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9210DE52-B8ED-41AA-AFC7-1B8789C9437B}" xr6:coauthVersionLast="47" xr6:coauthVersionMax="47" xr10:uidLastSave="{00000000-0000-0000-0000-000000000000}"/>
  <bookViews>
    <workbookView xWindow="-120" yWindow="-120" windowWidth="24240" windowHeight="13020" tabRatio="610" activeTab="1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UCIRanking!$HV$40:$HY$58</definedName>
  </definedNames>
  <calcPr calcId="191029"/>
</workbook>
</file>

<file path=xl/calcChain.xml><?xml version="1.0" encoding="utf-8"?>
<calcChain xmlns="http://schemas.openxmlformats.org/spreadsheetml/2006/main">
  <c r="D55" i="6" l="1"/>
  <c r="F1889" i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7" i="11"/>
  <c r="F1915" i="1"/>
  <c r="F1914" i="1"/>
  <c r="F1913" i="1"/>
  <c r="F1912" i="1" l="1"/>
  <c r="F1911" i="1"/>
  <c r="F1910" i="1"/>
  <c r="F1909" i="1"/>
  <c r="F1908" i="1"/>
  <c r="F1907" i="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6" i="11"/>
  <c r="F1906" i="1" l="1"/>
  <c r="F1905" i="1"/>
  <c r="F1904" i="1"/>
  <c r="F1903" i="1"/>
  <c r="F1902" i="1"/>
  <c r="F1901" i="1"/>
  <c r="F1900" i="1"/>
  <c r="F1899" i="1"/>
  <c r="F1898" i="1"/>
  <c r="F1897" i="1"/>
  <c r="F1896" i="1"/>
  <c r="F1895" i="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5" i="11" l="1"/>
  <c r="G614" i="11"/>
  <c r="G613" i="11"/>
  <c r="G612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57" i="12"/>
  <c r="F1894" i="1" l="1"/>
  <c r="F1893" i="1"/>
  <c r="F1892" i="1"/>
  <c r="F1891" i="1"/>
  <c r="F1890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1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0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9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8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7" i="11"/>
  <c r="G606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5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4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3" i="11"/>
  <c r="G602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4" i="1" s="1"/>
  <c r="B99" i="5"/>
  <c r="E322" i="1" s="1"/>
  <c r="B91" i="5"/>
  <c r="E318" i="1" s="1"/>
  <c r="B88" i="5"/>
  <c r="E328" i="1" s="1"/>
  <c r="B86" i="5"/>
  <c r="E319" i="1" s="1"/>
  <c r="B84" i="5"/>
  <c r="E316" i="1" s="1"/>
  <c r="B77" i="5"/>
  <c r="E312" i="1" s="1"/>
  <c r="B72" i="5"/>
  <c r="E313" i="1" s="1"/>
  <c r="B61" i="5"/>
  <c r="E321" i="1" s="1"/>
  <c r="B60" i="5"/>
  <c r="E310" i="1" s="1"/>
  <c r="B56" i="5"/>
  <c r="E309" i="1" s="1"/>
  <c r="B54" i="5"/>
  <c r="E326" i="1" s="1"/>
  <c r="B48" i="5"/>
  <c r="E314" i="1" s="1"/>
  <c r="B46" i="5"/>
  <c r="E333" i="1" s="1"/>
  <c r="B45" i="5"/>
  <c r="E317" i="1" s="1"/>
  <c r="B44" i="5"/>
  <c r="E329" i="1" s="1"/>
  <c r="B39" i="5"/>
  <c r="E307" i="1" s="1"/>
  <c r="B34" i="5"/>
  <c r="E324" i="1" s="1"/>
  <c r="B29" i="5"/>
  <c r="E327" i="1" s="1"/>
  <c r="B25" i="5"/>
  <c r="E305" i="1" s="1"/>
  <c r="B24" i="5"/>
  <c r="E320" i="1" s="1"/>
  <c r="B21" i="5"/>
  <c r="E330" i="1" s="1"/>
  <c r="B15" i="5"/>
  <c r="E306" i="1" s="1"/>
  <c r="B12" i="5"/>
  <c r="E308" i="1" s="1"/>
  <c r="B100" i="5"/>
  <c r="E325" i="1" s="1"/>
  <c r="B67" i="5"/>
  <c r="E315" i="1" s="1"/>
  <c r="B7" i="5" l="1"/>
  <c r="N118" i="8"/>
  <c r="D832" i="4"/>
  <c r="D504" i="1" s="1"/>
  <c r="D831" i="4"/>
  <c r="D582" i="1" s="1"/>
  <c r="D830" i="4"/>
  <c r="D549" i="1" s="1"/>
  <c r="D829" i="4"/>
  <c r="D509" i="1" s="1"/>
  <c r="D828" i="4"/>
  <c r="D551" i="1" s="1"/>
  <c r="D827" i="4"/>
  <c r="D585" i="1" s="1"/>
  <c r="D826" i="4"/>
  <c r="D570" i="1" s="1"/>
  <c r="D825" i="4"/>
  <c r="D545" i="1" s="1"/>
  <c r="D824" i="4"/>
  <c r="D497" i="1" s="1"/>
  <c r="D823" i="4"/>
  <c r="D525" i="1" s="1"/>
  <c r="D822" i="4"/>
  <c r="D513" i="1" s="1"/>
  <c r="D821" i="4"/>
  <c r="D519" i="1" s="1"/>
  <c r="D820" i="4"/>
  <c r="D580" i="1" s="1"/>
  <c r="D819" i="4"/>
  <c r="D592" i="1" s="1"/>
  <c r="D818" i="4"/>
  <c r="D539" i="1" s="1"/>
  <c r="D817" i="4"/>
  <c r="D586" i="1" s="1"/>
  <c r="D816" i="4"/>
  <c r="D518" i="1" s="1"/>
  <c r="D815" i="4"/>
  <c r="D553" i="1" s="1"/>
  <c r="D814" i="4"/>
  <c r="D528" i="1" s="1"/>
  <c r="D813" i="4"/>
  <c r="D541" i="1" s="1"/>
  <c r="D812" i="4"/>
  <c r="D499" i="1" s="1"/>
  <c r="D811" i="4"/>
  <c r="D506" i="1" s="1"/>
  <c r="D810" i="4"/>
  <c r="D546" i="1" s="1"/>
  <c r="D809" i="4"/>
  <c r="D560" i="1" s="1"/>
  <c r="D808" i="4"/>
  <c r="D526" i="1" s="1"/>
  <c r="D807" i="4"/>
  <c r="D505" i="1" s="1"/>
  <c r="D806" i="4"/>
  <c r="D589" i="1" s="1"/>
  <c r="D805" i="4"/>
  <c r="D495" i="1" s="1"/>
  <c r="D804" i="4"/>
  <c r="D573" i="1" s="1"/>
  <c r="D803" i="4"/>
  <c r="D537" i="1" s="1"/>
  <c r="D802" i="4"/>
  <c r="D581" i="1" s="1"/>
  <c r="D801" i="4"/>
  <c r="D554" i="1" s="1"/>
  <c r="D800" i="4"/>
  <c r="D578" i="1" s="1"/>
  <c r="D799" i="4"/>
  <c r="D574" i="1" s="1"/>
  <c r="D798" i="4"/>
  <c r="D496" i="1" s="1"/>
  <c r="D797" i="4"/>
  <c r="D510" i="1" s="1"/>
  <c r="D796" i="4"/>
  <c r="D562" i="1" s="1"/>
  <c r="D795" i="4"/>
  <c r="D544" i="1" s="1"/>
  <c r="D794" i="4"/>
  <c r="D555" i="1" s="1"/>
  <c r="D793" i="4"/>
  <c r="D587" i="1" s="1"/>
  <c r="D792" i="4"/>
  <c r="D559" i="1" s="1"/>
  <c r="D791" i="4"/>
  <c r="D507" i="1" s="1"/>
  <c r="D790" i="4"/>
  <c r="D572" i="1" s="1"/>
  <c r="D789" i="4"/>
  <c r="D577" i="1" s="1"/>
  <c r="D788" i="4"/>
  <c r="D579" i="1" s="1"/>
  <c r="D787" i="4"/>
  <c r="D534" i="1" s="1"/>
  <c r="D786" i="4"/>
  <c r="D593" i="1" s="1"/>
  <c r="D785" i="4"/>
  <c r="D494" i="1" s="1"/>
  <c r="D784" i="4"/>
  <c r="D531" i="1" s="1"/>
  <c r="D783" i="4"/>
  <c r="D520" i="1" s="1"/>
  <c r="D782" i="4"/>
  <c r="D500" i="1" s="1"/>
  <c r="D781" i="4"/>
  <c r="D529" i="1" s="1"/>
  <c r="D780" i="4"/>
  <c r="D532" i="1" s="1"/>
  <c r="D779" i="4"/>
  <c r="D533" i="1" s="1"/>
  <c r="D778" i="4"/>
  <c r="D590" i="1" s="1"/>
  <c r="D777" i="4"/>
  <c r="D521" i="1" s="1"/>
  <c r="D776" i="4"/>
  <c r="D524" i="1" s="1"/>
  <c r="D775" i="4"/>
  <c r="D548" i="1" s="1"/>
  <c r="D774" i="4"/>
  <c r="D543" i="1" s="1"/>
  <c r="D773" i="4"/>
  <c r="D588" i="1" s="1"/>
  <c r="D772" i="4"/>
  <c r="D567" i="1" s="1"/>
  <c r="D771" i="4"/>
  <c r="D591" i="1" s="1"/>
  <c r="D770" i="4"/>
  <c r="D540" i="1" s="1"/>
  <c r="D769" i="4"/>
  <c r="D568" i="1" s="1"/>
  <c r="D768" i="4"/>
  <c r="D511" i="1" s="1"/>
  <c r="D767" i="4"/>
  <c r="D563" i="1" s="1"/>
  <c r="D766" i="4"/>
  <c r="D512" i="1" s="1"/>
  <c r="D765" i="4"/>
  <c r="D569" i="1" s="1"/>
  <c r="D764" i="4"/>
  <c r="D536" i="1" s="1"/>
  <c r="D763" i="4"/>
  <c r="D550" i="1" s="1"/>
  <c r="D762" i="4"/>
  <c r="D552" i="1" s="1"/>
  <c r="D761" i="4"/>
  <c r="D564" i="1" s="1"/>
  <c r="D760" i="4"/>
  <c r="D558" i="1" s="1"/>
  <c r="D759" i="4"/>
  <c r="D571" i="1" s="1"/>
  <c r="D758" i="4"/>
  <c r="D515" i="1" s="1"/>
  <c r="D757" i="4"/>
  <c r="D503" i="1" s="1"/>
  <c r="D756" i="4"/>
  <c r="D530" i="1" s="1"/>
  <c r="D755" i="4"/>
  <c r="D501" i="1" s="1"/>
  <c r="D754" i="4"/>
  <c r="D565" i="1" s="1"/>
  <c r="D753" i="4"/>
  <c r="D516" i="1" s="1"/>
  <c r="D752" i="4"/>
  <c r="D575" i="1" s="1"/>
  <c r="D751" i="4"/>
  <c r="D556" i="1" s="1"/>
  <c r="D750" i="4"/>
  <c r="D583" i="1" s="1"/>
  <c r="D749" i="4"/>
  <c r="D538" i="1" s="1"/>
  <c r="D748" i="4"/>
  <c r="D561" i="1" s="1"/>
  <c r="D747" i="4"/>
  <c r="D523" i="1" s="1"/>
  <c r="D746" i="4"/>
  <c r="D522" i="1" s="1"/>
  <c r="D745" i="4"/>
  <c r="D566" i="1" s="1"/>
  <c r="D744" i="4"/>
  <c r="D527" i="1" s="1"/>
  <c r="D743" i="4"/>
  <c r="D517" i="1" s="1"/>
  <c r="D742" i="4"/>
  <c r="D535" i="1" s="1"/>
  <c r="D741" i="4"/>
  <c r="D498" i="1" s="1"/>
  <c r="D740" i="4"/>
  <c r="D557" i="1" s="1"/>
  <c r="D739" i="4"/>
  <c r="D508" i="1" s="1"/>
  <c r="D738" i="4"/>
  <c r="D502" i="1" s="1"/>
  <c r="D737" i="4"/>
  <c r="D514" i="1" s="1"/>
  <c r="D736" i="4"/>
  <c r="D547" i="1" s="1"/>
  <c r="D735" i="4"/>
  <c r="D576" i="1" s="1"/>
  <c r="D734" i="4"/>
  <c r="D542" i="1" s="1"/>
  <c r="D733" i="4"/>
  <c r="D58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17" i="1" s="1"/>
  <c r="D623" i="4"/>
  <c r="P582" i="1" s="1"/>
  <c r="D622" i="4"/>
  <c r="P540" i="1" s="1"/>
  <c r="D621" i="4"/>
  <c r="P499" i="1" s="1"/>
  <c r="D620" i="4"/>
  <c r="P511" i="1" s="1"/>
  <c r="D619" i="4"/>
  <c r="P524" i="1" s="1"/>
  <c r="D618" i="4"/>
  <c r="P570" i="1" s="1"/>
  <c r="D617" i="4"/>
  <c r="P573" i="1" s="1"/>
  <c r="D616" i="4"/>
  <c r="P542" i="1" s="1"/>
  <c r="D615" i="4"/>
  <c r="P558" i="1" s="1"/>
  <c r="D614" i="4"/>
  <c r="P538" i="1" s="1"/>
  <c r="D613" i="4"/>
  <c r="P494" i="1" s="1"/>
  <c r="D612" i="4"/>
  <c r="P575" i="1" s="1"/>
  <c r="D611" i="4"/>
  <c r="P532" i="1" s="1"/>
  <c r="D610" i="4"/>
  <c r="P561" i="1" s="1"/>
  <c r="D609" i="4"/>
  <c r="P544" i="1" s="1"/>
  <c r="D608" i="4"/>
  <c r="P523" i="1" s="1"/>
  <c r="D607" i="4"/>
  <c r="P557" i="1" s="1"/>
  <c r="D606" i="4"/>
  <c r="P591" i="1" s="1"/>
  <c r="D605" i="4"/>
  <c r="P567" i="1" s="1"/>
  <c r="D604" i="4"/>
  <c r="P528" i="1" s="1"/>
  <c r="D603" i="4"/>
  <c r="P593" i="1" s="1"/>
  <c r="D602" i="4"/>
  <c r="P548" i="1" s="1"/>
  <c r="D601" i="4"/>
  <c r="P562" i="1" s="1"/>
  <c r="D600" i="4"/>
  <c r="P541" i="1" s="1"/>
  <c r="D599" i="4"/>
  <c r="P498" i="1" s="1"/>
  <c r="D598" i="4"/>
  <c r="P576" i="1" s="1"/>
  <c r="D597" i="4"/>
  <c r="P539" i="1" s="1"/>
  <c r="D596" i="4"/>
  <c r="P588" i="1" s="1"/>
  <c r="D595" i="4"/>
  <c r="P569" i="1" s="1"/>
  <c r="D594" i="4"/>
  <c r="P560" i="1" s="1"/>
  <c r="D593" i="4"/>
  <c r="P525" i="1" s="1"/>
  <c r="D592" i="4"/>
  <c r="P505" i="1" s="1"/>
  <c r="D591" i="4"/>
  <c r="P547" i="1" s="1"/>
  <c r="D590" i="4"/>
  <c r="P554" i="1" s="1"/>
  <c r="D589" i="4"/>
  <c r="P502" i="1" s="1"/>
  <c r="D588" i="4"/>
  <c r="P572" i="1" s="1"/>
  <c r="D587" i="4"/>
  <c r="P510" i="1" s="1"/>
  <c r="D586" i="4"/>
  <c r="P584" i="1" s="1"/>
  <c r="D585" i="4"/>
  <c r="P526" i="1" s="1"/>
  <c r="D584" i="4"/>
  <c r="P497" i="1" s="1"/>
  <c r="D583" i="4"/>
  <c r="P508" i="1" s="1"/>
  <c r="D582" i="4"/>
  <c r="P583" i="1" s="1"/>
  <c r="D581" i="4"/>
  <c r="P496" i="1" s="1"/>
  <c r="D580" i="4"/>
  <c r="P589" i="1" s="1"/>
  <c r="D579" i="4"/>
  <c r="P564" i="1" s="1"/>
  <c r="D578" i="4"/>
  <c r="P515" i="1" s="1"/>
  <c r="D577" i="4"/>
  <c r="P586" i="1" s="1"/>
  <c r="D576" i="4"/>
  <c r="P501" i="1" s="1"/>
  <c r="D575" i="4"/>
  <c r="P531" i="1" s="1"/>
  <c r="D574" i="4"/>
  <c r="P522" i="1" s="1"/>
  <c r="D573" i="4"/>
  <c r="P563" i="1" s="1"/>
  <c r="D572" i="4"/>
  <c r="P551" i="1" s="1"/>
  <c r="D571" i="4"/>
  <c r="P509" i="1" s="1"/>
  <c r="D570" i="4"/>
  <c r="P574" i="1" s="1"/>
  <c r="D569" i="4"/>
  <c r="P521" i="1" s="1"/>
  <c r="D568" i="4"/>
  <c r="P507" i="1" s="1"/>
  <c r="D567" i="4"/>
  <c r="P577" i="1" s="1"/>
  <c r="D566" i="4"/>
  <c r="P527" i="1" s="1"/>
  <c r="D565" i="4"/>
  <c r="P590" i="1" s="1"/>
  <c r="D564" i="4"/>
  <c r="P592" i="1" s="1"/>
  <c r="D563" i="4"/>
  <c r="P514" i="1" s="1"/>
  <c r="D562" i="4"/>
  <c r="P529" i="1" s="1"/>
  <c r="D561" i="4"/>
  <c r="P580" i="1" s="1"/>
  <c r="D560" i="4"/>
  <c r="P519" i="1" s="1"/>
  <c r="D559" i="4"/>
  <c r="P513" i="1" s="1"/>
  <c r="D558" i="4"/>
  <c r="P545" i="1" s="1"/>
  <c r="D557" i="4"/>
  <c r="P512" i="1" s="1"/>
  <c r="D556" i="4"/>
  <c r="P520" i="1" s="1"/>
  <c r="D555" i="4"/>
  <c r="P579" i="1" s="1"/>
  <c r="D554" i="4"/>
  <c r="P546" i="1" s="1"/>
  <c r="D553" i="4"/>
  <c r="P534" i="1" s="1"/>
  <c r="D552" i="4"/>
  <c r="P506" i="1" s="1"/>
  <c r="D551" i="4"/>
  <c r="P581" i="1" s="1"/>
  <c r="D550" i="4"/>
  <c r="P518" i="1" s="1"/>
  <c r="D549" i="4"/>
  <c r="P578" i="1" s="1"/>
  <c r="D548" i="4"/>
  <c r="P553" i="1" s="1"/>
  <c r="D547" i="4"/>
  <c r="P565" i="1" s="1"/>
  <c r="D546" i="4"/>
  <c r="P495" i="1" s="1"/>
  <c r="D545" i="4"/>
  <c r="P533" i="1" s="1"/>
  <c r="D544" i="4"/>
  <c r="P530" i="1" s="1"/>
  <c r="D543" i="4"/>
  <c r="P571" i="1" s="1"/>
  <c r="D542" i="4"/>
  <c r="P516" i="1" s="1"/>
  <c r="D541" i="4"/>
  <c r="P503" i="1" s="1"/>
  <c r="D540" i="4"/>
  <c r="P587" i="1" s="1"/>
  <c r="D539" i="4"/>
  <c r="P537" i="1" s="1"/>
  <c r="D538" i="4"/>
  <c r="P552" i="1" s="1"/>
  <c r="D537" i="4"/>
  <c r="P550" i="1" s="1"/>
  <c r="D536" i="4"/>
  <c r="P549" i="1" s="1"/>
  <c r="D535" i="4"/>
  <c r="P543" i="1" s="1"/>
  <c r="D534" i="4"/>
  <c r="P556" i="1" s="1"/>
  <c r="D533" i="4"/>
  <c r="P566" i="1" s="1"/>
  <c r="D532" i="4"/>
  <c r="P500" i="1" s="1"/>
  <c r="D531" i="4"/>
  <c r="P559" i="1" s="1"/>
  <c r="D530" i="4"/>
  <c r="P504" i="1" s="1"/>
  <c r="D529" i="4"/>
  <c r="P536" i="1" s="1"/>
  <c r="D528" i="4"/>
  <c r="P555" i="1" s="1"/>
  <c r="D527" i="4"/>
  <c r="P568" i="1" s="1"/>
  <c r="D526" i="4"/>
  <c r="P535" i="1" s="1"/>
  <c r="D520" i="4"/>
  <c r="AF502" i="1" s="1"/>
  <c r="D519" i="4"/>
  <c r="AF531" i="1" s="1"/>
  <c r="D518" i="4"/>
  <c r="AF577" i="1" s="1"/>
  <c r="D517" i="4"/>
  <c r="AF573" i="1" s="1"/>
  <c r="D516" i="4"/>
  <c r="AF517" i="1" s="1"/>
  <c r="D515" i="4"/>
  <c r="AF579" i="1" s="1"/>
  <c r="D514" i="4"/>
  <c r="AF572" i="1" s="1"/>
  <c r="D513" i="4"/>
  <c r="AF589" i="1" s="1"/>
  <c r="D512" i="4"/>
  <c r="AF515" i="1" s="1"/>
  <c r="D511" i="4"/>
  <c r="AF501" i="1" s="1"/>
  <c r="D510" i="4"/>
  <c r="AF514" i="1" s="1"/>
  <c r="D509" i="4"/>
  <c r="AF503" i="1" s="1"/>
  <c r="D508" i="4"/>
  <c r="AF553" i="1" s="1"/>
  <c r="D507" i="4"/>
  <c r="AF567" i="1" s="1"/>
  <c r="D506" i="4"/>
  <c r="AF516" i="1" s="1"/>
  <c r="D505" i="4"/>
  <c r="AF494" i="1" s="1"/>
  <c r="D504" i="4"/>
  <c r="AF505" i="1" s="1"/>
  <c r="D503" i="4"/>
  <c r="AF548" i="1" s="1"/>
  <c r="D502" i="4"/>
  <c r="AF547" i="1" s="1"/>
  <c r="D501" i="4"/>
  <c r="AF562" i="1" s="1"/>
  <c r="D500" i="4"/>
  <c r="AF555" i="1" s="1"/>
  <c r="D499" i="4"/>
  <c r="AF522" i="1" s="1"/>
  <c r="D498" i="4"/>
  <c r="AF576" i="1" s="1"/>
  <c r="D497" i="4"/>
  <c r="AF538" i="1" s="1"/>
  <c r="D496" i="4"/>
  <c r="AF564" i="1" s="1"/>
  <c r="D495" i="4"/>
  <c r="AF561" i="1" s="1"/>
  <c r="D494" i="4"/>
  <c r="AF554" i="1" s="1"/>
  <c r="D493" i="4"/>
  <c r="AF559" i="1" s="1"/>
  <c r="D492" i="4"/>
  <c r="AF592" i="1" s="1"/>
  <c r="D491" i="4"/>
  <c r="AF529" i="1" s="1"/>
  <c r="D490" i="4"/>
  <c r="AF511" i="1" s="1"/>
  <c r="D489" i="4"/>
  <c r="AF578" i="1" s="1"/>
  <c r="D488" i="4"/>
  <c r="AF530" i="1" s="1"/>
  <c r="D487" i="4"/>
  <c r="AF496" i="1" s="1"/>
  <c r="D486" i="4"/>
  <c r="AF533" i="1" s="1"/>
  <c r="D485" i="4"/>
  <c r="AF571" i="1" s="1"/>
  <c r="D484" i="4"/>
  <c r="AF575" i="1" s="1"/>
  <c r="D483" i="4"/>
  <c r="AF580" i="1" s="1"/>
  <c r="D482" i="4"/>
  <c r="AF557" i="1" s="1"/>
  <c r="D481" i="4"/>
  <c r="AF495" i="1" s="1"/>
  <c r="D480" i="4"/>
  <c r="AF518" i="1" s="1"/>
  <c r="D479" i="4"/>
  <c r="AF504" i="1" s="1"/>
  <c r="D478" i="4"/>
  <c r="AF549" i="1" s="1"/>
  <c r="D477" i="4"/>
  <c r="AF568" i="1" s="1"/>
  <c r="D476" i="4"/>
  <c r="AF587" i="1" s="1"/>
  <c r="D475" i="4"/>
  <c r="AF519" i="1" s="1"/>
  <c r="D474" i="4"/>
  <c r="AF499" i="1" s="1"/>
  <c r="D473" i="4"/>
  <c r="AF593" i="1" s="1"/>
  <c r="D472" i="4"/>
  <c r="AF546" i="1" s="1"/>
  <c r="D471" i="4"/>
  <c r="AF506" i="1" s="1"/>
  <c r="D470" i="4"/>
  <c r="AF583" i="1" s="1"/>
  <c r="D469" i="4"/>
  <c r="AF581" i="1" s="1"/>
  <c r="D468" i="4"/>
  <c r="AF545" i="1" s="1"/>
  <c r="D467" i="4"/>
  <c r="AF520" i="1" s="1"/>
  <c r="D466" i="4"/>
  <c r="AF566" i="1" s="1"/>
  <c r="D465" i="4"/>
  <c r="AF507" i="1" s="1"/>
  <c r="D464" i="4"/>
  <c r="AF574" i="1" s="1"/>
  <c r="D463" i="4"/>
  <c r="AF550" i="1" s="1"/>
  <c r="D462" i="4"/>
  <c r="AF500" i="1" s="1"/>
  <c r="D461" i="4"/>
  <c r="AF540" i="1" s="1"/>
  <c r="D460" i="4"/>
  <c r="AF552" i="1" s="1"/>
  <c r="D459" i="4"/>
  <c r="AF523" i="1" s="1"/>
  <c r="D458" i="4"/>
  <c r="AF527" i="1" s="1"/>
  <c r="D457" i="4"/>
  <c r="AF512" i="1" s="1"/>
  <c r="D456" i="4"/>
  <c r="AF582" i="1" s="1"/>
  <c r="D455" i="4"/>
  <c r="AF542" i="1" s="1"/>
  <c r="D454" i="4"/>
  <c r="AF534" i="1" s="1"/>
  <c r="D453" i="4"/>
  <c r="AF569" i="1" s="1"/>
  <c r="D452" i="4"/>
  <c r="AF588" i="1" s="1"/>
  <c r="D451" i="4"/>
  <c r="AF590" i="1" s="1"/>
  <c r="D450" i="4"/>
  <c r="AF526" i="1" s="1"/>
  <c r="D449" i="4"/>
  <c r="AF537" i="1" s="1"/>
  <c r="D448" i="4"/>
  <c r="AF543" i="1" s="1"/>
  <c r="D447" i="4"/>
  <c r="AF508" i="1" s="1"/>
  <c r="D446" i="4"/>
  <c r="AF556" i="1" s="1"/>
  <c r="D445" i="4"/>
  <c r="AF586" i="1" s="1"/>
  <c r="D444" i="4"/>
  <c r="AF565" i="1" s="1"/>
  <c r="D443" i="4"/>
  <c r="AF525" i="1" s="1"/>
  <c r="D442" i="4"/>
  <c r="AF551" i="1" s="1"/>
  <c r="D441" i="4"/>
  <c r="AF558" i="1" s="1"/>
  <c r="D440" i="4"/>
  <c r="AF532" i="1" s="1"/>
  <c r="D439" i="4"/>
  <c r="AF539" i="1" s="1"/>
  <c r="D438" i="4"/>
  <c r="AF521" i="1" s="1"/>
  <c r="D437" i="4"/>
  <c r="AF497" i="1" s="1"/>
  <c r="D436" i="4"/>
  <c r="AF570" i="1" s="1"/>
  <c r="D435" i="4"/>
  <c r="AF510" i="1" s="1"/>
  <c r="D434" i="4"/>
  <c r="AF591" i="1" s="1"/>
  <c r="D433" i="4"/>
  <c r="AF560" i="1" s="1"/>
  <c r="D432" i="4"/>
  <c r="AF524" i="1" s="1"/>
  <c r="D431" i="4"/>
  <c r="AF513" i="1" s="1"/>
  <c r="D430" i="4"/>
  <c r="AF536" i="1" s="1"/>
  <c r="D429" i="4"/>
  <c r="AF584" i="1" s="1"/>
  <c r="D428" i="4"/>
  <c r="AF585" i="1" s="1"/>
  <c r="D427" i="4"/>
  <c r="AF528" i="1" s="1"/>
  <c r="D426" i="4"/>
  <c r="AF541" i="1" s="1"/>
  <c r="D425" i="4"/>
  <c r="AF498" i="1" s="1"/>
  <c r="D424" i="4"/>
  <c r="AF544" i="1" s="1"/>
  <c r="D423" i="4"/>
  <c r="AF509" i="1" s="1"/>
  <c r="D422" i="4"/>
  <c r="AF563" i="1" s="1"/>
  <c r="D421" i="4"/>
  <c r="AF535" i="1" s="1"/>
  <c r="D416" i="4"/>
  <c r="L499" i="1" s="1"/>
  <c r="D415" i="4"/>
  <c r="L592" i="1" s="1"/>
  <c r="D414" i="4"/>
  <c r="L573" i="1" s="1"/>
  <c r="D413" i="4"/>
  <c r="L495" i="1" s="1"/>
  <c r="D412" i="4"/>
  <c r="L525" i="1" s="1"/>
  <c r="D411" i="4"/>
  <c r="L587" i="1" s="1"/>
  <c r="D410" i="4"/>
  <c r="L537" i="1" s="1"/>
  <c r="D409" i="4"/>
  <c r="L522" i="1" s="1"/>
  <c r="D408" i="4"/>
  <c r="L500" i="1" s="1"/>
  <c r="D407" i="4"/>
  <c r="L501" i="1" s="1"/>
  <c r="D406" i="4"/>
  <c r="L502" i="1" s="1"/>
  <c r="D405" i="4"/>
  <c r="L521" i="1" s="1"/>
  <c r="D404" i="4"/>
  <c r="L545" i="1" s="1"/>
  <c r="D403" i="4"/>
  <c r="L579" i="1" s="1"/>
  <c r="D402" i="4"/>
  <c r="L588" i="1" s="1"/>
  <c r="D401" i="4"/>
  <c r="L504" i="1" s="1"/>
  <c r="D400" i="4"/>
  <c r="L497" i="1" s="1"/>
  <c r="D399" i="4"/>
  <c r="L534" i="1" s="1"/>
  <c r="D398" i="4"/>
  <c r="L546" i="1" s="1"/>
  <c r="D397" i="4"/>
  <c r="L565" i="1" s="1"/>
  <c r="D396" i="4"/>
  <c r="L551" i="1" s="1"/>
  <c r="D395" i="4"/>
  <c r="L584" i="1" s="1"/>
  <c r="D394" i="4"/>
  <c r="L574" i="1" s="1"/>
  <c r="D393" i="4"/>
  <c r="L530" i="1" s="1"/>
  <c r="D392" i="4"/>
  <c r="L511" i="1" s="1"/>
  <c r="D391" i="4"/>
  <c r="L536" i="1" s="1"/>
  <c r="D390" i="4"/>
  <c r="L578" i="1" s="1"/>
  <c r="D389" i="4"/>
  <c r="L547" i="1" s="1"/>
  <c r="D388" i="4"/>
  <c r="L550" i="1" s="1"/>
  <c r="D387" i="4"/>
  <c r="L556" i="1" s="1"/>
  <c r="D386" i="4"/>
  <c r="L533" i="1" s="1"/>
  <c r="D385" i="4"/>
  <c r="L566" i="1" s="1"/>
  <c r="D384" i="4"/>
  <c r="L544" i="1" s="1"/>
  <c r="D383" i="4"/>
  <c r="L569" i="1" s="1"/>
  <c r="D382" i="4"/>
  <c r="L541" i="1" s="1"/>
  <c r="D381" i="4"/>
  <c r="L515" i="1" s="1"/>
  <c r="D380" i="4"/>
  <c r="L582" i="1" s="1"/>
  <c r="D379" i="4"/>
  <c r="L496" i="1" s="1"/>
  <c r="D378" i="4"/>
  <c r="L564" i="1" s="1"/>
  <c r="D377" i="4"/>
  <c r="L519" i="1" s="1"/>
  <c r="D376" i="4"/>
  <c r="L523" i="1" s="1"/>
  <c r="D375" i="4"/>
  <c r="L498" i="1" s="1"/>
  <c r="D374" i="4"/>
  <c r="L571" i="1" s="1"/>
  <c r="D373" i="4"/>
  <c r="L506" i="1" s="1"/>
  <c r="D372" i="4"/>
  <c r="L555" i="1" s="1"/>
  <c r="D371" i="4"/>
  <c r="L554" i="1" s="1"/>
  <c r="D370" i="4"/>
  <c r="L535" i="1" s="1"/>
  <c r="D369" i="4"/>
  <c r="L559" i="1" s="1"/>
  <c r="D368" i="4"/>
  <c r="L526" i="1" s="1"/>
  <c r="D367" i="4"/>
  <c r="L512" i="1" s="1"/>
  <c r="D366" i="4"/>
  <c r="L575" i="1" s="1"/>
  <c r="D365" i="4"/>
  <c r="L562" i="1" s="1"/>
  <c r="D364" i="4"/>
  <c r="L514" i="1" s="1"/>
  <c r="D363" i="4"/>
  <c r="L503" i="1" s="1"/>
  <c r="D362" i="4"/>
  <c r="L583" i="1" s="1"/>
  <c r="D361" i="4"/>
  <c r="L518" i="1" s="1"/>
  <c r="D360" i="4"/>
  <c r="L539" i="1" s="1"/>
  <c r="D359" i="4"/>
  <c r="L561" i="1" s="1"/>
  <c r="D358" i="4"/>
  <c r="L542" i="1" s="1"/>
  <c r="D357" i="4"/>
  <c r="L572" i="1" s="1"/>
  <c r="D356" i="4"/>
  <c r="L529" i="1" s="1"/>
  <c r="D355" i="4"/>
  <c r="L590" i="1" s="1"/>
  <c r="D354" i="4"/>
  <c r="L532" i="1" s="1"/>
  <c r="D353" i="4"/>
  <c r="L516" i="1" s="1"/>
  <c r="D352" i="4"/>
  <c r="L527" i="1" s="1"/>
  <c r="D351" i="4"/>
  <c r="L577" i="1" s="1"/>
  <c r="D350" i="4"/>
  <c r="L524" i="1" s="1"/>
  <c r="D349" i="4"/>
  <c r="L508" i="1" s="1"/>
  <c r="D348" i="4"/>
  <c r="L568" i="1" s="1"/>
  <c r="D347" i="4"/>
  <c r="L538" i="1" s="1"/>
  <c r="D346" i="4"/>
  <c r="L513" i="1" s="1"/>
  <c r="D345" i="4"/>
  <c r="L549" i="1" s="1"/>
  <c r="D344" i="4"/>
  <c r="L576" i="1" s="1"/>
  <c r="D343" i="4"/>
  <c r="L558" i="1" s="1"/>
  <c r="D342" i="4"/>
  <c r="L543" i="1" s="1"/>
  <c r="D341" i="4"/>
  <c r="L589" i="1" s="1"/>
  <c r="D340" i="4"/>
  <c r="L585" i="1" s="1"/>
  <c r="D339" i="4"/>
  <c r="L520" i="1" s="1"/>
  <c r="D338" i="4"/>
  <c r="L494" i="1" s="1"/>
  <c r="D337" i="4"/>
  <c r="L505" i="1" s="1"/>
  <c r="D336" i="4"/>
  <c r="L531" i="1" s="1"/>
  <c r="D335" i="4"/>
  <c r="L581" i="1" s="1"/>
  <c r="D334" i="4"/>
  <c r="L591" i="1" s="1"/>
  <c r="D333" i="4"/>
  <c r="L552" i="1" s="1"/>
  <c r="D332" i="4"/>
  <c r="L557" i="1" s="1"/>
  <c r="D331" i="4"/>
  <c r="L509" i="1" s="1"/>
  <c r="D330" i="4"/>
  <c r="L593" i="1" s="1"/>
  <c r="D329" i="4"/>
  <c r="L567" i="1" s="1"/>
  <c r="D328" i="4"/>
  <c r="L563" i="1" s="1"/>
  <c r="D327" i="4"/>
  <c r="L507" i="1" s="1"/>
  <c r="D326" i="4"/>
  <c r="L510" i="1" s="1"/>
  <c r="D325" i="4"/>
  <c r="L528" i="1" s="1"/>
  <c r="D324" i="4"/>
  <c r="L580" i="1" s="1"/>
  <c r="D323" i="4"/>
  <c r="L517" i="1" s="1"/>
  <c r="D322" i="4"/>
  <c r="L540" i="1" s="1"/>
  <c r="D321" i="4"/>
  <c r="L548" i="1" s="1"/>
  <c r="D320" i="4"/>
  <c r="L586" i="1" s="1"/>
  <c r="D319" i="4"/>
  <c r="L553" i="1" s="1"/>
  <c r="D318" i="4"/>
  <c r="L570" i="1" s="1"/>
  <c r="D317" i="4"/>
  <c r="L560" i="1" s="1"/>
  <c r="D312" i="4"/>
  <c r="AB530" i="1" s="1"/>
  <c r="D311" i="4"/>
  <c r="AB528" i="1" s="1"/>
  <c r="D310" i="4"/>
  <c r="AB580" i="1" s="1"/>
  <c r="D309" i="4"/>
  <c r="AB520" i="1" s="1"/>
  <c r="D308" i="4"/>
  <c r="AB495" i="1" s="1"/>
  <c r="D307" i="4"/>
  <c r="AB577" i="1" s="1"/>
  <c r="D306" i="4"/>
  <c r="AB576" i="1" s="1"/>
  <c r="D305" i="4"/>
  <c r="AB589" i="1" s="1"/>
  <c r="D304" i="4"/>
  <c r="AB521" i="1" s="1"/>
  <c r="D303" i="4"/>
  <c r="AB550" i="1" s="1"/>
  <c r="D302" i="4"/>
  <c r="AB515" i="1" s="1"/>
  <c r="D301" i="4"/>
  <c r="AB565" i="1" s="1"/>
  <c r="D300" i="4"/>
  <c r="AB551" i="1" s="1"/>
  <c r="D299" i="4"/>
  <c r="AB534" i="1" s="1"/>
  <c r="D298" i="4"/>
  <c r="AB510" i="1" s="1"/>
  <c r="D297" i="4"/>
  <c r="AB494" i="1" s="1"/>
  <c r="D296" i="4"/>
  <c r="AB540" i="1" s="1"/>
  <c r="D295" i="4"/>
  <c r="AB564" i="1" s="1"/>
  <c r="D294" i="4"/>
  <c r="AB573" i="1" s="1"/>
  <c r="D293" i="4"/>
  <c r="AB543" i="1" s="1"/>
  <c r="D292" i="4"/>
  <c r="AB529" i="1" s="1"/>
  <c r="D291" i="4"/>
  <c r="AB533" i="1" s="1"/>
  <c r="D290" i="4"/>
  <c r="AB535" i="1" s="1"/>
  <c r="D289" i="4"/>
  <c r="AB586" i="1" s="1"/>
  <c r="D288" i="4"/>
  <c r="AB555" i="1" s="1"/>
  <c r="D287" i="4"/>
  <c r="AB545" i="1" s="1"/>
  <c r="D286" i="4"/>
  <c r="AB547" i="1" s="1"/>
  <c r="D285" i="4"/>
  <c r="AB566" i="1" s="1"/>
  <c r="D284" i="4"/>
  <c r="AB563" i="1" s="1"/>
  <c r="D283" i="4"/>
  <c r="AB582" i="1" s="1"/>
  <c r="D282" i="4"/>
  <c r="AB562" i="1" s="1"/>
  <c r="D281" i="4"/>
  <c r="AB507" i="1" s="1"/>
  <c r="D280" i="4"/>
  <c r="AB541" i="1" s="1"/>
  <c r="D279" i="4"/>
  <c r="AB498" i="1" s="1"/>
  <c r="D278" i="4"/>
  <c r="AB569" i="1" s="1"/>
  <c r="D277" i="4"/>
  <c r="AB568" i="1" s="1"/>
  <c r="D276" i="4"/>
  <c r="AB585" i="1" s="1"/>
  <c r="D275" i="4"/>
  <c r="AB559" i="1" s="1"/>
  <c r="D274" i="4"/>
  <c r="AB542" i="1" s="1"/>
  <c r="D273" i="4"/>
  <c r="AB497" i="1" s="1"/>
  <c r="D272" i="4"/>
  <c r="AB537" i="1" s="1"/>
  <c r="D271" i="4"/>
  <c r="AB570" i="1" s="1"/>
  <c r="D270" i="4"/>
  <c r="AB581" i="1" s="1"/>
  <c r="D269" i="4"/>
  <c r="AB546" i="1" s="1"/>
  <c r="D268" i="4"/>
  <c r="AB574" i="1" s="1"/>
  <c r="D267" i="4"/>
  <c r="AB505" i="1" s="1"/>
  <c r="D266" i="4"/>
  <c r="AB496" i="1" s="1"/>
  <c r="D265" i="4"/>
  <c r="AB592" i="1" s="1"/>
  <c r="D264" i="4"/>
  <c r="AB538" i="1" s="1"/>
  <c r="D263" i="4"/>
  <c r="AB509" i="1" s="1"/>
  <c r="D262" i="4"/>
  <c r="AB549" i="1" s="1"/>
  <c r="D261" i="4"/>
  <c r="AB593" i="1" s="1"/>
  <c r="D260" i="4"/>
  <c r="AB587" i="1" s="1"/>
  <c r="D259" i="4"/>
  <c r="AB517" i="1" s="1"/>
  <c r="D258" i="4"/>
  <c r="AB514" i="1" s="1"/>
  <c r="D257" i="4"/>
  <c r="AB532" i="1" s="1"/>
  <c r="D256" i="4"/>
  <c r="AB500" i="1" s="1"/>
  <c r="D255" i="4"/>
  <c r="AB531" i="1" s="1"/>
  <c r="D254" i="4"/>
  <c r="AB523" i="1" s="1"/>
  <c r="D253" i="4"/>
  <c r="AB561" i="1" s="1"/>
  <c r="D252" i="4"/>
  <c r="AB539" i="1" s="1"/>
  <c r="D251" i="4"/>
  <c r="AB506" i="1" s="1"/>
  <c r="D250" i="4"/>
  <c r="AB516" i="1" s="1"/>
  <c r="D249" i="4"/>
  <c r="AB501" i="1" s="1"/>
  <c r="D248" i="4"/>
  <c r="AB558" i="1" s="1"/>
  <c r="D247" i="4"/>
  <c r="AB579" i="1" s="1"/>
  <c r="D246" i="4"/>
  <c r="AB557" i="1" s="1"/>
  <c r="D245" i="4"/>
  <c r="AB513" i="1" s="1"/>
  <c r="D244" i="4"/>
  <c r="AB548" i="1" s="1"/>
  <c r="D243" i="4"/>
  <c r="AB575" i="1" s="1"/>
  <c r="D242" i="4"/>
  <c r="AB560" i="1" s="1"/>
  <c r="D241" i="4"/>
  <c r="AB508" i="1" s="1"/>
  <c r="D240" i="4"/>
  <c r="AB504" i="1" s="1"/>
  <c r="D239" i="4"/>
  <c r="AB588" i="1" s="1"/>
  <c r="D238" i="4"/>
  <c r="AB567" i="1" s="1"/>
  <c r="D237" i="4"/>
  <c r="AB583" i="1" s="1"/>
  <c r="D236" i="4"/>
  <c r="AB556" i="1" s="1"/>
  <c r="D235" i="4"/>
  <c r="AB519" i="1" s="1"/>
  <c r="D234" i="4"/>
  <c r="AB527" i="1" s="1"/>
  <c r="D233" i="4"/>
  <c r="AB590" i="1" s="1"/>
  <c r="D232" i="4"/>
  <c r="AB553" i="1" s="1"/>
  <c r="D231" i="4"/>
  <c r="AB591" i="1" s="1"/>
  <c r="D230" i="4"/>
  <c r="AB524" i="1" s="1"/>
  <c r="D229" i="4"/>
  <c r="AB499" i="1" s="1"/>
  <c r="D228" i="4"/>
  <c r="AB554" i="1" s="1"/>
  <c r="D227" i="4"/>
  <c r="AB526" i="1" s="1"/>
  <c r="D226" i="4"/>
  <c r="AB512" i="1" s="1"/>
  <c r="D225" i="4"/>
  <c r="AB525" i="1" s="1"/>
  <c r="D224" i="4"/>
  <c r="AB571" i="1" s="1"/>
  <c r="D223" i="4"/>
  <c r="AB518" i="1" s="1"/>
  <c r="D222" i="4"/>
  <c r="AB522" i="1" s="1"/>
  <c r="D221" i="4"/>
  <c r="AB584" i="1" s="1"/>
  <c r="D220" i="4"/>
  <c r="AB572" i="1" s="1"/>
  <c r="D219" i="4"/>
  <c r="AB544" i="1" s="1"/>
  <c r="D218" i="4"/>
  <c r="AB503" i="1" s="1"/>
  <c r="D217" i="4"/>
  <c r="AB578" i="1" s="1"/>
  <c r="D216" i="4"/>
  <c r="AB502" i="1" s="1"/>
  <c r="D215" i="4"/>
  <c r="AB511" i="1" s="1"/>
  <c r="D214" i="4"/>
  <c r="AB552" i="1" s="1"/>
  <c r="D213" i="4"/>
  <c r="AB536" i="1" s="1"/>
  <c r="D208" i="4"/>
  <c r="H524" i="1" s="1"/>
  <c r="D207" i="4"/>
  <c r="H593" i="1" s="1"/>
  <c r="D206" i="4"/>
  <c r="H527" i="1" s="1"/>
  <c r="D205" i="4"/>
  <c r="H499" i="1" s="1"/>
  <c r="D204" i="4"/>
  <c r="H521" i="1" s="1"/>
  <c r="D203" i="4"/>
  <c r="H539" i="1" s="1"/>
  <c r="D202" i="4"/>
  <c r="H555" i="1" s="1"/>
  <c r="D201" i="4"/>
  <c r="H540" i="1" s="1"/>
  <c r="D200" i="4"/>
  <c r="H512" i="1" s="1"/>
  <c r="D199" i="4"/>
  <c r="H529" i="1" s="1"/>
  <c r="D198" i="4"/>
  <c r="H496" i="1" s="1"/>
  <c r="D197" i="4"/>
  <c r="H526" i="1" s="1"/>
  <c r="D196" i="4"/>
  <c r="H570" i="1" s="1"/>
  <c r="D195" i="4"/>
  <c r="H581" i="1" s="1"/>
  <c r="D194" i="4"/>
  <c r="H592" i="1" s="1"/>
  <c r="D193" i="4"/>
  <c r="H577" i="1" s="1"/>
  <c r="D192" i="4"/>
  <c r="H511" i="1" s="1"/>
  <c r="D191" i="4"/>
  <c r="H589" i="1" s="1"/>
  <c r="D190" i="4"/>
  <c r="H535" i="1" s="1"/>
  <c r="D189" i="4"/>
  <c r="H538" i="1" s="1"/>
  <c r="D188" i="4"/>
  <c r="H501" i="1" s="1"/>
  <c r="D187" i="4"/>
  <c r="H558" i="1" s="1"/>
  <c r="D186" i="4"/>
  <c r="H563" i="1" s="1"/>
  <c r="D185" i="4"/>
  <c r="H585" i="1" s="1"/>
  <c r="D184" i="4"/>
  <c r="H533" i="1" s="1"/>
  <c r="D183" i="4"/>
  <c r="H498" i="1" s="1"/>
  <c r="D182" i="4"/>
  <c r="H587" i="1" s="1"/>
  <c r="D181" i="4"/>
  <c r="H495" i="1" s="1"/>
  <c r="D180" i="4"/>
  <c r="H544" i="1" s="1"/>
  <c r="D179" i="4"/>
  <c r="H504" i="1" s="1"/>
  <c r="D178" i="4"/>
  <c r="H536" i="1" s="1"/>
  <c r="D177" i="4"/>
  <c r="H514" i="1" s="1"/>
  <c r="D176" i="4"/>
  <c r="H553" i="1" s="1"/>
  <c r="D175" i="4"/>
  <c r="H559" i="1" s="1"/>
  <c r="D174" i="4"/>
  <c r="H506" i="1" s="1"/>
  <c r="D173" i="4"/>
  <c r="H510" i="1" s="1"/>
  <c r="D172" i="4"/>
  <c r="H556" i="1" s="1"/>
  <c r="D171" i="4"/>
  <c r="H500" i="1" s="1"/>
  <c r="D170" i="4"/>
  <c r="H560" i="1" s="1"/>
  <c r="D169" i="4"/>
  <c r="H569" i="1" s="1"/>
  <c r="D168" i="4"/>
  <c r="H532" i="1" s="1"/>
  <c r="D167" i="4"/>
  <c r="H534" i="1" s="1"/>
  <c r="D166" i="4"/>
  <c r="H546" i="1" s="1"/>
  <c r="D165" i="4"/>
  <c r="H567" i="1" s="1"/>
  <c r="D164" i="4"/>
  <c r="H586" i="1" s="1"/>
  <c r="D163" i="4"/>
  <c r="H564" i="1" s="1"/>
  <c r="D162" i="4"/>
  <c r="H543" i="1" s="1"/>
  <c r="D161" i="4"/>
  <c r="H541" i="1" s="1"/>
  <c r="D160" i="4"/>
  <c r="H515" i="1" s="1"/>
  <c r="D159" i="4"/>
  <c r="H573" i="1" s="1"/>
  <c r="D158" i="4"/>
  <c r="H525" i="1" s="1"/>
  <c r="D157" i="4"/>
  <c r="H582" i="1" s="1"/>
  <c r="D156" i="4"/>
  <c r="H494" i="1" s="1"/>
  <c r="D155" i="4"/>
  <c r="H507" i="1" s="1"/>
  <c r="D154" i="4"/>
  <c r="H566" i="1" s="1"/>
  <c r="D153" i="4"/>
  <c r="H547" i="1" s="1"/>
  <c r="D152" i="4"/>
  <c r="H503" i="1" s="1"/>
  <c r="D151" i="4"/>
  <c r="H565" i="1" s="1"/>
  <c r="D150" i="4"/>
  <c r="H548" i="1" s="1"/>
  <c r="D149" i="4"/>
  <c r="H588" i="1" s="1"/>
  <c r="D148" i="4"/>
  <c r="H531" i="1" s="1"/>
  <c r="D147" i="4"/>
  <c r="H574" i="1" s="1"/>
  <c r="D146" i="4"/>
  <c r="H516" i="1" s="1"/>
  <c r="D145" i="4"/>
  <c r="H561" i="1" s="1"/>
  <c r="D144" i="4"/>
  <c r="H509" i="1" s="1"/>
  <c r="D143" i="4"/>
  <c r="H571" i="1" s="1"/>
  <c r="D142" i="4"/>
  <c r="H517" i="1" s="1"/>
  <c r="D141" i="4"/>
  <c r="H530" i="1" s="1"/>
  <c r="D140" i="4"/>
  <c r="H551" i="1" s="1"/>
  <c r="D139" i="4"/>
  <c r="H584" i="1" s="1"/>
  <c r="D138" i="4"/>
  <c r="H497" i="1" s="1"/>
  <c r="D137" i="4"/>
  <c r="H552" i="1" s="1"/>
  <c r="D136" i="4"/>
  <c r="H537" i="1" s="1"/>
  <c r="D135" i="4"/>
  <c r="H572" i="1" s="1"/>
  <c r="D134" i="4"/>
  <c r="H513" i="1" s="1"/>
  <c r="D133" i="4"/>
  <c r="H554" i="1" s="1"/>
  <c r="D132" i="4"/>
  <c r="H578" i="1" s="1"/>
  <c r="D131" i="4"/>
  <c r="H528" i="1" s="1"/>
  <c r="D130" i="4"/>
  <c r="H520" i="1" s="1"/>
  <c r="D129" i="4"/>
  <c r="H502" i="1" s="1"/>
  <c r="D128" i="4"/>
  <c r="H523" i="1" s="1"/>
  <c r="D127" i="4"/>
  <c r="H549" i="1" s="1"/>
  <c r="D126" i="4"/>
  <c r="H575" i="1" s="1"/>
  <c r="D125" i="4"/>
  <c r="H583" i="1" s="1"/>
  <c r="D124" i="4"/>
  <c r="H562" i="1" s="1"/>
  <c r="D123" i="4"/>
  <c r="H522" i="1" s="1"/>
  <c r="D122" i="4"/>
  <c r="H590" i="1" s="1"/>
  <c r="D121" i="4"/>
  <c r="H576" i="1" s="1"/>
  <c r="D120" i="4"/>
  <c r="H568" i="1" s="1"/>
  <c r="D119" i="4"/>
  <c r="H545" i="1" s="1"/>
  <c r="D118" i="4"/>
  <c r="H508" i="1" s="1"/>
  <c r="D117" i="4"/>
  <c r="H550" i="1" s="1"/>
  <c r="D116" i="4"/>
  <c r="H579" i="1" s="1"/>
  <c r="D115" i="4"/>
  <c r="H519" i="1" s="1"/>
  <c r="D114" i="4"/>
  <c r="H505" i="1" s="1"/>
  <c r="D113" i="4"/>
  <c r="H518" i="1" s="1"/>
  <c r="D112" i="4"/>
  <c r="H591" i="1" s="1"/>
  <c r="D111" i="4"/>
  <c r="H557" i="1" s="1"/>
  <c r="D110" i="4"/>
  <c r="H542" i="1" s="1"/>
  <c r="D109" i="4"/>
  <c r="H580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2" i="1" l="1"/>
  <c r="G325" i="1"/>
  <c r="G306" i="1"/>
  <c r="G305" i="1"/>
  <c r="G318" i="1"/>
  <c r="G328" i="1"/>
  <c r="G321" i="1"/>
  <c r="G319" i="1"/>
  <c r="G316" i="1"/>
  <c r="G309" i="1"/>
  <c r="G310" i="1"/>
  <c r="G314" i="1"/>
  <c r="G320" i="1"/>
  <c r="G327" i="1"/>
  <c r="G330" i="1"/>
  <c r="G334" i="1"/>
  <c r="G326" i="1"/>
  <c r="N373" i="1" l="1"/>
  <c r="F373" i="1"/>
  <c r="B373" i="1"/>
  <c r="P123" i="1" l="1"/>
  <c r="P194" i="1"/>
  <c r="P201" i="1"/>
  <c r="P139" i="1"/>
  <c r="P143" i="1"/>
  <c r="P207" i="1"/>
  <c r="P176" i="1"/>
  <c r="P210" i="1"/>
  <c r="P125" i="1"/>
  <c r="P142" i="1"/>
  <c r="P134" i="1"/>
  <c r="P127" i="1"/>
  <c r="P197" i="1"/>
  <c r="P190" i="1"/>
  <c r="P158" i="1"/>
  <c r="P119" i="1"/>
  <c r="P120" i="1"/>
  <c r="P191" i="1"/>
  <c r="P188" i="1"/>
  <c r="P198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50" i="12"/>
  <c r="M144" i="12"/>
  <c r="H45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50" i="12"/>
  <c r="H11" i="12"/>
  <c r="H44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948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2" i="1" s="1"/>
  <c r="AQF616" i="1"/>
  <c r="L484" i="1" s="1"/>
  <c r="AIP616" i="1"/>
  <c r="L410" i="1" s="1"/>
  <c r="AHO616" i="1"/>
  <c r="L456" i="1" s="1"/>
  <c r="AJQ616" i="1"/>
  <c r="L437" i="1" s="1"/>
  <c r="AIG616" i="1"/>
  <c r="L482" i="1" s="1"/>
  <c r="ALS616" i="1"/>
  <c r="L477" i="1" s="1"/>
  <c r="ANC616" i="1"/>
  <c r="L470" i="1" s="1"/>
  <c r="AOD616" i="1"/>
  <c r="L426" i="1" s="1"/>
  <c r="APW616" i="1"/>
  <c r="L396" i="1" s="1"/>
  <c r="AOM616" i="1"/>
  <c r="L430" i="1" s="1"/>
  <c r="AMB616" i="1"/>
  <c r="L400" i="1" s="1"/>
  <c r="AJZ616" i="1"/>
  <c r="L441" i="1" s="1"/>
  <c r="ANL616" i="1"/>
  <c r="L438" i="1" s="1"/>
  <c r="AIY616" i="1"/>
  <c r="L486" i="1" s="1"/>
  <c r="AKI616" i="1"/>
  <c r="L398" i="1" s="1"/>
  <c r="ALA616" i="1"/>
  <c r="L481" i="1" s="1"/>
  <c r="AMK616" i="1"/>
  <c r="L488" i="1" s="1"/>
  <c r="ANU616" i="1"/>
  <c r="L446" i="1" s="1"/>
  <c r="AOV616" i="1"/>
  <c r="L393" i="1" s="1"/>
  <c r="AJH616" i="1"/>
  <c r="L463" i="1" s="1"/>
  <c r="AKR616" i="1"/>
  <c r="L432" i="1" s="1"/>
  <c r="ALJ616" i="1"/>
  <c r="L474" i="1" s="1"/>
  <c r="AMT616" i="1"/>
  <c r="L401" i="1" s="1"/>
  <c r="APN616" i="1"/>
  <c r="L421" i="1" s="1"/>
  <c r="APE616" i="1"/>
  <c r="L412" i="1" s="1"/>
  <c r="AJZ640" i="1"/>
  <c r="AB454" i="1" s="1"/>
  <c r="AHX652" i="1"/>
  <c r="AJ406" i="1" s="1"/>
  <c r="AJH652" i="1"/>
  <c r="AJ489" i="1" s="1"/>
  <c r="ALJ652" i="1"/>
  <c r="AJ452" i="1" s="1"/>
  <c r="AOV652" i="1"/>
  <c r="AJ464" i="1" s="1"/>
  <c r="ANC652" i="1"/>
  <c r="AJ410" i="1" s="1"/>
  <c r="APW652" i="1"/>
  <c r="AJ468" i="1" s="1"/>
  <c r="AIY640" i="1"/>
  <c r="AB465" i="1" s="1"/>
  <c r="AKI640" i="1"/>
  <c r="AB475" i="1" s="1"/>
  <c r="ALA640" i="1"/>
  <c r="AB481" i="1" s="1"/>
  <c r="AMK640" i="1"/>
  <c r="AB422" i="1" s="1"/>
  <c r="ANU640" i="1"/>
  <c r="AB456" i="1" s="1"/>
  <c r="AOM640" i="1"/>
  <c r="AB412" i="1" s="1"/>
  <c r="AIG670" i="1"/>
  <c r="AV477" i="1" s="1"/>
  <c r="AJQ670" i="1"/>
  <c r="AV417" i="1" s="1"/>
  <c r="ALA670" i="1"/>
  <c r="AV434" i="1" s="1"/>
  <c r="AMK670" i="1"/>
  <c r="AV416" i="1" s="1"/>
  <c r="ANU670" i="1"/>
  <c r="AV449" i="1" s="1"/>
  <c r="APE670" i="1"/>
  <c r="AV440" i="1" s="1"/>
  <c r="AKR628" i="1"/>
  <c r="T429" i="1" s="1"/>
  <c r="AIY628" i="1"/>
  <c r="T391" i="1" s="1"/>
  <c r="ALJ628" i="1"/>
  <c r="T446" i="1" s="1"/>
  <c r="AJZ628" i="1"/>
  <c r="T428" i="1" s="1"/>
  <c r="ANU628" i="1"/>
  <c r="T456" i="1" s="1"/>
  <c r="APN628" i="1"/>
  <c r="T472" i="1" s="1"/>
  <c r="AKH672" i="1"/>
  <c r="P60" i="1" s="1"/>
  <c r="AKI604" i="1"/>
  <c r="D433" i="1" s="1"/>
  <c r="AIY604" i="1"/>
  <c r="D437" i="1" s="1"/>
  <c r="AIX672" i="1"/>
  <c r="P66" i="1" s="1"/>
  <c r="ALI672" i="1"/>
  <c r="P83" i="1" s="1"/>
  <c r="ALJ604" i="1"/>
  <c r="D436" i="1" s="1"/>
  <c r="AMT604" i="1"/>
  <c r="D429" i="1" s="1"/>
  <c r="AMS672" i="1"/>
  <c r="P61" i="1" s="1"/>
  <c r="ANT672" i="1"/>
  <c r="P90" i="1" s="1"/>
  <c r="ANU604" i="1"/>
  <c r="D460" i="1" s="1"/>
  <c r="APV672" i="1"/>
  <c r="P76" i="1" s="1"/>
  <c r="APW604" i="1"/>
  <c r="D393" i="1" s="1"/>
  <c r="AHO622" i="1"/>
  <c r="P479" i="1" s="1"/>
  <c r="AIY622" i="1"/>
  <c r="P476" i="1" s="1"/>
  <c r="AKI622" i="1"/>
  <c r="P444" i="1" s="1"/>
  <c r="ALS622" i="1"/>
  <c r="P423" i="1" s="1"/>
  <c r="ANL622" i="1"/>
  <c r="P453" i="1" s="1"/>
  <c r="AOM622" i="1"/>
  <c r="P399" i="1" s="1"/>
  <c r="APW622" i="1"/>
  <c r="P457" i="1" s="1"/>
  <c r="AHO610" i="1"/>
  <c r="H479" i="1" s="1"/>
  <c r="AJZ610" i="1"/>
  <c r="H468" i="1" s="1"/>
  <c r="AJH610" i="1"/>
  <c r="H416" i="1" s="1"/>
  <c r="ALS610" i="1"/>
  <c r="H463" i="1" s="1"/>
  <c r="ANC610" i="1"/>
  <c r="H465" i="1" s="1"/>
  <c r="AOM610" i="1"/>
  <c r="H393" i="1" s="1"/>
  <c r="APW610" i="1"/>
  <c r="H461" i="1" s="1"/>
  <c r="AHO664" i="1"/>
  <c r="AR488" i="1" s="1"/>
  <c r="AJQ664" i="1"/>
  <c r="AR477" i="1" s="1"/>
  <c r="AIG664" i="1"/>
  <c r="AR456" i="1" s="1"/>
  <c r="ALS664" i="1"/>
  <c r="AR462" i="1" s="1"/>
  <c r="ANC664" i="1"/>
  <c r="AR421" i="1" s="1"/>
  <c r="APW664" i="1"/>
  <c r="AR446" i="1" s="1"/>
  <c r="APE664" i="1"/>
  <c r="AR423" i="1" s="1"/>
  <c r="AIG646" i="1"/>
  <c r="AF454" i="1" s="1"/>
  <c r="AJQ646" i="1"/>
  <c r="AF464" i="1" s="1"/>
  <c r="ALA646" i="1"/>
  <c r="AF485" i="1" s="1"/>
  <c r="AMK646" i="1"/>
  <c r="AF469" i="1" s="1"/>
  <c r="ANL646" i="1"/>
  <c r="AF466" i="1" s="1"/>
  <c r="APE646" i="1"/>
  <c r="AF446" i="1" s="1"/>
  <c r="AIG634" i="1"/>
  <c r="X424" i="1" s="1"/>
  <c r="AIP634" i="1"/>
  <c r="X458" i="1" s="1"/>
  <c r="ALA634" i="1"/>
  <c r="X430" i="1" s="1"/>
  <c r="AMK634" i="1"/>
  <c r="X431" i="1" s="1"/>
  <c r="ANU634" i="1"/>
  <c r="X478" i="1" s="1"/>
  <c r="APE634" i="1"/>
  <c r="X470" i="1" s="1"/>
  <c r="AHO658" i="1"/>
  <c r="AN460" i="1" s="1"/>
  <c r="AKI658" i="1"/>
  <c r="AN411" i="1" s="1"/>
  <c r="AJQ658" i="1"/>
  <c r="AN489" i="1" s="1"/>
  <c r="ALS658" i="1"/>
  <c r="AN477" i="1" s="1"/>
  <c r="AMT658" i="1"/>
  <c r="AN455" i="1" s="1"/>
  <c r="AOM658" i="1"/>
  <c r="AN478" i="1" s="1"/>
  <c r="APW658" i="1"/>
  <c r="AN480" i="1" s="1"/>
  <c r="AIG652" i="1"/>
  <c r="AJ473" i="1" s="1"/>
  <c r="AJQ652" i="1"/>
  <c r="AJ461" i="1" s="1"/>
  <c r="ALS652" i="1"/>
  <c r="AJ478" i="1" s="1"/>
  <c r="AJZ652" i="1"/>
  <c r="AJ432" i="1" s="1"/>
  <c r="ANL652" i="1"/>
  <c r="AJ487" i="1" s="1"/>
  <c r="AOD652" i="1"/>
  <c r="AJ477" i="1" s="1"/>
  <c r="AJH640" i="1"/>
  <c r="AB476" i="1" s="1"/>
  <c r="AKR640" i="1"/>
  <c r="AB461" i="1" s="1"/>
  <c r="ALJ640" i="1"/>
  <c r="AB460" i="1" s="1"/>
  <c r="AMT640" i="1"/>
  <c r="AB486" i="1" s="1"/>
  <c r="APE640" i="1"/>
  <c r="AB391" i="1" s="1"/>
  <c r="AOV640" i="1"/>
  <c r="AB451" i="1" s="1"/>
  <c r="AIP670" i="1"/>
  <c r="AV479" i="1" s="1"/>
  <c r="AJZ670" i="1"/>
  <c r="AV462" i="1" s="1"/>
  <c r="ALJ670" i="1"/>
  <c r="AV484" i="1" s="1"/>
  <c r="AMT670" i="1"/>
  <c r="AV489" i="1" s="1"/>
  <c r="AOD670" i="1"/>
  <c r="AV466" i="1" s="1"/>
  <c r="APN670" i="1"/>
  <c r="AV472" i="1" s="1"/>
  <c r="AHX628" i="1"/>
  <c r="T421" i="1" s="1"/>
  <c r="AJH628" i="1"/>
  <c r="T443" i="1" s="1"/>
  <c r="ALS628" i="1"/>
  <c r="T469" i="1" s="1"/>
  <c r="AMT628" i="1"/>
  <c r="T450" i="1" s="1"/>
  <c r="AOV628" i="1"/>
  <c r="T394" i="1" s="1"/>
  <c r="AOD628" i="1"/>
  <c r="T460" i="1" s="1"/>
  <c r="AKQ672" i="1"/>
  <c r="P56" i="1" s="1"/>
  <c r="AKR604" i="1"/>
  <c r="D431" i="1" s="1"/>
  <c r="AJG672" i="1"/>
  <c r="P26" i="1" s="1"/>
  <c r="AJH604" i="1"/>
  <c r="D454" i="1" s="1"/>
  <c r="ALS604" i="1"/>
  <c r="D472" i="1" s="1"/>
  <c r="ALR672" i="1"/>
  <c r="P13" i="1" s="1"/>
  <c r="AJY672" i="1"/>
  <c r="P46" i="1" s="1"/>
  <c r="AJZ604" i="1"/>
  <c r="D439" i="1" s="1"/>
  <c r="APM672" i="1"/>
  <c r="P6" i="1" s="1"/>
  <c r="APN604" i="1"/>
  <c r="D470" i="1" s="1"/>
  <c r="AOC672" i="1"/>
  <c r="P97" i="1" s="1"/>
  <c r="AOD604" i="1"/>
  <c r="D445" i="1" s="1"/>
  <c r="AHX622" i="1"/>
  <c r="P397" i="1" s="1"/>
  <c r="AJH622" i="1"/>
  <c r="P463" i="1" s="1"/>
  <c r="AKR622" i="1"/>
  <c r="P430" i="1" s="1"/>
  <c r="AMB622" i="1"/>
  <c r="P489" i="1" s="1"/>
  <c r="ANC622" i="1"/>
  <c r="P428" i="1" s="1"/>
  <c r="AOV622" i="1"/>
  <c r="P419" i="1" s="1"/>
  <c r="AQF622" i="1"/>
  <c r="P462" i="1" s="1"/>
  <c r="AHX610" i="1"/>
  <c r="H464" i="1" s="1"/>
  <c r="AKI610" i="1"/>
  <c r="H409" i="1" s="1"/>
  <c r="AJQ610" i="1"/>
  <c r="H407" i="1" s="1"/>
  <c r="AMB610" i="1"/>
  <c r="H446" i="1" s="1"/>
  <c r="ANU610" i="1"/>
  <c r="H425" i="1" s="1"/>
  <c r="AOV610" i="1"/>
  <c r="H442" i="1" s="1"/>
  <c r="AQF610" i="1"/>
  <c r="H439" i="1" s="1"/>
  <c r="AIP664" i="1"/>
  <c r="AR483" i="1" s="1"/>
  <c r="AJZ664" i="1"/>
  <c r="AR431" i="1" s="1"/>
  <c r="AKR664" i="1"/>
  <c r="AR420" i="1" s="1"/>
  <c r="AMB664" i="1"/>
  <c r="AR473" i="1" s="1"/>
  <c r="ANL664" i="1"/>
  <c r="AR455" i="1" s="1"/>
  <c r="ANU664" i="1"/>
  <c r="AR459" i="1" s="1"/>
  <c r="AQF664" i="1"/>
  <c r="AR444" i="1" s="1"/>
  <c r="AIP646" i="1"/>
  <c r="AF480" i="1" s="1"/>
  <c r="AJZ646" i="1"/>
  <c r="AF475" i="1" s="1"/>
  <c r="ALJ646" i="1"/>
  <c r="AF442" i="1" s="1"/>
  <c r="ANC646" i="1"/>
  <c r="AF455" i="1" s="1"/>
  <c r="AOD646" i="1"/>
  <c r="AF426" i="1" s="1"/>
  <c r="APN646" i="1"/>
  <c r="AF479" i="1" s="1"/>
  <c r="AJZ634" i="1"/>
  <c r="X481" i="1" s="1"/>
  <c r="AIY634" i="1"/>
  <c r="X428" i="1" s="1"/>
  <c r="ALJ634" i="1"/>
  <c r="X437" i="1" s="1"/>
  <c r="AMT634" i="1"/>
  <c r="X480" i="1" s="1"/>
  <c r="AOD634" i="1"/>
  <c r="X471" i="1" s="1"/>
  <c r="APN634" i="1"/>
  <c r="X429" i="1" s="1"/>
  <c r="AHX658" i="1"/>
  <c r="AN431" i="1" s="1"/>
  <c r="AIP658" i="1"/>
  <c r="AN438" i="1" s="1"/>
  <c r="AKR658" i="1"/>
  <c r="AN420" i="1" s="1"/>
  <c r="AMB658" i="1"/>
  <c r="AN413" i="1" s="1"/>
  <c r="ANL658" i="1"/>
  <c r="AN401" i="1" s="1"/>
  <c r="AOV658" i="1"/>
  <c r="AN422" i="1" s="1"/>
  <c r="AQF658" i="1"/>
  <c r="AN447" i="1" s="1"/>
  <c r="AHO652" i="1"/>
  <c r="AJ431" i="1" s="1"/>
  <c r="AIP652" i="1"/>
  <c r="AJ459" i="1" s="1"/>
  <c r="AKR652" i="1"/>
  <c r="AJ411" i="1" s="1"/>
  <c r="AMB652" i="1"/>
  <c r="AJ416" i="1" s="1"/>
  <c r="APN652" i="1"/>
  <c r="AJ465" i="1" s="1"/>
  <c r="ANU652" i="1"/>
  <c r="AJ405" i="1" s="1"/>
  <c r="AOM652" i="1"/>
  <c r="AJ448" i="1" s="1"/>
  <c r="AHO640" i="1"/>
  <c r="AB474" i="1" s="1"/>
  <c r="AJQ640" i="1"/>
  <c r="AB410" i="1" s="1"/>
  <c r="AHX640" i="1"/>
  <c r="AB414" i="1" s="1"/>
  <c r="ALS640" i="1"/>
  <c r="AB453" i="1" s="1"/>
  <c r="ANC640" i="1"/>
  <c r="AB408" i="1" s="1"/>
  <c r="APW640" i="1"/>
  <c r="AB445" i="1" s="1"/>
  <c r="APN640" i="1"/>
  <c r="AB490" i="1" s="1"/>
  <c r="AHO670" i="1"/>
  <c r="AV481" i="1" s="1"/>
  <c r="AIY670" i="1"/>
  <c r="AV424" i="1" s="1"/>
  <c r="AKI670" i="1"/>
  <c r="AV435" i="1" s="1"/>
  <c r="ALS670" i="1"/>
  <c r="AV486" i="1" s="1"/>
  <c r="ANL670" i="1"/>
  <c r="AV438" i="1" s="1"/>
  <c r="AOM670" i="1"/>
  <c r="AV474" i="1" s="1"/>
  <c r="APW670" i="1"/>
  <c r="AV470" i="1" s="1"/>
  <c r="AHO628" i="1"/>
  <c r="T455" i="1" s="1"/>
  <c r="AIG628" i="1"/>
  <c r="T475" i="1" s="1"/>
  <c r="AJQ628" i="1"/>
  <c r="T459" i="1" s="1"/>
  <c r="AMB628" i="1"/>
  <c r="T442" i="1" s="1"/>
  <c r="ANC628" i="1"/>
  <c r="T426" i="1" s="1"/>
  <c r="APE628" i="1"/>
  <c r="T451" i="1" s="1"/>
  <c r="AOM628" i="1"/>
  <c r="T397" i="1" s="1"/>
  <c r="AHO604" i="1"/>
  <c r="D489" i="1" s="1"/>
  <c r="AHN672" i="1"/>
  <c r="P101" i="1" s="1"/>
  <c r="AIF672" i="1"/>
  <c r="P24" i="1" s="1"/>
  <c r="AIG604" i="1"/>
  <c r="D453" i="1" s="1"/>
  <c r="AJQ604" i="1"/>
  <c r="D414" i="1" s="1"/>
  <c r="AJP672" i="1"/>
  <c r="P49" i="1" s="1"/>
  <c r="AMA672" i="1"/>
  <c r="P36" i="1" s="1"/>
  <c r="AMB604" i="1"/>
  <c r="D438" i="1" s="1"/>
  <c r="ANB672" i="1"/>
  <c r="P71" i="1" s="1"/>
  <c r="ANC604" i="1"/>
  <c r="D427" i="1" s="1"/>
  <c r="AQE672" i="1"/>
  <c r="P5" i="1" s="1"/>
  <c r="AQF604" i="1"/>
  <c r="D451" i="1" s="1"/>
  <c r="AOM604" i="1"/>
  <c r="D447" i="1" s="1"/>
  <c r="AOL672" i="1"/>
  <c r="P27" i="1" s="1"/>
  <c r="AIG622" i="1"/>
  <c r="P469" i="1" s="1"/>
  <c r="AJQ622" i="1"/>
  <c r="P468" i="1" s="1"/>
  <c r="ALA622" i="1"/>
  <c r="P487" i="1" s="1"/>
  <c r="AMK622" i="1"/>
  <c r="P415" i="1" s="1"/>
  <c r="ANU622" i="1"/>
  <c r="P461" i="1" s="1"/>
  <c r="APE622" i="1"/>
  <c r="P465" i="1" s="1"/>
  <c r="AIG610" i="1"/>
  <c r="H466" i="1" s="1"/>
  <c r="AKR610" i="1"/>
  <c r="H399" i="1" s="1"/>
  <c r="ALA610" i="1"/>
  <c r="H473" i="1" s="1"/>
  <c r="AMK610" i="1"/>
  <c r="H462" i="1" s="1"/>
  <c r="ANL610" i="1"/>
  <c r="H394" i="1" s="1"/>
  <c r="APE610" i="1"/>
  <c r="H422" i="1" s="1"/>
  <c r="AIY664" i="1"/>
  <c r="AR490" i="1" s="1"/>
  <c r="AKI664" i="1"/>
  <c r="AR478" i="1" s="1"/>
  <c r="ALA664" i="1"/>
  <c r="AR454" i="1" s="1"/>
  <c r="AMK664" i="1"/>
  <c r="AR448" i="1" s="1"/>
  <c r="AOV664" i="1"/>
  <c r="AR449" i="1" s="1"/>
  <c r="AOD664" i="1"/>
  <c r="AR489" i="1" s="1"/>
  <c r="AHO646" i="1"/>
  <c r="AF482" i="1" s="1"/>
  <c r="AIY646" i="1"/>
  <c r="AF477" i="1" s="1"/>
  <c r="AKI646" i="1"/>
  <c r="AF478" i="1" s="1"/>
  <c r="ALS646" i="1"/>
  <c r="AF472" i="1" s="1"/>
  <c r="ANU646" i="1"/>
  <c r="AF459" i="1" s="1"/>
  <c r="AOM646" i="1"/>
  <c r="AF444" i="1" s="1"/>
  <c r="APW646" i="1"/>
  <c r="AF431" i="1" s="1"/>
  <c r="AHO634" i="1"/>
  <c r="X468" i="1" s="1"/>
  <c r="AKI634" i="1"/>
  <c r="X420" i="1" s="1"/>
  <c r="AJH634" i="1"/>
  <c r="X427" i="1" s="1"/>
  <c r="ALS634" i="1"/>
  <c r="X482" i="1" s="1"/>
  <c r="ANL634" i="1"/>
  <c r="X463" i="1" s="1"/>
  <c r="AOM634" i="1"/>
  <c r="X461" i="1" s="1"/>
  <c r="APW634" i="1"/>
  <c r="X456" i="1" s="1"/>
  <c r="AIG658" i="1"/>
  <c r="AN476" i="1" s="1"/>
  <c r="AIY658" i="1"/>
  <c r="AN443" i="1" s="1"/>
  <c r="ALA658" i="1"/>
  <c r="AN484" i="1" s="1"/>
  <c r="AMK658" i="1"/>
  <c r="AN445" i="1" s="1"/>
  <c r="ANU658" i="1"/>
  <c r="AN409" i="1" s="1"/>
  <c r="APE658" i="1"/>
  <c r="AN406" i="1" s="1"/>
  <c r="AKI652" i="1"/>
  <c r="AJ455" i="1" s="1"/>
  <c r="AIY652" i="1"/>
  <c r="AJ486" i="1" s="1"/>
  <c r="ALA652" i="1"/>
  <c r="AJ484" i="1" s="1"/>
  <c r="AMK652" i="1"/>
  <c r="AJ442" i="1" s="1"/>
  <c r="AMT652" i="1"/>
  <c r="AJ482" i="1" s="1"/>
  <c r="APE652" i="1"/>
  <c r="AJ392" i="1" s="1"/>
  <c r="AQF652" i="1"/>
  <c r="AJ415" i="1" s="1"/>
  <c r="AIP640" i="1"/>
  <c r="AB472" i="1" s="1"/>
  <c r="AIG640" i="1"/>
  <c r="AB428" i="1" s="1"/>
  <c r="AMB640" i="1"/>
  <c r="AB464" i="1" s="1"/>
  <c r="ANL640" i="1"/>
  <c r="AB426" i="1" s="1"/>
  <c r="AOD640" i="1"/>
  <c r="AB419" i="1" s="1"/>
  <c r="AQF640" i="1"/>
  <c r="AB398" i="1" s="1"/>
  <c r="AHX670" i="1"/>
  <c r="AV453" i="1" s="1"/>
  <c r="AJH670" i="1"/>
  <c r="AV433" i="1" s="1"/>
  <c r="AKR670" i="1"/>
  <c r="AV431" i="1" s="1"/>
  <c r="AMB670" i="1"/>
  <c r="AV465" i="1" s="1"/>
  <c r="ANC670" i="1"/>
  <c r="AV406" i="1" s="1"/>
  <c r="AOV670" i="1"/>
  <c r="AV410" i="1" s="1"/>
  <c r="AQF670" i="1"/>
  <c r="AV452" i="1" s="1"/>
  <c r="AKI628" i="1"/>
  <c r="T404" i="1" s="1"/>
  <c r="AIP628" i="1"/>
  <c r="T470" i="1" s="1"/>
  <c r="ALA628" i="1"/>
  <c r="T445" i="1" s="1"/>
  <c r="AMK628" i="1"/>
  <c r="T484" i="1" s="1"/>
  <c r="ANL628" i="1"/>
  <c r="T480" i="1" s="1"/>
  <c r="APW628" i="1"/>
  <c r="T435" i="1" s="1"/>
  <c r="AQF628" i="1"/>
  <c r="T464" i="1" s="1"/>
  <c r="AHW672" i="1"/>
  <c r="P17" i="1" s="1"/>
  <c r="AHX604" i="1"/>
  <c r="D469" i="1" s="1"/>
  <c r="AIO672" i="1"/>
  <c r="P31" i="1" s="1"/>
  <c r="AIP604" i="1"/>
  <c r="D443" i="1" s="1"/>
  <c r="ALA604" i="1"/>
  <c r="D481" i="1" s="1"/>
  <c r="AKZ672" i="1"/>
  <c r="P47" i="1" s="1"/>
  <c r="AMJ672" i="1"/>
  <c r="P85" i="1" s="1"/>
  <c r="AMK604" i="1"/>
  <c r="D417" i="1" s="1"/>
  <c r="ANK672" i="1"/>
  <c r="P87" i="1" s="1"/>
  <c r="ANL604" i="1"/>
  <c r="D484" i="1" s="1"/>
  <c r="APE604" i="1"/>
  <c r="D448" i="1" s="1"/>
  <c r="APD672" i="1"/>
  <c r="P41" i="1" s="1"/>
  <c r="AOU672" i="1"/>
  <c r="P19" i="1" s="1"/>
  <c r="AOV604" i="1"/>
  <c r="D461" i="1" s="1"/>
  <c r="AIP622" i="1"/>
  <c r="P472" i="1" s="1"/>
  <c r="AJZ622" i="1"/>
  <c r="P471" i="1" s="1"/>
  <c r="ALJ622" i="1"/>
  <c r="P408" i="1" s="1"/>
  <c r="AMT622" i="1"/>
  <c r="P447" i="1" s="1"/>
  <c r="AOD622" i="1"/>
  <c r="P460" i="1" s="1"/>
  <c r="APN622" i="1"/>
  <c r="P442" i="1" s="1"/>
  <c r="AIP610" i="1"/>
  <c r="H434" i="1" s="1"/>
  <c r="AIY610" i="1"/>
  <c r="H413" i="1" s="1"/>
  <c r="ALJ610" i="1"/>
  <c r="H458" i="1" s="1"/>
  <c r="AMT610" i="1"/>
  <c r="H460" i="1" s="1"/>
  <c r="AOD610" i="1"/>
  <c r="H456" i="1" s="1"/>
  <c r="APN610" i="1"/>
  <c r="H398" i="1" s="1"/>
  <c r="AJH664" i="1"/>
  <c r="AR435" i="1" s="1"/>
  <c r="AHX664" i="1"/>
  <c r="AR392" i="1" s="1"/>
  <c r="ALJ664" i="1"/>
  <c r="AR442" i="1" s="1"/>
  <c r="AMT664" i="1"/>
  <c r="AR472" i="1" s="1"/>
  <c r="APN664" i="1"/>
  <c r="AR479" i="1" s="1"/>
  <c r="AOM664" i="1"/>
  <c r="AR452" i="1" s="1"/>
  <c r="AHX646" i="1"/>
  <c r="AF394" i="1" s="1"/>
  <c r="AJH646" i="1"/>
  <c r="AF474" i="1" s="1"/>
  <c r="AKR646" i="1"/>
  <c r="AF468" i="1" s="1"/>
  <c r="AMB646" i="1"/>
  <c r="AF487" i="1" s="1"/>
  <c r="AMT646" i="1"/>
  <c r="AF427" i="1" s="1"/>
  <c r="AOV646" i="1"/>
  <c r="AF406" i="1" s="1"/>
  <c r="AQF646" i="1"/>
  <c r="AF436" i="1" s="1"/>
  <c r="AHX634" i="1"/>
  <c r="X448" i="1" s="1"/>
  <c r="AKR634" i="1"/>
  <c r="X421" i="1" s="1"/>
  <c r="AJQ634" i="1"/>
  <c r="X401" i="1" s="1"/>
  <c r="AMB634" i="1"/>
  <c r="X439" i="1" s="1"/>
  <c r="ANC634" i="1"/>
  <c r="X413" i="1" s="1"/>
  <c r="AOV634" i="1"/>
  <c r="X396" i="1" s="1"/>
  <c r="AQF634" i="1"/>
  <c r="X418" i="1" s="1"/>
  <c r="AJZ658" i="1"/>
  <c r="AN469" i="1" s="1"/>
  <c r="AJH658" i="1"/>
  <c r="AN424" i="1" s="1"/>
  <c r="ALJ658" i="1"/>
  <c r="AN474" i="1" s="1"/>
  <c r="ANC658" i="1"/>
  <c r="AN430" i="1" s="1"/>
  <c r="AOD658" i="1"/>
  <c r="AN428" i="1" s="1"/>
  <c r="APN658" i="1"/>
  <c r="AN490" i="1" s="1"/>
  <c r="T370" i="1" l="1"/>
  <c r="O227" i="1"/>
  <c r="T357" i="1"/>
  <c r="O243" i="1"/>
  <c r="T376" i="1"/>
  <c r="O226" i="1"/>
  <c r="T356" i="1"/>
  <c r="O232" i="1"/>
  <c r="T365" i="1"/>
  <c r="O234" i="1"/>
  <c r="T367" i="1"/>
  <c r="O228" i="1"/>
  <c r="T358" i="1"/>
  <c r="O224" i="1"/>
  <c r="T354" i="1"/>
  <c r="O240" i="1"/>
  <c r="T373" i="1"/>
  <c r="O233" i="1"/>
  <c r="T366" i="1"/>
  <c r="O239" i="1"/>
  <c r="T372" i="1"/>
  <c r="O225" i="1"/>
  <c r="T355" i="1"/>
  <c r="O231" i="1"/>
  <c r="T364" i="1"/>
  <c r="O236" i="1"/>
  <c r="T369" i="1"/>
  <c r="O245" i="1"/>
  <c r="T378" i="1"/>
  <c r="O238" i="1"/>
  <c r="T371" i="1"/>
  <c r="O244" i="1"/>
  <c r="T377" i="1"/>
  <c r="O230" i="1"/>
  <c r="T362" i="1"/>
  <c r="O247" i="1"/>
  <c r="T384" i="1"/>
  <c r="O222" i="1"/>
  <c r="T352" i="1"/>
  <c r="O235" i="1"/>
  <c r="T368" i="1"/>
  <c r="O241" i="1"/>
  <c r="T374" i="1"/>
  <c r="O223" i="1"/>
  <c r="T353" i="1"/>
  <c r="O229" i="1"/>
  <c r="T361" i="1"/>
  <c r="O248" i="1"/>
  <c r="T385" i="1"/>
  <c r="O246" i="1"/>
  <c r="T381" i="1"/>
  <c r="O237" i="1"/>
  <c r="G79" i="1"/>
  <c r="G28" i="1"/>
  <c r="G53" i="1"/>
  <c r="G98" i="1"/>
  <c r="G43" i="1"/>
  <c r="G81" i="1"/>
  <c r="G34" i="1"/>
  <c r="G64" i="1"/>
  <c r="G68" i="1"/>
  <c r="G45" i="1"/>
  <c r="G77" i="1"/>
  <c r="G78" i="1"/>
  <c r="G67" i="1"/>
  <c r="G24" i="1"/>
  <c r="G31" i="1"/>
  <c r="G33" i="1"/>
  <c r="G62" i="1"/>
  <c r="G70" i="1"/>
  <c r="G90" i="1"/>
  <c r="G75" i="1"/>
  <c r="G84" i="1"/>
  <c r="G74" i="1"/>
  <c r="G58" i="1"/>
  <c r="G69" i="1"/>
  <c r="G100" i="1"/>
  <c r="G93" i="1"/>
  <c r="H63" i="12" l="1"/>
  <c r="H68" i="12"/>
  <c r="H4" i="12"/>
  <c r="H15" i="12"/>
  <c r="K1948" i="1" l="1"/>
  <c r="V366" i="15"/>
  <c r="V368" i="15"/>
  <c r="V361" i="15"/>
  <c r="V364" i="15"/>
  <c r="V367" i="15"/>
  <c r="V363" i="15"/>
  <c r="V359" i="15"/>
  <c r="V365" i="15"/>
  <c r="V362" i="15"/>
  <c r="V360" i="15"/>
  <c r="G592" i="11" l="1"/>
  <c r="G591" i="11"/>
  <c r="G565" i="11"/>
  <c r="G582" i="11"/>
  <c r="G583" i="11"/>
  <c r="G596" i="11"/>
  <c r="G595" i="11"/>
  <c r="G578" i="11"/>
  <c r="G590" i="11"/>
  <c r="G600" i="11"/>
  <c r="G585" i="11"/>
  <c r="G588" i="11"/>
  <c r="G597" i="11"/>
  <c r="F619" i="11"/>
  <c r="E619" i="11"/>
  <c r="D619" i="11"/>
  <c r="G601" i="11"/>
  <c r="G599" i="11"/>
  <c r="G598" i="11"/>
  <c r="G586" i="11"/>
  <c r="G594" i="11"/>
  <c r="G593" i="11"/>
  <c r="G576" i="11"/>
  <c r="G580" i="11"/>
  <c r="G574" i="11"/>
  <c r="G560" i="11"/>
  <c r="G569" i="11"/>
  <c r="G589" i="11"/>
  <c r="G579" i="11"/>
  <c r="G587" i="11"/>
  <c r="G584" i="11"/>
  <c r="G575" i="11"/>
  <c r="G581" i="11"/>
  <c r="G577" i="11"/>
  <c r="G571" i="11"/>
  <c r="G573" i="11"/>
  <c r="G572" i="11"/>
  <c r="G570" i="11"/>
  <c r="G567" i="11"/>
  <c r="G531" i="11"/>
  <c r="G551" i="11"/>
  <c r="G542" i="11"/>
  <c r="G568" i="11"/>
  <c r="G550" i="11"/>
  <c r="G558" i="11"/>
  <c r="G566" i="11"/>
  <c r="G549" i="11"/>
  <c r="G557" i="11"/>
  <c r="G564" i="11"/>
  <c r="G556" i="11"/>
  <c r="G547" i="11"/>
  <c r="G562" i="11"/>
  <c r="G528" i="11"/>
  <c r="G563" i="11"/>
  <c r="G552" i="11"/>
  <c r="G543" i="11"/>
  <c r="G545" i="11"/>
  <c r="G559" i="11"/>
  <c r="G553" i="11"/>
  <c r="G561" i="11"/>
  <c r="G548" i="11"/>
  <c r="G546" i="11"/>
  <c r="G555" i="11"/>
  <c r="G554" i="11"/>
  <c r="G529" i="11"/>
  <c r="G538" i="11"/>
  <c r="G536" i="11"/>
  <c r="G544" i="11"/>
  <c r="G537" i="11"/>
  <c r="G539" i="11"/>
  <c r="G540" i="11"/>
  <c r="G541" i="11"/>
  <c r="G534" i="11"/>
  <c r="G530" i="11"/>
  <c r="G533" i="11"/>
  <c r="G535" i="11"/>
  <c r="G532" i="11"/>
  <c r="G526" i="11"/>
  <c r="G527" i="11"/>
  <c r="G524" i="11"/>
  <c r="G523" i="11"/>
  <c r="G525" i="11"/>
  <c r="G521" i="11"/>
  <c r="G517" i="11"/>
  <c r="G522" i="11"/>
  <c r="G515" i="11"/>
  <c r="G519" i="11"/>
  <c r="G518" i="11"/>
  <c r="G520" i="11"/>
  <c r="G516" i="11"/>
  <c r="G513" i="11"/>
  <c r="G514" i="11"/>
  <c r="G508" i="11"/>
  <c r="G512" i="11"/>
  <c r="G510" i="11"/>
  <c r="G511" i="11"/>
  <c r="G509" i="11"/>
  <c r="G505" i="11"/>
  <c r="G507" i="11"/>
  <c r="G506" i="11"/>
  <c r="G503" i="11"/>
  <c r="G502" i="11"/>
  <c r="G504" i="11"/>
  <c r="G501" i="11"/>
  <c r="G619" i="11" l="1"/>
  <c r="F87" i="12" l="1"/>
  <c r="E87" i="12"/>
  <c r="D87" i="12"/>
  <c r="H83" i="12"/>
  <c r="H80" i="12"/>
  <c r="H73" i="12"/>
  <c r="H72" i="12"/>
  <c r="H60" i="12"/>
  <c r="H53" i="12"/>
  <c r="H51" i="12"/>
  <c r="H42" i="12"/>
  <c r="H21" i="12"/>
  <c r="H18" i="12"/>
  <c r="H13" i="12"/>
  <c r="H10" i="12"/>
  <c r="H7" i="12"/>
  <c r="H5" i="12"/>
  <c r="H85" i="12"/>
  <c r="H81" i="12"/>
  <c r="H78" i="12"/>
  <c r="H65" i="12"/>
  <c r="H62" i="12"/>
  <c r="H61" i="12"/>
  <c r="H57" i="12"/>
  <c r="H47" i="12"/>
  <c r="H35" i="12"/>
  <c r="H31" i="12"/>
  <c r="H29" i="12"/>
  <c r="H26" i="12"/>
  <c r="H79" i="12"/>
  <c r="H67" i="12"/>
  <c r="H66" i="12"/>
  <c r="H55" i="12"/>
  <c r="H52" i="12"/>
  <c r="H38" i="12"/>
  <c r="H37" i="12"/>
  <c r="H34" i="12"/>
  <c r="H28" i="12"/>
  <c r="H27" i="12"/>
  <c r="H14" i="12"/>
  <c r="H6" i="12"/>
  <c r="H84" i="12"/>
  <c r="H59" i="12"/>
  <c r="H33" i="12"/>
  <c r="H46" i="12"/>
  <c r="H30" i="12"/>
  <c r="H19" i="12"/>
  <c r="H75" i="12"/>
  <c r="H70" i="12"/>
  <c r="H64" i="12"/>
  <c r="H49" i="12"/>
  <c r="H12" i="12"/>
  <c r="H48" i="12"/>
  <c r="H9" i="12"/>
  <c r="H77" i="12"/>
  <c r="H76" i="12"/>
  <c r="H16" i="12"/>
  <c r="H40" i="12"/>
  <c r="H82" i="12"/>
  <c r="H58" i="12"/>
  <c r="H32" i="12"/>
  <c r="H20" i="12"/>
  <c r="H22" i="12"/>
  <c r="H69" i="12"/>
  <c r="H56" i="12"/>
  <c r="H36" i="12"/>
  <c r="H24" i="12"/>
  <c r="H74" i="12"/>
  <c r="H54" i="12"/>
  <c r="H39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4" i="1" s="1"/>
  <c r="G304" i="1" s="1"/>
  <c r="B83" i="5"/>
  <c r="E292" i="1" s="1"/>
  <c r="G292" i="1" s="1"/>
  <c r="B82" i="5"/>
  <c r="E300" i="1" s="1"/>
  <c r="G300" i="1" s="1"/>
  <c r="B79" i="5"/>
  <c r="E297" i="1" s="1"/>
  <c r="G297" i="1" s="1"/>
  <c r="B121" i="5"/>
  <c r="B57" i="5"/>
  <c r="E291" i="1" s="1"/>
  <c r="G291" i="1" s="1"/>
  <c r="B55" i="5"/>
  <c r="E295" i="1" s="1"/>
  <c r="G295" i="1" s="1"/>
  <c r="B50" i="5"/>
  <c r="E293" i="1" s="1"/>
  <c r="G293" i="1" s="1"/>
  <c r="B30" i="5"/>
  <c r="E290" i="1" s="1"/>
  <c r="G290" i="1" s="1"/>
  <c r="B23" i="5"/>
  <c r="E296" i="1" s="1"/>
  <c r="G296" i="1" s="1"/>
  <c r="B18" i="5"/>
  <c r="E298" i="1" s="1"/>
  <c r="G298" i="1" s="1"/>
  <c r="B14" i="5"/>
  <c r="E288" i="1" s="1"/>
  <c r="G288" i="1" s="1"/>
  <c r="E303" i="1" l="1"/>
  <c r="G303" i="1" s="1"/>
  <c r="G324" i="1"/>
  <c r="B78" i="5"/>
  <c r="E224" i="1" s="1"/>
  <c r="G224" i="1" s="1"/>
  <c r="B130" i="5"/>
  <c r="E284" i="1" s="1"/>
  <c r="G284" i="1" s="1"/>
  <c r="B97" i="5"/>
  <c r="E236" i="1" s="1"/>
  <c r="G236" i="1" s="1"/>
  <c r="B101" i="5"/>
  <c r="E258" i="1" s="1"/>
  <c r="G258" i="1" s="1"/>
  <c r="B105" i="5"/>
  <c r="E264" i="1" s="1"/>
  <c r="G264" i="1" s="1"/>
  <c r="B51" i="5"/>
  <c r="E259" i="1" s="1"/>
  <c r="G259" i="1" s="1"/>
  <c r="B64" i="5"/>
  <c r="E228" i="1" s="1"/>
  <c r="G228" i="1" s="1"/>
  <c r="B65" i="5"/>
  <c r="B71" i="5"/>
  <c r="E223" i="1" s="1"/>
  <c r="G223" i="1" s="1"/>
  <c r="B108" i="5"/>
  <c r="E289" i="1" s="1"/>
  <c r="G289" i="1" s="1"/>
  <c r="B17" i="5"/>
  <c r="E262" i="1" s="1"/>
  <c r="G262" i="1" s="1"/>
  <c r="B11" i="5"/>
  <c r="E227" i="1" s="1"/>
  <c r="G227" i="1" s="1"/>
  <c r="B13" i="5"/>
  <c r="E280" i="1" s="1"/>
  <c r="G280" i="1" s="1"/>
  <c r="B58" i="5"/>
  <c r="E276" i="1" s="1"/>
  <c r="G276" i="1" s="1"/>
  <c r="B59" i="5"/>
  <c r="E244" i="1" s="1"/>
  <c r="G244" i="1" s="1"/>
  <c r="B90" i="5"/>
  <c r="E260" i="1" s="1"/>
  <c r="G260" i="1" s="1"/>
  <c r="E281" i="1"/>
  <c r="B33" i="5"/>
  <c r="E279" i="1" s="1"/>
  <c r="G279" i="1" s="1"/>
  <c r="B35" i="5"/>
  <c r="E230" i="1" s="1"/>
  <c r="G230" i="1" s="1"/>
  <c r="B36" i="5"/>
  <c r="E270" i="1" s="1"/>
  <c r="G270" i="1" s="1"/>
  <c r="B37" i="5"/>
  <c r="E256" i="1" s="1"/>
  <c r="G256" i="1" s="1"/>
  <c r="B40" i="5"/>
  <c r="E285" i="1" s="1"/>
  <c r="G285" i="1" s="1"/>
  <c r="B41" i="5"/>
  <c r="E235" i="1" s="1"/>
  <c r="G235" i="1" s="1"/>
  <c r="B42" i="5"/>
  <c r="E254" i="1" s="1"/>
  <c r="G254" i="1" s="1"/>
  <c r="B116" i="5"/>
  <c r="E339" i="1" s="1"/>
  <c r="G339" i="1" s="1"/>
  <c r="B49" i="5"/>
  <c r="E225" i="1" s="1"/>
  <c r="G225" i="1" s="1"/>
  <c r="B125" i="5"/>
  <c r="E336" i="1" s="1"/>
  <c r="G336" i="1" s="1"/>
  <c r="B85" i="5"/>
  <c r="E242" i="1" s="1"/>
  <c r="G242" i="1" s="1"/>
  <c r="B9" i="5"/>
  <c r="E287" i="1" s="1"/>
  <c r="G287" i="1" s="1"/>
  <c r="B27" i="5"/>
  <c r="E269" i="1" s="1"/>
  <c r="G269" i="1" s="1"/>
  <c r="B31" i="5"/>
  <c r="E257" i="1" s="1"/>
  <c r="G257" i="1" s="1"/>
  <c r="B123" i="5"/>
  <c r="E323" i="1" s="1"/>
  <c r="G323" i="1" s="1"/>
  <c r="B38" i="5"/>
  <c r="E250" i="1" s="1"/>
  <c r="G250" i="1" s="1"/>
  <c r="B10" i="5"/>
  <c r="E252" i="1" s="1"/>
  <c r="G252" i="1" s="1"/>
  <c r="B16" i="5"/>
  <c r="E247" i="1" s="1"/>
  <c r="G247" i="1" s="1"/>
  <c r="B20" i="5"/>
  <c r="E266" i="1" s="1"/>
  <c r="G266" i="1" s="1"/>
  <c r="B43" i="5"/>
  <c r="E246" i="1" s="1"/>
  <c r="G246" i="1" s="1"/>
  <c r="B47" i="5"/>
  <c r="E278" i="1" s="1"/>
  <c r="G278" i="1" s="1"/>
  <c r="B52" i="5"/>
  <c r="E222" i="1" s="1"/>
  <c r="G222" i="1" s="1"/>
  <c r="B53" i="5"/>
  <c r="E243" i="1" s="1"/>
  <c r="G243" i="1" s="1"/>
  <c r="B117" i="5"/>
  <c r="E302" i="1" s="1"/>
  <c r="G302" i="1" s="1"/>
  <c r="B118" i="5"/>
  <c r="E346" i="1" s="1"/>
  <c r="G346" i="1" s="1"/>
  <c r="B66" i="5"/>
  <c r="B70" i="5"/>
  <c r="B75" i="5"/>
  <c r="E251" i="1" s="1"/>
  <c r="G251" i="1" s="1"/>
  <c r="B124" i="5"/>
  <c r="E344" i="1" s="1"/>
  <c r="G344" i="1" s="1"/>
  <c r="B92" i="5"/>
  <c r="E275" i="1" s="1"/>
  <c r="G275" i="1" s="1"/>
  <c r="B128" i="5"/>
  <c r="E337" i="1" s="1"/>
  <c r="G337" i="1" s="1"/>
  <c r="B103" i="5"/>
  <c r="E241" i="1" s="1"/>
  <c r="G241" i="1" s="1"/>
  <c r="B114" i="5"/>
  <c r="E345" i="1" s="1"/>
  <c r="G345" i="1" s="1"/>
  <c r="B109" i="5"/>
  <c r="E335" i="1" s="1"/>
  <c r="G335" i="1" s="1"/>
  <c r="B110" i="5"/>
  <c r="E338" i="1" s="1"/>
  <c r="G338" i="1" s="1"/>
  <c r="B19" i="5"/>
  <c r="E277" i="1" s="1"/>
  <c r="G277" i="1" s="1"/>
  <c r="B111" i="5"/>
  <c r="E299" i="1" s="1"/>
  <c r="G299" i="1" s="1"/>
  <c r="B22" i="5"/>
  <c r="E253" i="1" s="1"/>
  <c r="G253" i="1" s="1"/>
  <c r="B112" i="5"/>
  <c r="E311" i="1" s="1"/>
  <c r="G311" i="1" s="1"/>
  <c r="B26" i="5"/>
  <c r="E249" i="1" s="1"/>
  <c r="G249" i="1" s="1"/>
  <c r="B62" i="5"/>
  <c r="E271" i="1" s="1"/>
  <c r="G271" i="1" s="1"/>
  <c r="B63" i="5"/>
  <c r="E255" i="1" s="1"/>
  <c r="G255" i="1" s="1"/>
  <c r="B120" i="5"/>
  <c r="B69" i="5"/>
  <c r="B74" i="5"/>
  <c r="E239" i="1" s="1"/>
  <c r="G239" i="1" s="1"/>
  <c r="B81" i="5"/>
  <c r="E240" i="1" s="1"/>
  <c r="G240" i="1" s="1"/>
  <c r="B87" i="5"/>
  <c r="E273" i="1" s="1"/>
  <c r="G273" i="1" s="1"/>
  <c r="B89" i="5"/>
  <c r="E229" i="1" s="1"/>
  <c r="G229" i="1" s="1"/>
  <c r="B127" i="5"/>
  <c r="E343" i="1" s="1"/>
  <c r="G343" i="1" s="1"/>
  <c r="B129" i="5"/>
  <c r="E283" i="1" s="1"/>
  <c r="G283" i="1" s="1"/>
  <c r="B131" i="5"/>
  <c r="E341" i="1" s="1"/>
  <c r="G341" i="1" s="1"/>
  <c r="B76" i="5"/>
  <c r="E248" i="1" s="1"/>
  <c r="G248" i="1" s="1"/>
  <c r="B8" i="5"/>
  <c r="E268" i="1" s="1"/>
  <c r="G268" i="1" s="1"/>
  <c r="B107" i="5"/>
  <c r="E286" i="1" s="1"/>
  <c r="G286" i="1" s="1"/>
  <c r="B28" i="5"/>
  <c r="E232" i="1" s="1"/>
  <c r="G232" i="1" s="1"/>
  <c r="B32" i="5"/>
  <c r="E282" i="1" s="1"/>
  <c r="G282" i="1" s="1"/>
  <c r="B113" i="5"/>
  <c r="E332" i="1" s="1"/>
  <c r="G332" i="1" s="1"/>
  <c r="B115" i="5"/>
  <c r="E301" i="1" s="1"/>
  <c r="G301" i="1" s="1"/>
  <c r="B119" i="5"/>
  <c r="B122" i="5"/>
  <c r="B68" i="5"/>
  <c r="B73" i="5"/>
  <c r="E261" i="1" s="1"/>
  <c r="G261" i="1" s="1"/>
  <c r="B80" i="5"/>
  <c r="E234" i="1" s="1"/>
  <c r="G234" i="1" s="1"/>
  <c r="B93" i="5"/>
  <c r="E272" i="1" s="1"/>
  <c r="G272" i="1" s="1"/>
  <c r="B94" i="5"/>
  <c r="E231" i="1" s="1"/>
  <c r="G231" i="1" s="1"/>
  <c r="B95" i="5"/>
  <c r="E233" i="1" s="1"/>
  <c r="G233" i="1" s="1"/>
  <c r="B96" i="5"/>
  <c r="E237" i="1" s="1"/>
  <c r="G237" i="1" s="1"/>
  <c r="B102" i="5"/>
  <c r="E226" i="1" s="1"/>
  <c r="G226" i="1" s="1"/>
  <c r="E340" i="1" l="1"/>
  <c r="G340" i="1" s="1"/>
  <c r="G313" i="1"/>
  <c r="E265" i="1"/>
  <c r="G265" i="1" s="1"/>
  <c r="G307" i="1"/>
  <c r="E238" i="1"/>
  <c r="G238" i="1" s="1"/>
  <c r="G322" i="1"/>
  <c r="E274" i="1"/>
  <c r="G274" i="1" s="1"/>
  <c r="G315" i="1"/>
  <c r="E342" i="1"/>
  <c r="G342" i="1" s="1"/>
  <c r="G329" i="1"/>
  <c r="E245" i="1"/>
  <c r="G245" i="1" s="1"/>
  <c r="G317" i="1"/>
  <c r="E263" i="1"/>
  <c r="G263" i="1" s="1"/>
  <c r="G308" i="1"/>
  <c r="E267" i="1"/>
  <c r="G267" i="1" s="1"/>
  <c r="G333" i="1"/>
  <c r="I219" i="1"/>
  <c r="J1948" i="1" l="1"/>
  <c r="I1948" i="1"/>
  <c r="H1948" i="1"/>
  <c r="G1948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82" i="1" s="1"/>
  <c r="D81" i="6"/>
  <c r="P189" i="1" s="1"/>
  <c r="D80" i="6"/>
  <c r="P199" i="1" s="1"/>
  <c r="D79" i="6"/>
  <c r="P213" i="1" s="1"/>
  <c r="D78" i="6"/>
  <c r="P154" i="1" s="1"/>
  <c r="D77" i="6"/>
  <c r="P170" i="1" s="1"/>
  <c r="D76" i="6"/>
  <c r="P205" i="1" s="1"/>
  <c r="D75" i="6"/>
  <c r="P185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1" i="1" s="1"/>
  <c r="ABQ611" i="1"/>
  <c r="ABR616" i="1" s="1"/>
  <c r="L478" i="1" s="1"/>
  <c r="RG629" i="1"/>
  <c r="RH634" i="1" s="1"/>
  <c r="X443" i="1" s="1"/>
  <c r="XN634" i="1"/>
  <c r="X465" i="1" s="1"/>
  <c r="EC641" i="1"/>
  <c r="ED646" i="1" s="1"/>
  <c r="RG641" i="1"/>
  <c r="RH646" i="1" s="1"/>
  <c r="AF486" i="1" s="1"/>
  <c r="RG659" i="1"/>
  <c r="RH664" i="1" s="1"/>
  <c r="AR480" i="1" s="1"/>
  <c r="ACI659" i="1"/>
  <c r="ACJ664" i="1" s="1"/>
  <c r="ACI665" i="1"/>
  <c r="ACJ670" i="1" s="1"/>
  <c r="RQ634" i="1"/>
  <c r="QO623" i="1"/>
  <c r="QP628" i="1" s="1"/>
  <c r="T485" i="1" s="1"/>
  <c r="ABZ623" i="1"/>
  <c r="ACA628" i="1" s="1"/>
  <c r="T424" i="1" s="1"/>
  <c r="VK629" i="1"/>
  <c r="VL634" i="1" s="1"/>
  <c r="X435" i="1" s="1"/>
  <c r="FD641" i="1"/>
  <c r="FE646" i="1" s="1"/>
  <c r="AF405" i="1" s="1"/>
  <c r="VK641" i="1"/>
  <c r="VL646" i="1" s="1"/>
  <c r="AF440" i="1" s="1"/>
  <c r="EC611" i="1"/>
  <c r="ED616" i="1" s="1"/>
  <c r="ACI617" i="1"/>
  <c r="ACJ622" i="1" s="1"/>
  <c r="WD628" i="1"/>
  <c r="HF641" i="1"/>
  <c r="HG646" i="1" s="1"/>
  <c r="AF460" i="1" s="1"/>
  <c r="AAY647" i="1"/>
  <c r="AAZ652" i="1" s="1"/>
  <c r="AJ470" i="1" s="1"/>
  <c r="ACI647" i="1"/>
  <c r="ACJ652" i="1" s="1"/>
  <c r="RQ616" i="1"/>
  <c r="ZG634" i="1"/>
  <c r="X436" i="1" s="1"/>
  <c r="EC635" i="1"/>
  <c r="ED640" i="1" s="1"/>
  <c r="RQ652" i="1"/>
  <c r="US647" i="1"/>
  <c r="UT652" i="1" s="1"/>
  <c r="AJ441" i="1" s="1"/>
  <c r="QO605" i="1"/>
  <c r="QP610" i="1" s="1"/>
  <c r="H451" i="1" s="1"/>
  <c r="FD611" i="1"/>
  <c r="FE616" i="1" s="1"/>
  <c r="L447" i="1" s="1"/>
  <c r="RG611" i="1"/>
  <c r="RH616" i="1" s="1"/>
  <c r="L403" i="1" s="1"/>
  <c r="ABQ617" i="1"/>
  <c r="ABR622" i="1" s="1"/>
  <c r="P486" i="1" s="1"/>
  <c r="ZG628" i="1"/>
  <c r="T410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6" i="1" s="1"/>
  <c r="HF653" i="1"/>
  <c r="HG658" i="1" s="1"/>
  <c r="AN400" i="1" s="1"/>
  <c r="RG653" i="1"/>
  <c r="RH658" i="1" s="1"/>
  <c r="AN468" i="1" s="1"/>
  <c r="ZG658" i="1"/>
  <c r="AN425" i="1" s="1"/>
  <c r="FD665" i="1"/>
  <c r="FE670" i="1" s="1"/>
  <c r="AV400" i="1" s="1"/>
  <c r="AAY599" i="1"/>
  <c r="ZX647" i="1"/>
  <c r="ZY652" i="1" s="1"/>
  <c r="AJ483" i="1" s="1"/>
  <c r="ACR611" i="1"/>
  <c r="ACS616" i="1" s="1"/>
  <c r="ABQ653" i="1"/>
  <c r="ABR658" i="1" s="1"/>
  <c r="AN488" i="1" s="1"/>
  <c r="FD623" i="1"/>
  <c r="FE628" i="1" s="1"/>
  <c r="T400" i="1" s="1"/>
  <c r="ACI599" i="1"/>
  <c r="ACI672" i="1" s="1"/>
  <c r="ACR605" i="1"/>
  <c r="ACS610" i="1" s="1"/>
  <c r="HF611" i="1"/>
  <c r="HG616" i="1" s="1"/>
  <c r="L429" i="1" s="1"/>
  <c r="QO611" i="1"/>
  <c r="QP616" i="1" s="1"/>
  <c r="L443" i="1" s="1"/>
  <c r="YX616" i="1"/>
  <c r="ABH611" i="1"/>
  <c r="ABI616" i="1" s="1"/>
  <c r="ZP622" i="1"/>
  <c r="P478" i="1" s="1"/>
  <c r="ABZ605" i="1"/>
  <c r="ACA610" i="1" s="1"/>
  <c r="H472" i="1" s="1"/>
  <c r="EC617" i="1"/>
  <c r="ED622" i="1" s="1"/>
  <c r="OE622" i="1"/>
  <c r="P470" i="1" s="1"/>
  <c r="RG617" i="1"/>
  <c r="RH622" i="1" s="1"/>
  <c r="P466" i="1" s="1"/>
  <c r="XN622" i="1"/>
  <c r="P485" i="1" s="1"/>
  <c r="ZX605" i="1"/>
  <c r="ZY610" i="1" s="1"/>
  <c r="H469" i="1" s="1"/>
  <c r="EC647" i="1"/>
  <c r="ED652" i="1" s="1"/>
  <c r="HF647" i="1"/>
  <c r="HG652" i="1" s="1"/>
  <c r="AJ488" i="1" s="1"/>
  <c r="ZG652" i="1"/>
  <c r="AJ398" i="1" s="1"/>
  <c r="ADA647" i="1"/>
  <c r="ADB652" i="1" s="1"/>
  <c r="EC653" i="1"/>
  <c r="ED658" i="1" s="1"/>
  <c r="US653" i="1"/>
  <c r="UT658" i="1" s="1"/>
  <c r="AN435" i="1" s="1"/>
  <c r="VK653" i="1"/>
  <c r="VL658" i="1" s="1"/>
  <c r="AN446" i="1" s="1"/>
  <c r="XN658" i="1"/>
  <c r="AN415" i="1" s="1"/>
  <c r="ZX653" i="1"/>
  <c r="ZY658" i="1" s="1"/>
  <c r="AN426" i="1" s="1"/>
  <c r="ZG664" i="1"/>
  <c r="AR413" i="1" s="1"/>
  <c r="AAG659" i="1"/>
  <c r="AAH664" i="1" s="1"/>
  <c r="AR422" i="1" s="1"/>
  <c r="AAY659" i="1"/>
  <c r="AAZ664" i="1" s="1"/>
  <c r="AR453" i="1" s="1"/>
  <c r="ABH641" i="1"/>
  <c r="ABI646" i="1" s="1"/>
  <c r="OE652" i="1"/>
  <c r="AJ440" i="1" s="1"/>
  <c r="XN664" i="1"/>
  <c r="AR441" i="1" s="1"/>
  <c r="ZP670" i="1"/>
  <c r="AV413" i="1" s="1"/>
  <c r="EC599" i="1"/>
  <c r="EC672" i="1" s="1"/>
  <c r="H368" i="1" s="1"/>
  <c r="FD599" i="1"/>
  <c r="RG599" i="1"/>
  <c r="EC605" i="1"/>
  <c r="ED610" i="1" s="1"/>
  <c r="WD610" i="1"/>
  <c r="ZG610" i="1"/>
  <c r="H432" i="1" s="1"/>
  <c r="ABQ605" i="1"/>
  <c r="ABR610" i="1" s="1"/>
  <c r="H490" i="1" s="1"/>
  <c r="HF617" i="1"/>
  <c r="HG622" i="1" s="1"/>
  <c r="P391" i="1" s="1"/>
  <c r="QO617" i="1"/>
  <c r="QP622" i="1" s="1"/>
  <c r="P451" i="1" s="1"/>
  <c r="RQ622" i="1"/>
  <c r="US617" i="1"/>
  <c r="UT622" i="1" s="1"/>
  <c r="P411" i="1" s="1"/>
  <c r="YX622" i="1"/>
  <c r="ZX617" i="1"/>
  <c r="ZY622" i="1" s="1"/>
  <c r="P433" i="1" s="1"/>
  <c r="ABH617" i="1"/>
  <c r="ABI622" i="1" s="1"/>
  <c r="OE628" i="1"/>
  <c r="T487" i="1" s="1"/>
  <c r="UA629" i="1"/>
  <c r="UB634" i="1" s="1"/>
  <c r="X472" i="1" s="1"/>
  <c r="RQ640" i="1"/>
  <c r="UA635" i="1"/>
  <c r="UB640" i="1" s="1"/>
  <c r="AB458" i="1" s="1"/>
  <c r="US635" i="1"/>
  <c r="UT640" i="1" s="1"/>
  <c r="AB411" i="1" s="1"/>
  <c r="XN640" i="1"/>
  <c r="AB489" i="1" s="1"/>
  <c r="ZX635" i="1"/>
  <c r="ZY640" i="1" s="1"/>
  <c r="AB420" i="1" s="1"/>
  <c r="ABZ635" i="1"/>
  <c r="ACA640" i="1" s="1"/>
  <c r="AB487" i="1" s="1"/>
  <c r="ACR635" i="1"/>
  <c r="ACS640" i="1" s="1"/>
  <c r="ABH647" i="1"/>
  <c r="ABI652" i="1" s="1"/>
  <c r="QO653" i="1"/>
  <c r="QP658" i="1" s="1"/>
  <c r="AN412" i="1" s="1"/>
  <c r="WD664" i="1"/>
  <c r="RG665" i="1"/>
  <c r="RH670" i="1" s="1"/>
  <c r="AV487" i="1" s="1"/>
  <c r="AAP665" i="1"/>
  <c r="AAQ670" i="1" s="1"/>
  <c r="AV476" i="1" s="1"/>
  <c r="ABZ665" i="1"/>
  <c r="ACA670" i="1" s="1"/>
  <c r="AV475" i="1" s="1"/>
  <c r="ACR599" i="1"/>
  <c r="ACR672" i="1" s="1"/>
  <c r="L367" i="1" s="1"/>
  <c r="FD605" i="1"/>
  <c r="FE610" i="1" s="1"/>
  <c r="H481" i="1" s="1"/>
  <c r="HF605" i="1"/>
  <c r="HG610" i="1" s="1"/>
  <c r="H453" i="1" s="1"/>
  <c r="OE610" i="1"/>
  <c r="H486" i="1" s="1"/>
  <c r="AAG605" i="1"/>
  <c r="AAH610" i="1" s="1"/>
  <c r="H482" i="1" s="1"/>
  <c r="UA611" i="1"/>
  <c r="UB616" i="1" s="1"/>
  <c r="L469" i="1" s="1"/>
  <c r="WD616" i="1"/>
  <c r="ABZ611" i="1"/>
  <c r="ACA616" i="1" s="1"/>
  <c r="L413" i="1" s="1"/>
  <c r="WD622" i="1"/>
  <c r="ZG622" i="1"/>
  <c r="P452" i="1" s="1"/>
  <c r="ACR617" i="1"/>
  <c r="ACS622" i="1" s="1"/>
  <c r="ZP628" i="1"/>
  <c r="T436" i="1" s="1"/>
  <c r="AAY623" i="1"/>
  <c r="AAZ628" i="1" s="1"/>
  <c r="T452" i="1" s="1"/>
  <c r="ABQ623" i="1"/>
  <c r="ABR628" i="1" s="1"/>
  <c r="T437" i="1" s="1"/>
  <c r="US629" i="1"/>
  <c r="UT634" i="1" s="1"/>
  <c r="X485" i="1" s="1"/>
  <c r="YX634" i="1"/>
  <c r="ZX629" i="1"/>
  <c r="ZY634" i="1" s="1"/>
  <c r="X486" i="1" s="1"/>
  <c r="AAP629" i="1"/>
  <c r="AAQ634" i="1" s="1"/>
  <c r="X479" i="1" s="1"/>
  <c r="ABH629" i="1"/>
  <c r="ABI634" i="1" s="1"/>
  <c r="ABZ629" i="1"/>
  <c r="ACA634" i="1" s="1"/>
  <c r="X460" i="1" s="1"/>
  <c r="HF635" i="1"/>
  <c r="HG640" i="1" s="1"/>
  <c r="AB400" i="1" s="1"/>
  <c r="OE646" i="1"/>
  <c r="AF481" i="1" s="1"/>
  <c r="US641" i="1"/>
  <c r="UT646" i="1" s="1"/>
  <c r="AF437" i="1" s="1"/>
  <c r="ZP646" i="1"/>
  <c r="AF448" i="1" s="1"/>
  <c r="ACI641" i="1"/>
  <c r="ACJ646" i="1" s="1"/>
  <c r="ADA641" i="1"/>
  <c r="ADB646" i="1" s="1"/>
  <c r="UA647" i="1"/>
  <c r="UB652" i="1" s="1"/>
  <c r="AJ427" i="1" s="1"/>
  <c r="WD652" i="1"/>
  <c r="YX652" i="1"/>
  <c r="ZO672" i="1"/>
  <c r="P32" i="1" s="1"/>
  <c r="ADA599" i="1"/>
  <c r="ADB604" i="1" s="1"/>
  <c r="XN610" i="1"/>
  <c r="H433" i="1" s="1"/>
  <c r="VK611" i="1"/>
  <c r="VL616" i="1" s="1"/>
  <c r="L409" i="1" s="1"/>
  <c r="FD617" i="1"/>
  <c r="FE622" i="1" s="1"/>
  <c r="P440" i="1" s="1"/>
  <c r="VK617" i="1"/>
  <c r="VL622" i="1" s="1"/>
  <c r="P400" i="1" s="1"/>
  <c r="VK623" i="1"/>
  <c r="VL628" i="1" s="1"/>
  <c r="T417" i="1" s="1"/>
  <c r="XN628" i="1"/>
  <c r="T474" i="1" s="1"/>
  <c r="ZX623" i="1"/>
  <c r="ZY628" i="1" s="1"/>
  <c r="T413" i="1" s="1"/>
  <c r="AAP623" i="1"/>
  <c r="AAQ628" i="1" s="1"/>
  <c r="T478" i="1" s="1"/>
  <c r="ACR623" i="1"/>
  <c r="ACS628" i="1" s="1"/>
  <c r="EC629" i="1"/>
  <c r="ED634" i="1" s="1"/>
  <c r="WD634" i="1"/>
  <c r="AAG629" i="1"/>
  <c r="AAH634" i="1" s="1"/>
  <c r="X488" i="1" s="1"/>
  <c r="ABQ629" i="1"/>
  <c r="ABR634" i="1" s="1"/>
  <c r="X442" i="1" s="1"/>
  <c r="ZG640" i="1"/>
  <c r="AB418" i="1" s="1"/>
  <c r="RQ610" i="1"/>
  <c r="YX610" i="1"/>
  <c r="OE616" i="1"/>
  <c r="L480" i="1" s="1"/>
  <c r="US611" i="1"/>
  <c r="UT616" i="1" s="1"/>
  <c r="L428" i="1" s="1"/>
  <c r="XN616" i="1"/>
  <c r="L450" i="1" s="1"/>
  <c r="ZX611" i="1"/>
  <c r="ZY616" i="1" s="1"/>
  <c r="L394" i="1" s="1"/>
  <c r="AAP611" i="1"/>
  <c r="AAQ616" i="1" s="1"/>
  <c r="L402" i="1" s="1"/>
  <c r="AAP617" i="1"/>
  <c r="AAQ622" i="1" s="1"/>
  <c r="P429" i="1" s="1"/>
  <c r="RQ628" i="1"/>
  <c r="UA623" i="1"/>
  <c r="UB628" i="1" s="1"/>
  <c r="T486" i="1" s="1"/>
  <c r="YX628" i="1"/>
  <c r="HF629" i="1"/>
  <c r="HG634" i="1" s="1"/>
  <c r="X422" i="1" s="1"/>
  <c r="OE634" i="1"/>
  <c r="X474" i="1" s="1"/>
  <c r="QO629" i="1"/>
  <c r="QP634" i="1" s="1"/>
  <c r="X449" i="1" s="1"/>
  <c r="ZP634" i="1"/>
  <c r="X433" i="1" s="1"/>
  <c r="AAG635" i="1"/>
  <c r="AAH640" i="1" s="1"/>
  <c r="AB480" i="1" s="1"/>
  <c r="AAY635" i="1"/>
  <c r="AAZ640" i="1" s="1"/>
  <c r="AB457" i="1" s="1"/>
  <c r="UA641" i="1"/>
  <c r="UB646" i="1" s="1"/>
  <c r="AF417" i="1" s="1"/>
  <c r="AAP641" i="1"/>
  <c r="AAQ646" i="1" s="1"/>
  <c r="AF470" i="1" s="1"/>
  <c r="ABZ641" i="1"/>
  <c r="ACA646" i="1" s="1"/>
  <c r="AF439" i="1" s="1"/>
  <c r="ABH635" i="1"/>
  <c r="ABI640" i="1" s="1"/>
  <c r="RG647" i="1"/>
  <c r="RH652" i="1" s="1"/>
  <c r="AJ437" i="1" s="1"/>
  <c r="XN652" i="1"/>
  <c r="AJ413" i="1" s="1"/>
  <c r="ZP652" i="1"/>
  <c r="AJ490" i="1" s="1"/>
  <c r="ACR647" i="1"/>
  <c r="ACS652" i="1" s="1"/>
  <c r="OE658" i="1"/>
  <c r="AN487" i="1" s="1"/>
  <c r="YX658" i="1"/>
  <c r="AAP653" i="1"/>
  <c r="AAQ658" i="1" s="1"/>
  <c r="AN454" i="1" s="1"/>
  <c r="ABH653" i="1"/>
  <c r="ABI658" i="1" s="1"/>
  <c r="ACR653" i="1"/>
  <c r="ACS658" i="1" s="1"/>
  <c r="EC659" i="1"/>
  <c r="ED664" i="1" s="1"/>
  <c r="UA665" i="1"/>
  <c r="UB670" i="1" s="1"/>
  <c r="AV395" i="1" s="1"/>
  <c r="XN670" i="1"/>
  <c r="AV463" i="1" s="1"/>
  <c r="ADA665" i="1"/>
  <c r="ADB670" i="1" s="1"/>
  <c r="RQ658" i="1"/>
  <c r="ZP658" i="1"/>
  <c r="AN429" i="1" s="1"/>
  <c r="AAG653" i="1"/>
  <c r="AAH658" i="1" s="1"/>
  <c r="AN441" i="1" s="1"/>
  <c r="ADA653" i="1"/>
  <c r="ADB658" i="1" s="1"/>
  <c r="OE664" i="1"/>
  <c r="AR471" i="1" s="1"/>
  <c r="YX664" i="1"/>
  <c r="ZX659" i="1"/>
  <c r="ZY664" i="1" s="1"/>
  <c r="AR451" i="1" s="1"/>
  <c r="AAP659" i="1"/>
  <c r="AAQ664" i="1" s="1"/>
  <c r="AR440" i="1" s="1"/>
  <c r="EC665" i="1"/>
  <c r="ED670" i="1" s="1"/>
  <c r="US665" i="1"/>
  <c r="UT670" i="1" s="1"/>
  <c r="AV483" i="1" s="1"/>
  <c r="AAY665" i="1"/>
  <c r="AAZ670" i="1" s="1"/>
  <c r="AV437" i="1" s="1"/>
  <c r="UA599" i="1"/>
  <c r="UB604" i="1" s="1"/>
  <c r="D442" i="1" s="1"/>
  <c r="ZX599" i="1"/>
  <c r="AAP599" i="1"/>
  <c r="UA605" i="1"/>
  <c r="UB610" i="1" s="1"/>
  <c r="H420" i="1" s="1"/>
  <c r="US605" i="1"/>
  <c r="UT610" i="1" s="1"/>
  <c r="H455" i="1" s="1"/>
  <c r="AAP605" i="1"/>
  <c r="AAQ610" i="1" s="1"/>
  <c r="H476" i="1" s="1"/>
  <c r="ABH605" i="1"/>
  <c r="ABI610" i="1" s="1"/>
  <c r="US599" i="1"/>
  <c r="VK599" i="1"/>
  <c r="VL604" i="1" s="1"/>
  <c r="D399" i="1" s="1"/>
  <c r="AAG599" i="1"/>
  <c r="ABH599" i="1"/>
  <c r="ABH672" i="1" s="1"/>
  <c r="ABZ599" i="1"/>
  <c r="AAY605" i="1"/>
  <c r="AAZ610" i="1" s="1"/>
  <c r="H447" i="1" s="1"/>
  <c r="HF599" i="1"/>
  <c r="QO599" i="1"/>
  <c r="ABQ599" i="1"/>
  <c r="RG605" i="1"/>
  <c r="RH610" i="1" s="1"/>
  <c r="H397" i="1" s="1"/>
  <c r="ACI605" i="1"/>
  <c r="ACJ610" i="1" s="1"/>
  <c r="AAG611" i="1"/>
  <c r="AAH616" i="1" s="1"/>
  <c r="L476" i="1" s="1"/>
  <c r="AAY611" i="1"/>
  <c r="AAZ616" i="1" s="1"/>
  <c r="L445" i="1" s="1"/>
  <c r="UA617" i="1"/>
  <c r="UB622" i="1" s="1"/>
  <c r="P458" i="1" s="1"/>
  <c r="ABZ617" i="1"/>
  <c r="ACA622" i="1" s="1"/>
  <c r="P392" i="1" s="1"/>
  <c r="ADA617" i="1"/>
  <c r="ADB622" i="1" s="1"/>
  <c r="RG623" i="1"/>
  <c r="RH628" i="1" s="1"/>
  <c r="T482" i="1" s="1"/>
  <c r="US623" i="1"/>
  <c r="UT628" i="1" s="1"/>
  <c r="T483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81" i="1" s="1"/>
  <c r="AAY617" i="1"/>
  <c r="AAZ622" i="1" s="1"/>
  <c r="P467" i="1" s="1"/>
  <c r="EC623" i="1"/>
  <c r="ED628" i="1" s="1"/>
  <c r="HF623" i="1"/>
  <c r="HG628" i="1" s="1"/>
  <c r="T432" i="1" s="1"/>
  <c r="AAG623" i="1"/>
  <c r="AAH628" i="1" s="1"/>
  <c r="T433" i="1" s="1"/>
  <c r="FD629" i="1"/>
  <c r="FE634" i="1" s="1"/>
  <c r="X412" i="1" s="1"/>
  <c r="ACR629" i="1"/>
  <c r="ACS634" i="1" s="1"/>
  <c r="ADA629" i="1"/>
  <c r="ADB634" i="1" s="1"/>
  <c r="FD635" i="1"/>
  <c r="FE640" i="1" s="1"/>
  <c r="AB459" i="1" s="1"/>
  <c r="QO635" i="1"/>
  <c r="QP640" i="1" s="1"/>
  <c r="AB416" i="1" s="1"/>
  <c r="RG635" i="1"/>
  <c r="RH640" i="1" s="1"/>
  <c r="AB439" i="1" s="1"/>
  <c r="VK635" i="1"/>
  <c r="VL640" i="1" s="1"/>
  <c r="AB483" i="1" s="1"/>
  <c r="WD640" i="1"/>
  <c r="ZP640" i="1"/>
  <c r="AB434" i="1" s="1"/>
  <c r="OE640" i="1"/>
  <c r="AB466" i="1" s="1"/>
  <c r="YX640" i="1"/>
  <c r="AAP635" i="1"/>
  <c r="AAQ640" i="1" s="1"/>
  <c r="AB462" i="1" s="1"/>
  <c r="ABQ635" i="1"/>
  <c r="ABR640" i="1" s="1"/>
  <c r="AB440" i="1" s="1"/>
  <c r="ACI635" i="1"/>
  <c r="ACJ640" i="1" s="1"/>
  <c r="QO641" i="1"/>
  <c r="QP646" i="1" s="1"/>
  <c r="AF425" i="1" s="1"/>
  <c r="ZX641" i="1"/>
  <c r="ZY646" i="1" s="1"/>
  <c r="AF414" i="1" s="1"/>
  <c r="AAY641" i="1"/>
  <c r="AAZ646" i="1" s="1"/>
  <c r="AF490" i="1" s="1"/>
  <c r="ABQ641" i="1"/>
  <c r="ABR646" i="1" s="1"/>
  <c r="AF413" i="1" s="1"/>
  <c r="XN646" i="1"/>
  <c r="AF424" i="1" s="1"/>
  <c r="YX646" i="1"/>
  <c r="AAG647" i="1"/>
  <c r="AAH652" i="1" s="1"/>
  <c r="AJ476" i="1" s="1"/>
  <c r="ABZ647" i="1"/>
  <c r="ACA652" i="1" s="1"/>
  <c r="AJ479" i="1" s="1"/>
  <c r="RQ646" i="1"/>
  <c r="WD646" i="1"/>
  <c r="ACR641" i="1"/>
  <c r="ACS646" i="1" s="1"/>
  <c r="QO647" i="1"/>
  <c r="QP652" i="1" s="1"/>
  <c r="AJ428" i="1" s="1"/>
  <c r="ABQ647" i="1"/>
  <c r="ABR652" i="1" s="1"/>
  <c r="AJ457" i="1" s="1"/>
  <c r="FD653" i="1"/>
  <c r="FE658" i="1" s="1"/>
  <c r="AN466" i="1" s="1"/>
  <c r="UA653" i="1"/>
  <c r="UB658" i="1" s="1"/>
  <c r="AN461" i="1" s="1"/>
  <c r="AAY653" i="1"/>
  <c r="AAZ658" i="1" s="1"/>
  <c r="AN432" i="1" s="1"/>
  <c r="ABZ653" i="1"/>
  <c r="ACA658" i="1" s="1"/>
  <c r="AN391" i="1" s="1"/>
  <c r="WD658" i="1"/>
  <c r="UA659" i="1"/>
  <c r="UB664" i="1" s="1"/>
  <c r="AR429" i="1" s="1"/>
  <c r="US659" i="1"/>
  <c r="UT664" i="1" s="1"/>
  <c r="AR414" i="1" s="1"/>
  <c r="VK659" i="1"/>
  <c r="VL664" i="1" s="1"/>
  <c r="AR484" i="1" s="1"/>
  <c r="ABH659" i="1"/>
  <c r="ABI664" i="1" s="1"/>
  <c r="ABZ659" i="1"/>
  <c r="ACA664" i="1" s="1"/>
  <c r="AR487" i="1" s="1"/>
  <c r="ADA659" i="1"/>
  <c r="ADB664" i="1" s="1"/>
  <c r="FD659" i="1"/>
  <c r="FE664" i="1" s="1"/>
  <c r="AR394" i="1" s="1"/>
  <c r="HF659" i="1"/>
  <c r="HG664" i="1" s="1"/>
  <c r="AR450" i="1" s="1"/>
  <c r="QO659" i="1"/>
  <c r="QP664" i="1" s="1"/>
  <c r="AR434" i="1" s="1"/>
  <c r="ZP664" i="1"/>
  <c r="AR476" i="1" s="1"/>
  <c r="ABQ659" i="1"/>
  <c r="ABR664" i="1" s="1"/>
  <c r="AR445" i="1" s="1"/>
  <c r="ACR659" i="1"/>
  <c r="ACS664" i="1" s="1"/>
  <c r="OE670" i="1"/>
  <c r="AV488" i="1" s="1"/>
  <c r="ZX665" i="1"/>
  <c r="ZY670" i="1" s="1"/>
  <c r="AV414" i="1" s="1"/>
  <c r="ACR665" i="1"/>
  <c r="ACS670" i="1" s="1"/>
  <c r="RQ670" i="1"/>
  <c r="VK665" i="1"/>
  <c r="VL670" i="1" s="1"/>
  <c r="AV455" i="1" s="1"/>
  <c r="WD670" i="1"/>
  <c r="ABH665" i="1"/>
  <c r="ABI670" i="1" s="1"/>
  <c r="ZP604" i="1"/>
  <c r="D418" i="1" s="1"/>
  <c r="OD672" i="1"/>
  <c r="P22" i="1" s="1"/>
  <c r="RP672" i="1"/>
  <c r="L365" i="1" s="1"/>
  <c r="WC672" i="1"/>
  <c r="L366" i="1" s="1"/>
  <c r="XM672" i="1"/>
  <c r="P82" i="1" s="1"/>
  <c r="RQ604" i="1"/>
  <c r="ZG616" i="1"/>
  <c r="L467" i="1" s="1"/>
  <c r="YW672" i="1"/>
  <c r="WD604" i="1"/>
  <c r="XN604" i="1"/>
  <c r="D476" i="1" s="1"/>
  <c r="YX604" i="1"/>
  <c r="ZP610" i="1"/>
  <c r="H396" i="1" s="1"/>
  <c r="ZP616" i="1"/>
  <c r="L399" i="1" s="1"/>
  <c r="ZF672" i="1"/>
  <c r="P57" i="1" s="1"/>
  <c r="OE604" i="1"/>
  <c r="D487" i="1" s="1"/>
  <c r="ZG604" i="1"/>
  <c r="D422" i="1" s="1"/>
  <c r="ZG646" i="1"/>
  <c r="AF419" i="1" s="1"/>
  <c r="FD647" i="1"/>
  <c r="FE652" i="1" s="1"/>
  <c r="AJ439" i="1" s="1"/>
  <c r="VK647" i="1"/>
  <c r="VL652" i="1" s="1"/>
  <c r="AJ474" i="1" s="1"/>
  <c r="AAP647" i="1"/>
  <c r="AAQ652" i="1" s="1"/>
  <c r="AJ451" i="1" s="1"/>
  <c r="ACI653" i="1"/>
  <c r="ACJ658" i="1" s="1"/>
  <c r="RQ664" i="1"/>
  <c r="HF665" i="1"/>
  <c r="HG670" i="1" s="1"/>
  <c r="AV458" i="1" s="1"/>
  <c r="QO665" i="1"/>
  <c r="QP670" i="1" s="1"/>
  <c r="AV398" i="1" s="1"/>
  <c r="AAG665" i="1"/>
  <c r="AAH670" i="1" s="1"/>
  <c r="AV490" i="1" s="1"/>
  <c r="ABQ665" i="1"/>
  <c r="ABR670" i="1" s="1"/>
  <c r="AV447" i="1" s="1"/>
  <c r="YX670" i="1"/>
  <c r="ZG670" i="1"/>
  <c r="AV423" i="1" s="1"/>
  <c r="P364" i="1" l="1"/>
  <c r="P353" i="1"/>
  <c r="P369" i="1"/>
  <c r="T359" i="1"/>
  <c r="G85" i="1"/>
  <c r="G29" i="1"/>
  <c r="ABZ672" i="1"/>
  <c r="P55" i="1" s="1"/>
  <c r="ABQ672" i="1"/>
  <c r="P81" i="1" s="1"/>
  <c r="AAY672" i="1"/>
  <c r="P12" i="1" s="1"/>
  <c r="AAP672" i="1"/>
  <c r="P10" i="1" s="1"/>
  <c r="AAG672" i="1"/>
  <c r="P78" i="1" s="1"/>
  <c r="ZX672" i="1"/>
  <c r="P96" i="1" s="1"/>
  <c r="US672" i="1"/>
  <c r="P58" i="1" s="1"/>
  <c r="FD672" i="1"/>
  <c r="P59" i="1" s="1"/>
  <c r="QO672" i="1"/>
  <c r="P65" i="1" s="1"/>
  <c r="RG672" i="1"/>
  <c r="P11" i="1" s="1"/>
  <c r="G102" i="1"/>
  <c r="G47" i="1"/>
  <c r="HF672" i="1"/>
  <c r="P84" i="1" s="1"/>
  <c r="AAZ604" i="1"/>
  <c r="D488" i="1" s="1"/>
  <c r="FE604" i="1"/>
  <c r="D462" i="1" s="1"/>
  <c r="VK672" i="1"/>
  <c r="P35" i="1" s="1"/>
  <c r="ACS604" i="1"/>
  <c r="ADA672" i="1"/>
  <c r="QP604" i="1"/>
  <c r="D455" i="1" s="1"/>
  <c r="ACA604" i="1"/>
  <c r="D406" i="1" s="1"/>
  <c r="UT604" i="1"/>
  <c r="D423" i="1" s="1"/>
  <c r="AAQ604" i="1"/>
  <c r="D474" i="1" s="1"/>
  <c r="HG604" i="1"/>
  <c r="D391" i="1" s="1"/>
  <c r="ED604" i="1"/>
  <c r="ABR604" i="1"/>
  <c r="D486" i="1" s="1"/>
  <c r="ABI604" i="1"/>
  <c r="ACJ604" i="1"/>
  <c r="ZY604" i="1"/>
  <c r="D452" i="1" s="1"/>
  <c r="RH604" i="1"/>
  <c r="D434" i="1" s="1"/>
  <c r="AAH604" i="1"/>
  <c r="D485" i="1" s="1"/>
  <c r="UA672" i="1"/>
  <c r="P48" i="1" s="1"/>
  <c r="P360" i="1" l="1"/>
  <c r="P362" i="1"/>
  <c r="P361" i="1"/>
  <c r="P357" i="1"/>
  <c r="L353" i="1"/>
  <c r="P359" i="1"/>
  <c r="T382" i="1"/>
  <c r="D369" i="1"/>
  <c r="T363" i="1"/>
  <c r="T383" i="1"/>
  <c r="T379" i="1"/>
  <c r="T386" i="1"/>
  <c r="T360" i="1"/>
  <c r="G48" i="1"/>
  <c r="G65" i="1"/>
  <c r="G61" i="1"/>
  <c r="G91" i="1"/>
  <c r="G101" i="1"/>
  <c r="G13" i="1"/>
  <c r="G55" i="1"/>
  <c r="G51" i="1"/>
  <c r="G94" i="1"/>
  <c r="G63" i="1"/>
  <c r="G56" i="1"/>
  <c r="G59" i="1"/>
  <c r="G96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66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2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56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8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7" i="1" s="1"/>
  <c r="XW670" i="1"/>
  <c r="AV411" i="1" s="1"/>
  <c r="GF664" i="1"/>
  <c r="AR409" i="1" s="1"/>
  <c r="YF670" i="1"/>
  <c r="AV420" i="1" s="1"/>
  <c r="AEC628" i="1"/>
  <c r="AEU616" i="1"/>
  <c r="YF664" i="1"/>
  <c r="AR437" i="1" s="1"/>
  <c r="AEU670" i="1"/>
  <c r="XE640" i="1"/>
  <c r="ADK640" i="1"/>
  <c r="KS634" i="1"/>
  <c r="X446" i="1" s="1"/>
  <c r="HP670" i="1"/>
  <c r="AV429" i="1" s="1"/>
  <c r="DU652" i="1"/>
  <c r="AJ447" i="1" s="1"/>
  <c r="AEU622" i="1"/>
  <c r="AEL664" i="1"/>
  <c r="AEL640" i="1"/>
  <c r="AEU628" i="1"/>
  <c r="XE652" i="1"/>
  <c r="AEL658" i="1"/>
  <c r="ADK646" i="1"/>
  <c r="XE622" i="1"/>
  <c r="AEL610" i="1"/>
  <c r="YF634" i="1"/>
  <c r="X423" i="1" s="1"/>
  <c r="GX658" i="1"/>
  <c r="AN470" i="1" s="1"/>
  <c r="OW628" i="1"/>
  <c r="T476" i="1" s="1"/>
  <c r="DU664" i="1"/>
  <c r="AR474" i="1" s="1"/>
  <c r="IH664" i="1"/>
  <c r="KS640" i="1"/>
  <c r="AB469" i="1" s="1"/>
  <c r="AEC658" i="1"/>
  <c r="OW634" i="1"/>
  <c r="X469" i="1" s="1"/>
  <c r="OW646" i="1"/>
  <c r="AF449" i="1" s="1"/>
  <c r="AEL670" i="1"/>
  <c r="HP664" i="1"/>
  <c r="AR396" i="1" s="1"/>
  <c r="YF652" i="1"/>
  <c r="AJ463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3" i="1" s="1"/>
  <c r="WM634" i="1"/>
  <c r="X487" i="1" s="1"/>
  <c r="XE646" i="1"/>
  <c r="GF658" i="1"/>
  <c r="AN449" i="1" s="1"/>
  <c r="WM616" i="1"/>
  <c r="L471" i="1" s="1"/>
  <c r="IH658" i="1"/>
  <c r="DU634" i="1"/>
  <c r="X475" i="1" s="1"/>
  <c r="AEK672" i="1"/>
  <c r="AEL604" i="1"/>
  <c r="YF616" i="1"/>
  <c r="L461" i="1" s="1"/>
  <c r="WM670" i="1"/>
  <c r="AV485" i="1" s="1"/>
  <c r="AEC604" i="1"/>
  <c r="AEB672" i="1"/>
  <c r="IH670" i="1"/>
  <c r="TJ634" i="1"/>
  <c r="X464" i="1" s="1"/>
  <c r="HP616" i="1"/>
  <c r="L417" i="1" s="1"/>
  <c r="HP634" i="1"/>
  <c r="X445" i="1" s="1"/>
  <c r="XE658" i="1"/>
  <c r="KS652" i="1"/>
  <c r="AJ449" i="1" s="1"/>
  <c r="TJ664" i="1"/>
  <c r="AR470" i="1" s="1"/>
  <c r="XE610" i="1"/>
  <c r="DU604" i="1"/>
  <c r="D395" i="1" s="1"/>
  <c r="DT672" i="1"/>
  <c r="P73" i="1" s="1"/>
  <c r="WL672" i="1"/>
  <c r="P14" i="1" s="1"/>
  <c r="WM604" i="1"/>
  <c r="D483" i="1" s="1"/>
  <c r="ADK616" i="1"/>
  <c r="IH652" i="1"/>
  <c r="TJ646" i="1"/>
  <c r="AF430" i="1" s="1"/>
  <c r="WM640" i="1"/>
  <c r="AB463" i="1" s="1"/>
  <c r="GF634" i="1"/>
  <c r="X392" i="1" s="1"/>
  <c r="GX664" i="1"/>
  <c r="AR410" i="1" s="1"/>
  <c r="IH640" i="1"/>
  <c r="DU610" i="1"/>
  <c r="H421" i="1" s="1"/>
  <c r="TJ610" i="1"/>
  <c r="H443" i="1" s="1"/>
  <c r="ADK664" i="1"/>
  <c r="GF622" i="1"/>
  <c r="P473" i="1" s="1"/>
  <c r="KS646" i="1"/>
  <c r="AF465" i="1" s="1"/>
  <c r="GF616" i="1"/>
  <c r="L427" i="1" s="1"/>
  <c r="OW604" i="1"/>
  <c r="D465" i="1" s="1"/>
  <c r="OV672" i="1"/>
  <c r="P91" i="1" s="1"/>
  <c r="GF640" i="1"/>
  <c r="AB403" i="1" s="1"/>
  <c r="DU670" i="1"/>
  <c r="AV430" i="1" s="1"/>
  <c r="DU628" i="1"/>
  <c r="T398" i="1" s="1"/>
  <c r="KS658" i="1"/>
  <c r="AN433" i="1" s="1"/>
  <c r="HP622" i="1"/>
  <c r="P410" i="1" s="1"/>
  <c r="DU658" i="1"/>
  <c r="AN481" i="1" s="1"/>
  <c r="TJ658" i="1"/>
  <c r="AN452" i="1" s="1"/>
  <c r="GX670" i="1"/>
  <c r="AV418" i="1" s="1"/>
  <c r="ADK628" i="1"/>
  <c r="XE628" i="1"/>
  <c r="HP652" i="1"/>
  <c r="AJ393" i="1" s="1"/>
  <c r="ADK604" i="1"/>
  <c r="ADJ672" i="1"/>
  <c r="YF604" i="1"/>
  <c r="D405" i="1" s="1"/>
  <c r="YE672" i="1"/>
  <c r="P9" i="1" s="1"/>
  <c r="DU646" i="1"/>
  <c r="AF471" i="1" s="1"/>
  <c r="GX640" i="1"/>
  <c r="AB417" i="1" s="1"/>
  <c r="YF640" i="1"/>
  <c r="AB405" i="1" s="1"/>
  <c r="XE664" i="1"/>
  <c r="HP628" i="1"/>
  <c r="T462" i="1" s="1"/>
  <c r="TJ640" i="1"/>
  <c r="AB449" i="1" s="1"/>
  <c r="OW610" i="1"/>
  <c r="H483" i="1" s="1"/>
  <c r="HP610" i="1"/>
  <c r="H423" i="1" s="1"/>
  <c r="WM610" i="1"/>
  <c r="H480" i="1" s="1"/>
  <c r="WM664" i="1"/>
  <c r="AR485" i="1" s="1"/>
  <c r="DU622" i="1"/>
  <c r="P405" i="1" s="1"/>
  <c r="ADK670" i="1"/>
  <c r="KS604" i="1"/>
  <c r="D440" i="1" s="1"/>
  <c r="KR672" i="1"/>
  <c r="P63" i="1" s="1"/>
  <c r="XE616" i="1"/>
  <c r="TI672" i="1"/>
  <c r="P86" i="1" s="1"/>
  <c r="TJ604" i="1"/>
  <c r="D410" i="1" s="1"/>
  <c r="OW670" i="1"/>
  <c r="AV409" i="1" s="1"/>
  <c r="WM628" i="1"/>
  <c r="T477" i="1" s="1"/>
  <c r="GX634" i="1"/>
  <c r="X398" i="1" s="1"/>
  <c r="WM658" i="1"/>
  <c r="AN483" i="1" s="1"/>
  <c r="GX628" i="1"/>
  <c r="T420" i="1" s="1"/>
  <c r="HO672" i="1"/>
  <c r="P95" i="1" s="1"/>
  <c r="HP604" i="1"/>
  <c r="D402" i="1" s="1"/>
  <c r="XD672" i="1"/>
  <c r="XE604" i="1"/>
  <c r="DU616" i="1"/>
  <c r="L431" i="1" s="1"/>
  <c r="IH634" i="1"/>
  <c r="KS616" i="1"/>
  <c r="L440" i="1" s="1"/>
  <c r="WM646" i="1"/>
  <c r="AF434" i="1" s="1"/>
  <c r="DU640" i="1"/>
  <c r="AB425" i="1" s="1"/>
  <c r="HP640" i="1"/>
  <c r="AB404" i="1" s="1"/>
  <c r="OW622" i="1"/>
  <c r="P488" i="1" s="1"/>
  <c r="ADK622" i="1"/>
  <c r="HP646" i="1"/>
  <c r="AF418" i="1" s="1"/>
  <c r="IH628" i="1"/>
  <c r="IH610" i="1"/>
  <c r="TJ616" i="1"/>
  <c r="L436" i="1" s="1"/>
  <c r="IG672" i="1"/>
  <c r="H369" i="1" s="1"/>
  <c r="IH604" i="1"/>
  <c r="OW664" i="1"/>
  <c r="AR475" i="1" s="1"/>
  <c r="TJ652" i="1"/>
  <c r="AJ438" i="1" s="1"/>
  <c r="KS622" i="1"/>
  <c r="P482" i="1" s="1"/>
  <c r="XE634" i="1"/>
  <c r="GX622" i="1"/>
  <c r="P396" i="1" s="1"/>
  <c r="GX616" i="1"/>
  <c r="L462" i="1" s="1"/>
  <c r="OW640" i="1"/>
  <c r="AB482" i="1" s="1"/>
  <c r="HP658" i="1"/>
  <c r="AN407" i="1" s="1"/>
  <c r="YF658" i="1"/>
  <c r="AN475" i="1" s="1"/>
  <c r="GF670" i="1"/>
  <c r="AV396" i="1" s="1"/>
  <c r="OW652" i="1"/>
  <c r="AJ423" i="1" s="1"/>
  <c r="TJ628" i="1"/>
  <c r="T454" i="1" s="1"/>
  <c r="GF604" i="1"/>
  <c r="D450" i="1" s="1"/>
  <c r="GE672" i="1"/>
  <c r="P54" i="1" s="1"/>
  <c r="GX604" i="1"/>
  <c r="D397" i="1" s="1"/>
  <c r="GW672" i="1"/>
  <c r="P69" i="1" s="1"/>
  <c r="OW616" i="1"/>
  <c r="L483" i="1" s="1"/>
  <c r="ADK634" i="1"/>
  <c r="GF646" i="1"/>
  <c r="AF400" i="1" s="1"/>
  <c r="YF646" i="1"/>
  <c r="AF432" i="1" s="1"/>
  <c r="IH646" i="1"/>
  <c r="KS628" i="1"/>
  <c r="T447" i="1" s="1"/>
  <c r="GX652" i="1"/>
  <c r="AJ475" i="1" s="1"/>
  <c r="GX610" i="1"/>
  <c r="H429" i="1" s="1"/>
  <c r="KS610" i="1"/>
  <c r="H411" i="1" s="1"/>
  <c r="ADK610" i="1"/>
  <c r="WM622" i="1"/>
  <c r="P484" i="1" s="1"/>
  <c r="TJ622" i="1"/>
  <c r="P443" i="1" s="1"/>
  <c r="IH616" i="1"/>
  <c r="GF610" i="1"/>
  <c r="H454" i="1" s="1"/>
  <c r="YF610" i="1"/>
  <c r="H418" i="1" s="1"/>
  <c r="GX646" i="1"/>
  <c r="AF428" i="1" s="1"/>
  <c r="OW658" i="1"/>
  <c r="AN486" i="1" s="1"/>
  <c r="IH622" i="1"/>
  <c r="ADK658" i="1"/>
  <c r="YF622" i="1"/>
  <c r="P432" i="1" s="1"/>
  <c r="ADK652" i="1"/>
  <c r="GF628" i="1"/>
  <c r="T409" i="1" s="1"/>
  <c r="WM652" i="1"/>
  <c r="AJ414" i="1" s="1"/>
  <c r="SR670" i="1"/>
  <c r="AV402" i="1" s="1"/>
  <c r="AFD670" i="1"/>
  <c r="TA664" i="1"/>
  <c r="AR486" i="1" s="1"/>
  <c r="NM664" i="1"/>
  <c r="AR469" i="1" s="1"/>
  <c r="YO670" i="1"/>
  <c r="VU664" i="1"/>
  <c r="AR467" i="1" s="1"/>
  <c r="MU670" i="1"/>
  <c r="AV427" i="1" s="1"/>
  <c r="EV670" i="1"/>
  <c r="AV428" i="1" s="1"/>
  <c r="AI664" i="1"/>
  <c r="AR411" i="1" s="1"/>
  <c r="Q658" i="1"/>
  <c r="AN427" i="1" s="1"/>
  <c r="GO664" i="1"/>
  <c r="AR481" i="1" s="1"/>
  <c r="UK670" i="1"/>
  <c r="BA670" i="1"/>
  <c r="AV473" i="1" s="1"/>
  <c r="FW664" i="1"/>
  <c r="AR412" i="1" s="1"/>
  <c r="NM658" i="1"/>
  <c r="AN465" i="1" s="1"/>
  <c r="DC664" i="1"/>
  <c r="AR418" i="1" s="1"/>
  <c r="PF670" i="1"/>
  <c r="AV394" i="1" s="1"/>
  <c r="AI670" i="1"/>
  <c r="AV404" i="1" s="1"/>
  <c r="FN664" i="1"/>
  <c r="AR395" i="1" s="1"/>
  <c r="AR664" i="1"/>
  <c r="AR400" i="1" s="1"/>
  <c r="VC664" i="1"/>
  <c r="AR432" i="1" s="1"/>
  <c r="PF664" i="1"/>
  <c r="AR406" i="1" s="1"/>
  <c r="KA664" i="1"/>
  <c r="AR482" i="1" s="1"/>
  <c r="AGE670" i="1"/>
  <c r="WV670" i="1"/>
  <c r="IQ670" i="1"/>
  <c r="AV471" i="1" s="1"/>
  <c r="QG670" i="1"/>
  <c r="AV451" i="1" s="1"/>
  <c r="JR670" i="1"/>
  <c r="AV407" i="1" s="1"/>
  <c r="VU670" i="1"/>
  <c r="AV482" i="1" s="1"/>
  <c r="Z670" i="1"/>
  <c r="AV393" i="1" s="1"/>
  <c r="CB670" i="1"/>
  <c r="AV412" i="1" s="1"/>
  <c r="EM670" i="1"/>
  <c r="AV468" i="1" s="1"/>
  <c r="GO670" i="1"/>
  <c r="AV444" i="1" s="1"/>
  <c r="KJ670" i="1"/>
  <c r="AV464" i="1" s="1"/>
  <c r="NM670" i="1"/>
  <c r="AV454" i="1" s="1"/>
  <c r="Q670" i="1"/>
  <c r="AV448" i="1" s="1"/>
  <c r="QY670" i="1"/>
  <c r="AV419" i="1" s="1"/>
  <c r="FW670" i="1"/>
  <c r="AV442" i="1" s="1"/>
  <c r="H670" i="1"/>
  <c r="AV392" i="1" s="1"/>
  <c r="H664" i="1"/>
  <c r="AR402" i="1" s="1"/>
  <c r="CB664" i="1"/>
  <c r="AR407" i="1" s="1"/>
  <c r="UK664" i="1"/>
  <c r="JR664" i="1"/>
  <c r="AR465" i="1" s="1"/>
  <c r="ND664" i="1"/>
  <c r="AR468" i="1" s="1"/>
  <c r="XW664" i="1"/>
  <c r="AR408" i="1" s="1"/>
  <c r="DL664" i="1"/>
  <c r="AR443" i="1" s="1"/>
  <c r="AGN664" i="1"/>
  <c r="QY664" i="1"/>
  <c r="AR439" i="1" s="1"/>
  <c r="BJ664" i="1"/>
  <c r="AR397" i="1" s="1"/>
  <c r="Q664" i="1"/>
  <c r="AR393" i="1" s="1"/>
  <c r="BA664" i="1"/>
  <c r="AR417" i="1" s="1"/>
  <c r="IQ664" i="1"/>
  <c r="AR464" i="1" s="1"/>
  <c r="SR664" i="1"/>
  <c r="AR403" i="1" s="1"/>
  <c r="CK664" i="1"/>
  <c r="AR398" i="1" s="1"/>
  <c r="Z664" i="1"/>
  <c r="AR391" i="1" s="1"/>
  <c r="NV664" i="1"/>
  <c r="AR463" i="1" s="1"/>
  <c r="PX664" i="1"/>
  <c r="MC664" i="1"/>
  <c r="AR428" i="1" s="1"/>
  <c r="BS664" i="1"/>
  <c r="AR405" i="1" s="1"/>
  <c r="PO664" i="1"/>
  <c r="AR399" i="1" s="1"/>
  <c r="EM664" i="1"/>
  <c r="AR430" i="1" s="1"/>
  <c r="EM658" i="1"/>
  <c r="AN462" i="1" s="1"/>
  <c r="UK640" i="1"/>
  <c r="CK670" i="1"/>
  <c r="AV445" i="1" s="1"/>
  <c r="QY640" i="1"/>
  <c r="AB446" i="1" s="1"/>
  <c r="AHF658" i="1"/>
  <c r="AN467" i="1" s="1"/>
  <c r="JR658" i="1"/>
  <c r="AN473" i="1" s="1"/>
  <c r="CB658" i="1"/>
  <c r="AN402" i="1" s="1"/>
  <c r="UK658" i="1"/>
  <c r="FW658" i="1"/>
  <c r="AN453" i="1" s="1"/>
  <c r="ON658" i="1"/>
  <c r="AN419" i="1" s="1"/>
  <c r="Z658" i="1"/>
  <c r="AN444" i="1" s="1"/>
  <c r="SR658" i="1"/>
  <c r="AN418" i="1" s="1"/>
  <c r="DC658" i="1"/>
  <c r="AN399" i="1" s="1"/>
  <c r="ND658" i="1"/>
  <c r="AN397" i="1" s="1"/>
  <c r="BJ658" i="1"/>
  <c r="AN405" i="1" s="1"/>
  <c r="AGW658" i="1"/>
  <c r="FN652" i="1"/>
  <c r="AJ424" i="1" s="1"/>
  <c r="XW652" i="1"/>
  <c r="AJ396" i="1" s="1"/>
  <c r="NM652" i="1"/>
  <c r="AJ453" i="1" s="1"/>
  <c r="AHF652" i="1"/>
  <c r="AJ421" i="1" s="1"/>
  <c r="AR634" i="1"/>
  <c r="X409" i="1" s="1"/>
  <c r="BJ670" i="1"/>
  <c r="AV443" i="1" s="1"/>
  <c r="AHF640" i="1"/>
  <c r="AB470" i="1" s="1"/>
  <c r="PO670" i="1"/>
  <c r="AV401" i="1" s="1"/>
  <c r="MU640" i="1"/>
  <c r="AB413" i="1" s="1"/>
  <c r="CT640" i="1"/>
  <c r="AB435" i="1" s="1"/>
  <c r="JR634" i="1"/>
  <c r="X454" i="1" s="1"/>
  <c r="UK634" i="1"/>
  <c r="BJ640" i="1"/>
  <c r="AB443" i="1" s="1"/>
  <c r="VU658" i="1"/>
  <c r="AN482" i="1" s="1"/>
  <c r="BA652" i="1"/>
  <c r="AJ422" i="1" s="1"/>
  <c r="AFM670" i="1"/>
  <c r="XW658" i="1"/>
  <c r="AN437" i="1" s="1"/>
  <c r="ADT664" i="1"/>
  <c r="LT634" i="1"/>
  <c r="X410" i="1" s="1"/>
  <c r="JI610" i="1"/>
  <c r="H474" i="1" s="1"/>
  <c r="VC628" i="1"/>
  <c r="T471" i="1" s="1"/>
  <c r="MU652" i="1"/>
  <c r="AJ436" i="1" s="1"/>
  <c r="JI670" i="1"/>
  <c r="AV421" i="1" s="1"/>
  <c r="WV646" i="1"/>
  <c r="HY628" i="1"/>
  <c r="T431" i="1" s="1"/>
  <c r="UK628" i="1"/>
  <c r="KA670" i="1"/>
  <c r="AV436" i="1" s="1"/>
  <c r="DL616" i="1"/>
  <c r="L464" i="1" s="1"/>
  <c r="AI616" i="1"/>
  <c r="L418" i="1" s="1"/>
  <c r="TS670" i="1"/>
  <c r="AV456" i="1" s="1"/>
  <c r="QG622" i="1"/>
  <c r="P477" i="1" s="1"/>
  <c r="MC652" i="1"/>
  <c r="AJ471" i="1" s="1"/>
  <c r="AGE640" i="1"/>
  <c r="VC670" i="1"/>
  <c r="AV446" i="1" s="1"/>
  <c r="HY646" i="1"/>
  <c r="AF483" i="1" s="1"/>
  <c r="YO652" i="1"/>
  <c r="BJ616" i="1"/>
  <c r="L466" i="1" s="1"/>
  <c r="KA616" i="1"/>
  <c r="L452" i="1" s="1"/>
  <c r="LK664" i="1"/>
  <c r="AR457" i="1" s="1"/>
  <c r="SI640" i="1"/>
  <c r="AB399" i="1" s="1"/>
  <c r="IZ670" i="1"/>
  <c r="AV459" i="1" s="1"/>
  <c r="VC652" i="1"/>
  <c r="AJ472" i="1" s="1"/>
  <c r="YO646" i="1"/>
  <c r="CT646" i="1"/>
  <c r="AF396" i="1" s="1"/>
  <c r="AR652" i="1"/>
  <c r="AJ391" i="1" s="1"/>
  <c r="PX628" i="1"/>
  <c r="H652" i="1"/>
  <c r="AJ429" i="1" s="1"/>
  <c r="ADT652" i="1"/>
  <c r="JI646" i="1"/>
  <c r="AF467" i="1" s="1"/>
  <c r="RZ664" i="1"/>
  <c r="AR416" i="1" s="1"/>
  <c r="IZ646" i="1"/>
  <c r="AF404" i="1" s="1"/>
  <c r="TS652" i="1"/>
  <c r="AJ450" i="1" s="1"/>
  <c r="AGN652" i="1"/>
  <c r="BJ652" i="1"/>
  <c r="AJ403" i="1" s="1"/>
  <c r="AFV634" i="1"/>
  <c r="AGN634" i="1"/>
  <c r="VU628" i="1"/>
  <c r="T466" i="1" s="1"/>
  <c r="LB664" i="1"/>
  <c r="AR426" i="1" s="1"/>
  <c r="KJ664" i="1"/>
  <c r="AR460" i="1" s="1"/>
  <c r="GO616" i="1"/>
  <c r="L457" i="1" s="1"/>
  <c r="ND616" i="1"/>
  <c r="L442" i="1" s="1"/>
  <c r="AFD640" i="1"/>
  <c r="KA610" i="1"/>
  <c r="H417" i="1" s="1"/>
  <c r="AFV652" i="1"/>
  <c r="VC616" i="1"/>
  <c r="L407" i="1" s="1"/>
  <c r="KA640" i="1"/>
  <c r="AB450" i="1" s="1"/>
  <c r="TA640" i="1"/>
  <c r="AB479" i="1" s="1"/>
  <c r="PF640" i="1"/>
  <c r="AB393" i="1" s="1"/>
  <c r="Z646" i="1"/>
  <c r="AF401" i="1" s="1"/>
  <c r="AFV670" i="1"/>
  <c r="ND670" i="1"/>
  <c r="AV408" i="1" s="1"/>
  <c r="AFD634" i="1"/>
  <c r="AFM652" i="1"/>
  <c r="ON634" i="1"/>
  <c r="X467" i="1" s="1"/>
  <c r="QG628" i="1"/>
  <c r="T418" i="1" s="1"/>
  <c r="TA622" i="1"/>
  <c r="P449" i="1" s="1"/>
  <c r="QG640" i="1"/>
  <c r="AB484" i="1" s="1"/>
  <c r="YO640" i="1"/>
  <c r="YO658" i="1"/>
  <c r="KJ646" i="1"/>
  <c r="AF433" i="1" s="1"/>
  <c r="PX634" i="1"/>
  <c r="AGN670" i="1"/>
  <c r="AFD622" i="1"/>
  <c r="PO628" i="1"/>
  <c r="T473" i="1" s="1"/>
  <c r="AFM622" i="1"/>
  <c r="LK652" i="1"/>
  <c r="AJ485" i="1" s="1"/>
  <c r="ADT640" i="1"/>
  <c r="ND646" i="1"/>
  <c r="AF451" i="1" s="1"/>
  <c r="YO664" i="1"/>
  <c r="ND652" i="1"/>
  <c r="AJ446" i="1" s="1"/>
  <c r="IQ634" i="1"/>
  <c r="X455" i="1" s="1"/>
  <c r="HY616" i="1"/>
  <c r="L422" i="1" s="1"/>
  <c r="HY640" i="1"/>
  <c r="AB430" i="1" s="1"/>
  <c r="EM652" i="1"/>
  <c r="AJ480" i="1" s="1"/>
  <c r="CB640" i="1"/>
  <c r="AB442" i="1" s="1"/>
  <c r="JI628" i="1"/>
  <c r="T438" i="1" s="1"/>
  <c r="QY646" i="1"/>
  <c r="AF421" i="1" s="1"/>
  <c r="BS634" i="1"/>
  <c r="X432" i="1" s="1"/>
  <c r="PF628" i="1"/>
  <c r="T441" i="1" s="1"/>
  <c r="AGN622" i="1"/>
  <c r="LB652" i="1"/>
  <c r="AJ444" i="1" s="1"/>
  <c r="DL670" i="1"/>
  <c r="AV399" i="1" s="1"/>
  <c r="ON664" i="1"/>
  <c r="AR458" i="1" s="1"/>
  <c r="TA670" i="1"/>
  <c r="AV469" i="1" s="1"/>
  <c r="HY634" i="1"/>
  <c r="X451" i="1" s="1"/>
  <c r="BS652" i="1"/>
  <c r="AJ420" i="1" s="1"/>
  <c r="LT628" i="1"/>
  <c r="T448" i="1" s="1"/>
  <c r="MC634" i="1"/>
  <c r="X477" i="1" s="1"/>
  <c r="GO640" i="1"/>
  <c r="AB409" i="1" s="1"/>
  <c r="SR622" i="1"/>
  <c r="P398" i="1" s="1"/>
  <c r="EM622" i="1"/>
  <c r="P483" i="1" s="1"/>
  <c r="AI640" i="1"/>
  <c r="AB478" i="1" s="1"/>
  <c r="AFM640" i="1"/>
  <c r="EV640" i="1"/>
  <c r="AB431" i="1" s="1"/>
  <c r="CK640" i="1"/>
  <c r="AB407" i="1" s="1"/>
  <c r="AFD652" i="1"/>
  <c r="ADT670" i="1"/>
  <c r="QG664" i="1"/>
  <c r="AR461" i="1" s="1"/>
  <c r="FN670" i="1"/>
  <c r="AV405" i="1" s="1"/>
  <c r="CT658" i="1"/>
  <c r="AN396" i="1" s="1"/>
  <c r="ML646" i="1"/>
  <c r="AF441" i="1" s="1"/>
  <c r="AFD646" i="1"/>
  <c r="AI646" i="1"/>
  <c r="AF397" i="1" s="1"/>
  <c r="HY664" i="1"/>
  <c r="AR415" i="1" s="1"/>
  <c r="CT664" i="1"/>
  <c r="AR401" i="1" s="1"/>
  <c r="CB652" i="1"/>
  <c r="AJ419" i="1" s="1"/>
  <c r="ON646" i="1"/>
  <c r="AF473" i="1" s="1"/>
  <c r="AFD610" i="1"/>
  <c r="IQ652" i="1"/>
  <c r="AJ407" i="1" s="1"/>
  <c r="VU652" i="1"/>
  <c r="AJ443" i="1" s="1"/>
  <c r="EV634" i="1"/>
  <c r="X441" i="1" s="1"/>
  <c r="IZ628" i="1"/>
  <c r="T468" i="1" s="1"/>
  <c r="FW628" i="1"/>
  <c r="T405" i="1" s="1"/>
  <c r="RZ628" i="1"/>
  <c r="T402" i="1" s="1"/>
  <c r="MU646" i="1"/>
  <c r="AF445" i="1" s="1"/>
  <c r="LT664" i="1"/>
  <c r="AR436" i="1" s="1"/>
  <c r="EM640" i="1"/>
  <c r="AB488" i="1" s="1"/>
  <c r="AFM658" i="1"/>
  <c r="TS664" i="1"/>
  <c r="AR425" i="1" s="1"/>
  <c r="KA658" i="1"/>
  <c r="AN479" i="1" s="1"/>
  <c r="PO616" i="1"/>
  <c r="L444" i="1" s="1"/>
  <c r="PF646" i="1"/>
  <c r="AF447" i="1" s="1"/>
  <c r="GO646" i="1"/>
  <c r="AF435" i="1" s="1"/>
  <c r="ON670" i="1"/>
  <c r="AV425" i="1" s="1"/>
  <c r="CK652" i="1"/>
  <c r="AJ401" i="1" s="1"/>
  <c r="RZ646" i="1"/>
  <c r="AF415" i="1" s="1"/>
  <c r="LK634" i="1"/>
  <c r="X484" i="1" s="1"/>
  <c r="AFM634" i="1"/>
  <c r="AI634" i="1"/>
  <c r="X408" i="1" s="1"/>
  <c r="KJ634" i="1"/>
  <c r="X440" i="1" s="1"/>
  <c r="RZ640" i="1"/>
  <c r="AB415" i="1" s="1"/>
  <c r="AHF664" i="1"/>
  <c r="AR433" i="1" s="1"/>
  <c r="SI628" i="1"/>
  <c r="T393" i="1" s="1"/>
  <c r="LB640" i="1"/>
  <c r="AB395" i="1" s="1"/>
  <c r="XW610" i="1"/>
  <c r="H478" i="1" s="1"/>
  <c r="PX670" i="1"/>
  <c r="CK646" i="1"/>
  <c r="AF409" i="1" s="1"/>
  <c r="AR616" i="1"/>
  <c r="L434" i="1" s="1"/>
  <c r="BJ646" i="1"/>
  <c r="AF399" i="1" s="1"/>
  <c r="EV646" i="1"/>
  <c r="AF411" i="1" s="1"/>
  <c r="DC646" i="1"/>
  <c r="AF392" i="1" s="1"/>
  <c r="VC646" i="1"/>
  <c r="AF429" i="1" s="1"/>
  <c r="DL646" i="1"/>
  <c r="AF408" i="1" s="1"/>
  <c r="FW646" i="1"/>
  <c r="AF393" i="1" s="1"/>
  <c r="VU616" i="1"/>
  <c r="L468" i="1" s="1"/>
  <c r="RZ634" i="1"/>
  <c r="X411" i="1" s="1"/>
  <c r="SR634" i="1"/>
  <c r="X426" i="1" s="1"/>
  <c r="NV670" i="1"/>
  <c r="AV460" i="1" s="1"/>
  <c r="WV652" i="1"/>
  <c r="PF634" i="1"/>
  <c r="X394" i="1" s="1"/>
  <c r="DL634" i="1"/>
  <c r="X417" i="1" s="1"/>
  <c r="VC634" i="1"/>
  <c r="X459" i="1" s="1"/>
  <c r="NV634" i="1"/>
  <c r="X489" i="1" s="1"/>
  <c r="RZ616" i="1"/>
  <c r="L479" i="1" s="1"/>
  <c r="EV616" i="1"/>
  <c r="L460" i="1" s="1"/>
  <c r="EV628" i="1"/>
  <c r="T444" i="1" s="1"/>
  <c r="ADT616" i="1"/>
  <c r="KA622" i="1"/>
  <c r="P475" i="1" s="1"/>
  <c r="AGN628" i="1"/>
  <c r="IZ652" i="1"/>
  <c r="AJ397" i="1" s="1"/>
  <c r="IZ664" i="1"/>
  <c r="AR424" i="1" s="1"/>
  <c r="UK604" i="1"/>
  <c r="UJ672" i="1"/>
  <c r="PX640" i="1"/>
  <c r="PO640" i="1"/>
  <c r="AB468" i="1" s="1"/>
  <c r="AFV640" i="1"/>
  <c r="FN634" i="1"/>
  <c r="X462" i="1" s="1"/>
  <c r="LT652" i="1"/>
  <c r="AJ454" i="1" s="1"/>
  <c r="XW634" i="1"/>
  <c r="X395" i="1" s="1"/>
  <c r="GO634" i="1"/>
  <c r="X404" i="1" s="1"/>
  <c r="BJ634" i="1"/>
  <c r="X425" i="1" s="1"/>
  <c r="AHF628" i="1"/>
  <c r="T465" i="1" s="1"/>
  <c r="NM610" i="1"/>
  <c r="H488" i="1" s="1"/>
  <c r="NV610" i="1"/>
  <c r="H477" i="1" s="1"/>
  <c r="CT610" i="1"/>
  <c r="H484" i="1" s="1"/>
  <c r="AFD664" i="1"/>
  <c r="SI670" i="1"/>
  <c r="AV441" i="1" s="1"/>
  <c r="HY610" i="1"/>
  <c r="H430" i="1" s="1"/>
  <c r="AGE658" i="1"/>
  <c r="NV616" i="1"/>
  <c r="L490" i="1" s="1"/>
  <c r="QG616" i="1"/>
  <c r="L475" i="1" s="1"/>
  <c r="Q616" i="1"/>
  <c r="L451" i="1" s="1"/>
  <c r="AHF616" i="1"/>
  <c r="L439" i="1" s="1"/>
  <c r="NV646" i="1"/>
  <c r="AF463" i="1" s="1"/>
  <c r="AGE622" i="1"/>
  <c r="WV622" i="1"/>
  <c r="JR628" i="1"/>
  <c r="T406" i="1" s="1"/>
  <c r="BA628" i="1"/>
  <c r="T408" i="1" s="1"/>
  <c r="TA628" i="1"/>
  <c r="T489" i="1" s="1"/>
  <c r="ND628" i="1"/>
  <c r="T434" i="1" s="1"/>
  <c r="BS628" i="1"/>
  <c r="T419" i="1" s="1"/>
  <c r="FN604" i="1"/>
  <c r="D404" i="1" s="1"/>
  <c r="FM672" i="1"/>
  <c r="P16" i="1" s="1"/>
  <c r="UK646" i="1"/>
  <c r="AGV672" i="1"/>
  <c r="AGW604" i="1"/>
  <c r="CT670" i="1"/>
  <c r="AV439" i="1" s="1"/>
  <c r="GN672" i="1"/>
  <c r="P80" i="1" s="1"/>
  <c r="GO604" i="1"/>
  <c r="D426" i="1" s="1"/>
  <c r="JI604" i="1"/>
  <c r="D416" i="1" s="1"/>
  <c r="JH672" i="1"/>
  <c r="P74" i="1" s="1"/>
  <c r="ADS672" i="1"/>
  <c r="ADT604" i="1"/>
  <c r="CK604" i="1"/>
  <c r="D425" i="1" s="1"/>
  <c r="CJ672" i="1"/>
  <c r="P37" i="1" s="1"/>
  <c r="NV604" i="1"/>
  <c r="D424" i="1" s="1"/>
  <c r="NU672" i="1"/>
  <c r="P38" i="1" s="1"/>
  <c r="CA672" i="1"/>
  <c r="P30" i="1" s="1"/>
  <c r="CB604" i="1"/>
  <c r="D435" i="1" s="1"/>
  <c r="PW672" i="1"/>
  <c r="L369" i="1" s="1"/>
  <c r="PX604" i="1"/>
  <c r="LB604" i="1"/>
  <c r="D415" i="1" s="1"/>
  <c r="LA672" i="1"/>
  <c r="P44" i="1" s="1"/>
  <c r="AFC672" i="1"/>
  <c r="AFD604" i="1"/>
  <c r="AI622" i="1"/>
  <c r="P403" i="1" s="1"/>
  <c r="PF622" i="1"/>
  <c r="P414" i="1" s="1"/>
  <c r="ADT622" i="1"/>
  <c r="JR622" i="1"/>
  <c r="P404" i="1" s="1"/>
  <c r="H622" i="1"/>
  <c r="P425" i="1" s="1"/>
  <c r="EV622" i="1"/>
  <c r="P395" i="1" s="1"/>
  <c r="JI622" i="1"/>
  <c r="P431" i="1" s="1"/>
  <c r="MC658" i="1"/>
  <c r="AN436" i="1" s="1"/>
  <c r="AHF604" i="1"/>
  <c r="D480" i="1" s="1"/>
  <c r="AHE672" i="1"/>
  <c r="P3" i="1" s="1"/>
  <c r="AR670" i="1"/>
  <c r="AV397" i="1" s="1"/>
  <c r="BA610" i="1"/>
  <c r="H444" i="1" s="1"/>
  <c r="LT610" i="1"/>
  <c r="H448" i="1" s="1"/>
  <c r="ADT610" i="1"/>
  <c r="Z610" i="1"/>
  <c r="H457" i="1" s="1"/>
  <c r="ND610" i="1"/>
  <c r="H403" i="1" s="1"/>
  <c r="TA610" i="1"/>
  <c r="H438" i="1" s="1"/>
  <c r="CB610" i="1"/>
  <c r="H426" i="1" s="1"/>
  <c r="FW610" i="1"/>
  <c r="H401" i="1" s="1"/>
  <c r="ML652" i="1"/>
  <c r="AJ400" i="1" s="1"/>
  <c r="CT652" i="1"/>
  <c r="AJ460" i="1" s="1"/>
  <c r="LT670" i="1"/>
  <c r="AV432" i="1" s="1"/>
  <c r="LT658" i="1"/>
  <c r="AN395" i="1" s="1"/>
  <c r="RZ658" i="1"/>
  <c r="AN393" i="1" s="1"/>
  <c r="IQ658" i="1"/>
  <c r="AN463" i="1" s="1"/>
  <c r="PO658" i="1"/>
  <c r="AN434" i="1" s="1"/>
  <c r="AFV658" i="1"/>
  <c r="MC646" i="1"/>
  <c r="AF489" i="1" s="1"/>
  <c r="XV672" i="1"/>
  <c r="P51" i="1" s="1"/>
  <c r="XW604" i="1"/>
  <c r="D411" i="1" s="1"/>
  <c r="AGW628" i="1"/>
  <c r="YO634" i="1"/>
  <c r="Z652" i="1"/>
  <c r="AJ435" i="1" s="1"/>
  <c r="Q652" i="1"/>
  <c r="AJ395" i="1" s="1"/>
  <c r="LT640" i="1"/>
  <c r="AB396" i="1" s="1"/>
  <c r="TS634" i="1"/>
  <c r="X434" i="1" s="1"/>
  <c r="XW616" i="1"/>
  <c r="L458" i="1" s="1"/>
  <c r="MU634" i="1"/>
  <c r="X466" i="1" s="1"/>
  <c r="FN628" i="1"/>
  <c r="T439" i="1" s="1"/>
  <c r="AFU672" i="1"/>
  <c r="AFV604" i="1"/>
  <c r="WV604" i="1"/>
  <c r="WU672" i="1"/>
  <c r="L368" i="1" s="1"/>
  <c r="YO628" i="1"/>
  <c r="H646" i="1"/>
  <c r="AF402" i="1" s="1"/>
  <c r="PX646" i="1"/>
  <c r="VU646" i="1"/>
  <c r="AF457" i="1" s="1"/>
  <c r="LB646" i="1"/>
  <c r="AF438" i="1" s="1"/>
  <c r="AFD628" i="1"/>
  <c r="PO652" i="1"/>
  <c r="AJ425" i="1" s="1"/>
  <c r="DL652" i="1"/>
  <c r="AJ412" i="1" s="1"/>
  <c r="YO622" i="1"/>
  <c r="CB634" i="1"/>
  <c r="X402" i="1" s="1"/>
  <c r="TA634" i="1"/>
  <c r="X415" i="1" s="1"/>
  <c r="VU634" i="1"/>
  <c r="X391" i="1" s="1"/>
  <c r="H634" i="1"/>
  <c r="X400" i="1" s="1"/>
  <c r="ML634" i="1"/>
  <c r="X393" i="1" s="1"/>
  <c r="NM628" i="1"/>
  <c r="T467" i="1" s="1"/>
  <c r="SR628" i="1"/>
  <c r="T401" i="1" s="1"/>
  <c r="TA616" i="1"/>
  <c r="L489" i="1" s="1"/>
  <c r="UK652" i="1"/>
  <c r="PF652" i="1"/>
  <c r="AJ481" i="1" s="1"/>
  <c r="AGN640" i="1"/>
  <c r="BA640" i="1"/>
  <c r="AB467" i="1" s="1"/>
  <c r="TS646" i="1"/>
  <c r="AF422" i="1" s="1"/>
  <c r="KA634" i="1"/>
  <c r="X403" i="1" s="1"/>
  <c r="CT634" i="1"/>
  <c r="X447" i="1" s="1"/>
  <c r="NM634" i="1"/>
  <c r="X473" i="1" s="1"/>
  <c r="EM646" i="1"/>
  <c r="AF443" i="1" s="1"/>
  <c r="BA616" i="1"/>
  <c r="L424" i="1" s="1"/>
  <c r="AFM616" i="1"/>
  <c r="LK616" i="1"/>
  <c r="L449" i="1" s="1"/>
  <c r="JI664" i="1"/>
  <c r="AR447" i="1" s="1"/>
  <c r="AGE664" i="1"/>
  <c r="FN658" i="1"/>
  <c r="AN421" i="1" s="1"/>
  <c r="SI610" i="1"/>
  <c r="H408" i="1" s="1"/>
  <c r="VC610" i="1"/>
  <c r="H449" i="1" s="1"/>
  <c r="DL610" i="1"/>
  <c r="H431" i="1" s="1"/>
  <c r="KA646" i="1"/>
  <c r="AF484" i="1" s="1"/>
  <c r="GO610" i="1"/>
  <c r="H415" i="1" s="1"/>
  <c r="DC628" i="1"/>
  <c r="T399" i="1" s="1"/>
  <c r="Z634" i="1"/>
  <c r="X444" i="1" s="1"/>
  <c r="JI616" i="1"/>
  <c r="L415" i="1" s="1"/>
  <c r="SR616" i="1"/>
  <c r="L419" i="1" s="1"/>
  <c r="BS616" i="1"/>
  <c r="L425" i="1" s="1"/>
  <c r="Z616" i="1"/>
  <c r="L405" i="1" s="1"/>
  <c r="AGW646" i="1"/>
  <c r="RZ622" i="1"/>
  <c r="P412" i="1" s="1"/>
  <c r="AGW622" i="1"/>
  <c r="BS622" i="1"/>
  <c r="P402" i="1" s="1"/>
  <c r="LT622" i="1"/>
  <c r="P418" i="1" s="1"/>
  <c r="CT628" i="1"/>
  <c r="T407" i="1" s="1"/>
  <c r="CK628" i="1"/>
  <c r="T449" i="1" s="1"/>
  <c r="AFM628" i="1"/>
  <c r="NV622" i="1"/>
  <c r="P434" i="1" s="1"/>
  <c r="WV658" i="1"/>
  <c r="QY622" i="1"/>
  <c r="P459" i="1" s="1"/>
  <c r="MK672" i="1"/>
  <c r="P20" i="1" s="1"/>
  <c r="ML604" i="1"/>
  <c r="D413" i="1" s="1"/>
  <c r="CS672" i="1"/>
  <c r="P94" i="1" s="1"/>
  <c r="CT604" i="1"/>
  <c r="D401" i="1" s="1"/>
  <c r="VU604" i="1"/>
  <c r="D490" i="1" s="1"/>
  <c r="VT672" i="1"/>
  <c r="P42" i="1" s="1"/>
  <c r="Z640" i="1"/>
  <c r="AB438" i="1" s="1"/>
  <c r="KA604" i="1"/>
  <c r="D432" i="1" s="1"/>
  <c r="JZ672" i="1"/>
  <c r="P25" i="1" s="1"/>
  <c r="AGN604" i="1"/>
  <c r="AGM672" i="1"/>
  <c r="AH672" i="1"/>
  <c r="P77" i="1" s="1"/>
  <c r="AI604" i="1"/>
  <c r="D394" i="1" s="1"/>
  <c r="AQ672" i="1"/>
  <c r="P50" i="1" s="1"/>
  <c r="AR604" i="1"/>
  <c r="D444" i="1" s="1"/>
  <c r="OM672" i="1"/>
  <c r="P15" i="1" s="1"/>
  <c r="ON604" i="1"/>
  <c r="D392" i="1" s="1"/>
  <c r="IY672" i="1"/>
  <c r="P89" i="1" s="1"/>
  <c r="IZ604" i="1"/>
  <c r="D458" i="1" s="1"/>
  <c r="SH672" i="1"/>
  <c r="P23" i="1" s="1"/>
  <c r="SI604" i="1"/>
  <c r="D467" i="1" s="1"/>
  <c r="HX672" i="1"/>
  <c r="P40" i="1" s="1"/>
  <c r="HY604" i="1"/>
  <c r="D457" i="1" s="1"/>
  <c r="MT672" i="1"/>
  <c r="P21" i="1" s="1"/>
  <c r="MU604" i="1"/>
  <c r="D479" i="1" s="1"/>
  <c r="CB622" i="1"/>
  <c r="P436" i="1" s="1"/>
  <c r="PX622" i="1"/>
  <c r="BA622" i="1"/>
  <c r="P438" i="1" s="1"/>
  <c r="Z622" i="1"/>
  <c r="P422" i="1" s="1"/>
  <c r="IQ622" i="1"/>
  <c r="P413" i="1" s="1"/>
  <c r="ML622" i="1"/>
  <c r="P441" i="1" s="1"/>
  <c r="JR610" i="1"/>
  <c r="H489" i="1" s="1"/>
  <c r="Q640" i="1"/>
  <c r="AB448" i="1" s="1"/>
  <c r="AFV628" i="1"/>
  <c r="LB628" i="1"/>
  <c r="T488" i="1" s="1"/>
  <c r="ON628" i="1"/>
  <c r="T414" i="1" s="1"/>
  <c r="KJ640" i="1"/>
  <c r="AB436" i="1" s="1"/>
  <c r="ML610" i="1"/>
  <c r="H402" i="1" s="1"/>
  <c r="JR640" i="1"/>
  <c r="AB429" i="1" s="1"/>
  <c r="MU664" i="1"/>
  <c r="AR427" i="1" s="1"/>
  <c r="LK640" i="1"/>
  <c r="AB427" i="1" s="1"/>
  <c r="QY634" i="1"/>
  <c r="X438" i="1" s="1"/>
  <c r="SI646" i="1"/>
  <c r="AF423" i="1" s="1"/>
  <c r="SI622" i="1"/>
  <c r="P439" i="1" s="1"/>
  <c r="AGW670" i="1"/>
  <c r="BS610" i="1"/>
  <c r="H441" i="1" s="1"/>
  <c r="PO610" i="1"/>
  <c r="H440" i="1" s="1"/>
  <c r="AGN610" i="1"/>
  <c r="AR610" i="1"/>
  <c r="H406" i="1" s="1"/>
  <c r="ON610" i="1"/>
  <c r="H400" i="1" s="1"/>
  <c r="AFM610" i="1"/>
  <c r="PX610" i="1"/>
  <c r="IZ610" i="1"/>
  <c r="H485" i="1" s="1"/>
  <c r="ML616" i="1"/>
  <c r="L416" i="1" s="1"/>
  <c r="ON652" i="1"/>
  <c r="AJ458" i="1" s="1"/>
  <c r="KA652" i="1"/>
  <c r="AJ418" i="1" s="1"/>
  <c r="CK658" i="1"/>
  <c r="AN471" i="1" s="1"/>
  <c r="QY658" i="1"/>
  <c r="AN392" i="1" s="1"/>
  <c r="ML658" i="1"/>
  <c r="AN448" i="1" s="1"/>
  <c r="EV658" i="1"/>
  <c r="AN442" i="1" s="1"/>
  <c r="JI658" i="1"/>
  <c r="AN403" i="1" s="1"/>
  <c r="SI658" i="1"/>
  <c r="AN394" i="1" s="1"/>
  <c r="YO616" i="1"/>
  <c r="IQ646" i="1"/>
  <c r="AF458" i="1" s="1"/>
  <c r="XW622" i="1"/>
  <c r="P445" i="1" s="1"/>
  <c r="LK646" i="1"/>
  <c r="AF461" i="1" s="1"/>
  <c r="CT616" i="1"/>
  <c r="L455" i="1" s="1"/>
  <c r="PX616" i="1"/>
  <c r="MC616" i="1"/>
  <c r="L408" i="1" s="1"/>
  <c r="EV652" i="1"/>
  <c r="AJ394" i="1" s="1"/>
  <c r="AGW634" i="1"/>
  <c r="BA658" i="1"/>
  <c r="AN440" i="1" s="1"/>
  <c r="NV658" i="1"/>
  <c r="AN398" i="1" s="1"/>
  <c r="TA652" i="1"/>
  <c r="AJ409" i="1" s="1"/>
  <c r="ND640" i="1"/>
  <c r="AB394" i="1" s="1"/>
  <c r="KJ616" i="1"/>
  <c r="L397" i="1" s="1"/>
  <c r="ADT628" i="1"/>
  <c r="MC604" i="1"/>
  <c r="D475" i="1" s="1"/>
  <c r="MB672" i="1"/>
  <c r="P68" i="1" s="1"/>
  <c r="DC640" i="1"/>
  <c r="AB402" i="1" s="1"/>
  <c r="KJ658" i="1"/>
  <c r="AN416" i="1" s="1"/>
  <c r="IZ658" i="1"/>
  <c r="AN439" i="1" s="1"/>
  <c r="DC652" i="1"/>
  <c r="AJ408" i="1" s="1"/>
  <c r="PO646" i="1"/>
  <c r="AF403" i="1" s="1"/>
  <c r="ADT646" i="1"/>
  <c r="LT646" i="1"/>
  <c r="AF416" i="1" s="1"/>
  <c r="MU616" i="1"/>
  <c r="L392" i="1" s="1"/>
  <c r="QG652" i="1"/>
  <c r="AJ445" i="1" s="1"/>
  <c r="PX652" i="1"/>
  <c r="PO634" i="1"/>
  <c r="X407" i="1" s="1"/>
  <c r="DC634" i="1"/>
  <c r="X405" i="1" s="1"/>
  <c r="WV634" i="1"/>
  <c r="IZ616" i="1"/>
  <c r="L473" i="1" s="1"/>
  <c r="AR628" i="1"/>
  <c r="T412" i="1" s="1"/>
  <c r="MC622" i="1"/>
  <c r="P421" i="1" s="1"/>
  <c r="JR652" i="1"/>
  <c r="AJ433" i="1" s="1"/>
  <c r="QY652" i="1"/>
  <c r="AJ434" i="1" s="1"/>
  <c r="GO652" i="1"/>
  <c r="AJ469" i="1" s="1"/>
  <c r="TA646" i="1"/>
  <c r="AF452" i="1" s="1"/>
  <c r="VC640" i="1"/>
  <c r="AB444" i="1" s="1"/>
  <c r="BS640" i="1"/>
  <c r="AB392" i="1" s="1"/>
  <c r="Q634" i="1"/>
  <c r="X399" i="1" s="1"/>
  <c r="QG634" i="1"/>
  <c r="X419" i="1" s="1"/>
  <c r="ADT634" i="1"/>
  <c r="SI634" i="1"/>
  <c r="X397" i="1" s="1"/>
  <c r="AGE646" i="1"/>
  <c r="JR646" i="1"/>
  <c r="AF410" i="1" s="1"/>
  <c r="AFM646" i="1"/>
  <c r="SI616" i="1"/>
  <c r="L487" i="1" s="1"/>
  <c r="AGN616" i="1"/>
  <c r="AGE616" i="1"/>
  <c r="AHF610" i="1"/>
  <c r="H392" i="1" s="1"/>
  <c r="MC610" i="1"/>
  <c r="H424" i="1" s="1"/>
  <c r="AGW664" i="1"/>
  <c r="UK610" i="1"/>
  <c r="HY658" i="1"/>
  <c r="AN472" i="1" s="1"/>
  <c r="SI664" i="1"/>
  <c r="AR419" i="1" s="1"/>
  <c r="CB616" i="1"/>
  <c r="L435" i="1" s="1"/>
  <c r="IQ616" i="1"/>
  <c r="L406" i="1" s="1"/>
  <c r="UK616" i="1"/>
  <c r="KJ622" i="1"/>
  <c r="P480" i="1" s="1"/>
  <c r="ON622" i="1"/>
  <c r="P427" i="1" s="1"/>
  <c r="EM628" i="1"/>
  <c r="T411" i="1" s="1"/>
  <c r="Q628" i="1"/>
  <c r="T453" i="1" s="1"/>
  <c r="DL628" i="1"/>
  <c r="T423" i="1" s="1"/>
  <c r="IQ628" i="1"/>
  <c r="T392" i="1" s="1"/>
  <c r="AGE628" i="1"/>
  <c r="KA628" i="1"/>
  <c r="T425" i="1" s="1"/>
  <c r="AHF622" i="1"/>
  <c r="P490" i="1" s="1"/>
  <c r="EM604" i="1"/>
  <c r="D471" i="1" s="1"/>
  <c r="EL672" i="1"/>
  <c r="P100" i="1" s="1"/>
  <c r="YO604" i="1"/>
  <c r="YN672" i="1"/>
  <c r="IQ640" i="1"/>
  <c r="AB433" i="1" s="1"/>
  <c r="FN640" i="1"/>
  <c r="AB424" i="1" s="1"/>
  <c r="AR640" i="1"/>
  <c r="AB441" i="1" s="1"/>
  <c r="KJ652" i="1"/>
  <c r="AJ467" i="1" s="1"/>
  <c r="XW640" i="1"/>
  <c r="AB473" i="1" s="1"/>
  <c r="BS604" i="1"/>
  <c r="D403" i="1" s="1"/>
  <c r="BR672" i="1"/>
  <c r="P99" i="1" s="1"/>
  <c r="PN672" i="1"/>
  <c r="P33" i="1" s="1"/>
  <c r="PO604" i="1"/>
  <c r="D421" i="1" s="1"/>
  <c r="FV672" i="1"/>
  <c r="P67" i="1" s="1"/>
  <c r="FW604" i="1"/>
  <c r="D441" i="1" s="1"/>
  <c r="BJ604" i="1"/>
  <c r="D456" i="1" s="1"/>
  <c r="BI672" i="1"/>
  <c r="P64" i="1" s="1"/>
  <c r="QF672" i="1"/>
  <c r="P8" i="1" s="1"/>
  <c r="QG604" i="1"/>
  <c r="D466" i="1" s="1"/>
  <c r="DK672" i="1"/>
  <c r="P43" i="1" s="1"/>
  <c r="DL604" i="1"/>
  <c r="D396" i="1" s="1"/>
  <c r="JR604" i="1"/>
  <c r="D478" i="1" s="1"/>
  <c r="JQ672" i="1"/>
  <c r="P72" i="1" s="1"/>
  <c r="SZ672" i="1"/>
  <c r="P18" i="1" s="1"/>
  <c r="TA604" i="1"/>
  <c r="D482" i="1" s="1"/>
  <c r="IQ604" i="1"/>
  <c r="D409" i="1" s="1"/>
  <c r="IP672" i="1"/>
  <c r="P45" i="1" s="1"/>
  <c r="RZ604" i="1"/>
  <c r="D412" i="1" s="1"/>
  <c r="RY672" i="1"/>
  <c r="P102" i="1" s="1"/>
  <c r="FW622" i="1"/>
  <c r="P448" i="1" s="1"/>
  <c r="VC622" i="1"/>
  <c r="P420" i="1" s="1"/>
  <c r="DL622" i="1"/>
  <c r="P417" i="1" s="1"/>
  <c r="CK622" i="1"/>
  <c r="P406" i="1" s="1"/>
  <c r="LB622" i="1"/>
  <c r="P446" i="1" s="1"/>
  <c r="AR622" i="1"/>
  <c r="P393" i="1" s="1"/>
  <c r="UK622" i="1"/>
  <c r="SR610" i="1"/>
  <c r="H475" i="1" s="1"/>
  <c r="AGW640" i="1"/>
  <c r="WV640" i="1"/>
  <c r="QY628" i="1"/>
  <c r="T415" i="1" s="1"/>
  <c r="TS640" i="1"/>
  <c r="AB477" i="1" s="1"/>
  <c r="FN610" i="1"/>
  <c r="H428" i="1" s="1"/>
  <c r="AFV664" i="1"/>
  <c r="NM622" i="1"/>
  <c r="P456" i="1" s="1"/>
  <c r="MC640" i="1"/>
  <c r="AB452" i="1" s="1"/>
  <c r="WV616" i="1"/>
  <c r="DC670" i="1"/>
  <c r="AV450" i="1" s="1"/>
  <c r="LB670" i="1"/>
  <c r="AV426" i="1" s="1"/>
  <c r="EV610" i="1"/>
  <c r="H436" i="1" s="1"/>
  <c r="QG610" i="1"/>
  <c r="H459" i="1" s="1"/>
  <c r="DC610" i="1"/>
  <c r="H427" i="1" s="1"/>
  <c r="PF610" i="1"/>
  <c r="H435" i="1" s="1"/>
  <c r="RZ610" i="1"/>
  <c r="H404" i="1" s="1"/>
  <c r="Q610" i="1"/>
  <c r="H452" i="1" s="1"/>
  <c r="VU610" i="1"/>
  <c r="H487" i="1" s="1"/>
  <c r="ON616" i="1"/>
  <c r="L459" i="1" s="1"/>
  <c r="HY652" i="1"/>
  <c r="AJ466" i="1" s="1"/>
  <c r="NV652" i="1"/>
  <c r="AJ462" i="1" s="1"/>
  <c r="FW652" i="1"/>
  <c r="AJ404" i="1" s="1"/>
  <c r="LK670" i="1"/>
  <c r="AV480" i="1" s="1"/>
  <c r="HY670" i="1"/>
  <c r="AV391" i="1" s="1"/>
  <c r="AGN658" i="1"/>
  <c r="H658" i="1"/>
  <c r="AN410" i="1" s="1"/>
  <c r="PF658" i="1"/>
  <c r="AN457" i="1" s="1"/>
  <c r="GO658" i="1"/>
  <c r="AN404" i="1" s="1"/>
  <c r="AR658" i="1"/>
  <c r="AN417" i="1" s="1"/>
  <c r="LB658" i="1"/>
  <c r="AN464" i="1" s="1"/>
  <c r="VC658" i="1"/>
  <c r="AN485" i="1" s="1"/>
  <c r="SR640" i="1"/>
  <c r="AB401" i="1" s="1"/>
  <c r="ML640" i="1"/>
  <c r="AB397" i="1" s="1"/>
  <c r="AFD616" i="1"/>
  <c r="AFV616" i="1"/>
  <c r="TS628" i="1"/>
  <c r="T461" i="1" s="1"/>
  <c r="EM634" i="1"/>
  <c r="X483" i="1" s="1"/>
  <c r="QG658" i="1"/>
  <c r="AN459" i="1" s="1"/>
  <c r="AGW652" i="1"/>
  <c r="MU628" i="1"/>
  <c r="T463" i="1" s="1"/>
  <c r="XW628" i="1"/>
  <c r="T396" i="1" s="1"/>
  <c r="AGW616" i="1"/>
  <c r="JI634" i="1"/>
  <c r="X450" i="1" s="1"/>
  <c r="TR672" i="1"/>
  <c r="P34" i="1" s="1"/>
  <c r="TS604" i="1"/>
  <c r="D473" i="1" s="1"/>
  <c r="IZ640" i="1"/>
  <c r="AB471" i="1" s="1"/>
  <c r="WV628" i="1"/>
  <c r="CB646" i="1"/>
  <c r="AF398" i="1" s="1"/>
  <c r="H616" i="1"/>
  <c r="L395" i="1" s="1"/>
  <c r="DC616" i="1"/>
  <c r="L423" i="1" s="1"/>
  <c r="AI652" i="1"/>
  <c r="AJ426" i="1" s="1"/>
  <c r="IZ634" i="1"/>
  <c r="X457" i="1" s="1"/>
  <c r="Q646" i="1"/>
  <c r="AF395" i="1" s="1"/>
  <c r="BS646" i="1"/>
  <c r="AF412" i="1" s="1"/>
  <c r="AR646" i="1"/>
  <c r="AF453" i="1" s="1"/>
  <c r="SR646" i="1"/>
  <c r="AF450" i="1" s="1"/>
  <c r="BA646" i="1"/>
  <c r="AF407" i="1" s="1"/>
  <c r="QG646" i="1"/>
  <c r="AF488" i="1" s="1"/>
  <c r="LB616" i="1"/>
  <c r="L453" i="1" s="1"/>
  <c r="MU610" i="1"/>
  <c r="H395" i="1" s="1"/>
  <c r="SI652" i="1"/>
  <c r="AJ399" i="1" s="1"/>
  <c r="RZ652" i="1"/>
  <c r="AJ402" i="1" s="1"/>
  <c r="BA634" i="1"/>
  <c r="X416" i="1" s="1"/>
  <c r="LB634" i="1"/>
  <c r="X453" i="1" s="1"/>
  <c r="CK634" i="1"/>
  <c r="X414" i="1" s="1"/>
  <c r="ND634" i="1"/>
  <c r="X452" i="1" s="1"/>
  <c r="TS616" i="1"/>
  <c r="L454" i="1" s="1"/>
  <c r="AFV646" i="1"/>
  <c r="AGN646" i="1"/>
  <c r="BJ628" i="1"/>
  <c r="T422" i="1" s="1"/>
  <c r="AI628" i="1"/>
  <c r="T416" i="1" s="1"/>
  <c r="H628" i="1"/>
  <c r="T457" i="1" s="1"/>
  <c r="AHF646" i="1"/>
  <c r="AF456" i="1" s="1"/>
  <c r="AHF634" i="1"/>
  <c r="X476" i="1" s="1"/>
  <c r="AGE652" i="1"/>
  <c r="LK622" i="1"/>
  <c r="P454" i="1" s="1"/>
  <c r="EV664" i="1"/>
  <c r="AR404" i="1" s="1"/>
  <c r="VU640" i="1"/>
  <c r="AB455" i="1" s="1"/>
  <c r="JI640" i="1"/>
  <c r="AB437" i="1" s="1"/>
  <c r="AGE634" i="1"/>
  <c r="EM610" i="1"/>
  <c r="H419" i="1" s="1"/>
  <c r="FW634" i="1"/>
  <c r="X406" i="1" s="1"/>
  <c r="FN646" i="1"/>
  <c r="AF420" i="1" s="1"/>
  <c r="KJ610" i="1"/>
  <c r="H467" i="1" s="1"/>
  <c r="CK610" i="1"/>
  <c r="H437" i="1" s="1"/>
  <c r="LK610" i="1"/>
  <c r="H405" i="1" s="1"/>
  <c r="AFV610" i="1"/>
  <c r="WV664" i="1"/>
  <c r="LK658" i="1"/>
  <c r="AN456" i="1" s="1"/>
  <c r="AGE610" i="1"/>
  <c r="QY616" i="1"/>
  <c r="L411" i="1" s="1"/>
  <c r="FN616" i="1"/>
  <c r="L433" i="1" s="1"/>
  <c r="JR616" i="1"/>
  <c r="L485" i="1" s="1"/>
  <c r="EM616" i="1"/>
  <c r="L391" i="1" s="1"/>
  <c r="FW616" i="1"/>
  <c r="L404" i="1" s="1"/>
  <c r="PF616" i="1"/>
  <c r="L448" i="1" s="1"/>
  <c r="AFV622" i="1"/>
  <c r="ML670" i="1"/>
  <c r="AV457" i="1" s="1"/>
  <c r="CT622" i="1"/>
  <c r="P407" i="1" s="1"/>
  <c r="MU622" i="1"/>
  <c r="P450" i="1" s="1"/>
  <c r="TS622" i="1"/>
  <c r="P464" i="1" s="1"/>
  <c r="CB628" i="1"/>
  <c r="T430" i="1" s="1"/>
  <c r="KJ628" i="1"/>
  <c r="T481" i="1" s="1"/>
  <c r="ML628" i="1"/>
  <c r="T479" i="1" s="1"/>
  <c r="TS610" i="1"/>
  <c r="H470" i="1" s="1"/>
  <c r="HY622" i="1"/>
  <c r="P435" i="1" s="1"/>
  <c r="NC672" i="1"/>
  <c r="P75" i="1" s="1"/>
  <c r="ND604" i="1"/>
  <c r="D464" i="1" s="1"/>
  <c r="LJ672" i="1"/>
  <c r="P39" i="1" s="1"/>
  <c r="LK604" i="1"/>
  <c r="D419" i="1" s="1"/>
  <c r="MU658" i="1"/>
  <c r="AN458" i="1" s="1"/>
  <c r="NV640" i="1"/>
  <c r="AB447" i="1" s="1"/>
  <c r="H640" i="1"/>
  <c r="AB485" i="1" s="1"/>
  <c r="NM646" i="1"/>
  <c r="AF391" i="1" s="1"/>
  <c r="TS658" i="1"/>
  <c r="AN450" i="1" s="1"/>
  <c r="AZ672" i="1"/>
  <c r="P92" i="1" s="1"/>
  <c r="BA604" i="1"/>
  <c r="D408" i="1" s="1"/>
  <c r="EU672" i="1"/>
  <c r="P79" i="1" s="1"/>
  <c r="EV604" i="1"/>
  <c r="D446" i="1" s="1"/>
  <c r="SQ672" i="1"/>
  <c r="P29" i="1" s="1"/>
  <c r="SR604" i="1"/>
  <c r="D420" i="1" s="1"/>
  <c r="Z604" i="1"/>
  <c r="D407" i="1" s="1"/>
  <c r="DC604" i="1"/>
  <c r="D459" i="1" s="1"/>
  <c r="DB672" i="1"/>
  <c r="P93" i="1" s="1"/>
  <c r="P672" i="1"/>
  <c r="P70" i="1" s="1"/>
  <c r="Q604" i="1"/>
  <c r="D400" i="1" s="1"/>
  <c r="PF604" i="1"/>
  <c r="D430" i="1" s="1"/>
  <c r="PE672" i="1"/>
  <c r="P98" i="1" s="1"/>
  <c r="AFL672" i="1"/>
  <c r="AFM604" i="1"/>
  <c r="KI672" i="1"/>
  <c r="P52" i="1" s="1"/>
  <c r="KJ604" i="1"/>
  <c r="D428" i="1" s="1"/>
  <c r="VB672" i="1"/>
  <c r="P7" i="1" s="1"/>
  <c r="VC604" i="1"/>
  <c r="D477" i="1" s="1"/>
  <c r="ND622" i="1"/>
  <c r="P474" i="1" s="1"/>
  <c r="VU622" i="1"/>
  <c r="P455" i="1" s="1"/>
  <c r="GO622" i="1"/>
  <c r="P437" i="1" s="1"/>
  <c r="DC622" i="1"/>
  <c r="P416" i="1" s="1"/>
  <c r="PO622" i="1"/>
  <c r="P424" i="1" s="1"/>
  <c r="BJ622" i="1"/>
  <c r="P401" i="1" s="1"/>
  <c r="YO610" i="1"/>
  <c r="DL640" i="1"/>
  <c r="AB432" i="1" s="1"/>
  <c r="LK628" i="1"/>
  <c r="T395" i="1" s="1"/>
  <c r="IZ622" i="1"/>
  <c r="P409" i="1" s="1"/>
  <c r="ON640" i="1"/>
  <c r="AB423" i="1" s="1"/>
  <c r="LT616" i="1"/>
  <c r="L414" i="1" s="1"/>
  <c r="CK616" i="1"/>
  <c r="L420" i="1" s="1"/>
  <c r="FW640" i="1"/>
  <c r="AB421" i="1" s="1"/>
  <c r="Q622" i="1"/>
  <c r="P426" i="1" s="1"/>
  <c r="RZ670" i="1"/>
  <c r="AV461" i="1" s="1"/>
  <c r="H610" i="1"/>
  <c r="H445" i="1" s="1"/>
  <c r="LB610" i="1"/>
  <c r="H391" i="1" s="1"/>
  <c r="WV610" i="1"/>
  <c r="IQ610" i="1"/>
  <c r="H414" i="1" s="1"/>
  <c r="QY610" i="1"/>
  <c r="H412" i="1" s="1"/>
  <c r="BJ610" i="1"/>
  <c r="H410" i="1" s="1"/>
  <c r="AI610" i="1"/>
  <c r="H450" i="1" s="1"/>
  <c r="SR652" i="1"/>
  <c r="AJ417" i="1" s="1"/>
  <c r="BS670" i="1"/>
  <c r="AV403" i="1" s="1"/>
  <c r="AI658" i="1"/>
  <c r="AN408" i="1" s="1"/>
  <c r="PX658" i="1"/>
  <c r="DL658" i="1"/>
  <c r="AN423" i="1" s="1"/>
  <c r="ADT658" i="1"/>
  <c r="AGW610" i="1"/>
  <c r="AFM664" i="1"/>
  <c r="NM604" i="1"/>
  <c r="D468" i="1" s="1"/>
  <c r="NL672" i="1"/>
  <c r="P62" i="1" s="1"/>
  <c r="GO628" i="1"/>
  <c r="T427" i="1" s="1"/>
  <c r="XW646" i="1"/>
  <c r="AF462" i="1" s="1"/>
  <c r="TA658" i="1"/>
  <c r="AN451" i="1" s="1"/>
  <c r="AFD658" i="1"/>
  <c r="JI652" i="1"/>
  <c r="AJ430" i="1" s="1"/>
  <c r="MC628" i="1"/>
  <c r="T490" i="1" s="1"/>
  <c r="NM616" i="1"/>
  <c r="L465" i="1" s="1"/>
  <c r="ML664" i="1"/>
  <c r="AR438" i="1" s="1"/>
  <c r="LT604" i="1"/>
  <c r="D398" i="1" s="1"/>
  <c r="LS672" i="1"/>
  <c r="P28" i="1" s="1"/>
  <c r="QY604" i="1"/>
  <c r="D463" i="1" s="1"/>
  <c r="QX672" i="1"/>
  <c r="P4" i="1" s="1"/>
  <c r="AGD672" i="1"/>
  <c r="AGE604" i="1"/>
  <c r="NM640" i="1"/>
  <c r="AB406" i="1" s="1"/>
  <c r="FN622" i="1"/>
  <c r="P394" i="1" s="1"/>
  <c r="NV628" i="1"/>
  <c r="T440" i="1" s="1"/>
  <c r="BS658" i="1"/>
  <c r="AN414" i="1" s="1"/>
  <c r="L356" i="1" l="1"/>
  <c r="P352" i="1"/>
  <c r="L354" i="1"/>
  <c r="N258" i="1"/>
  <c r="P365" i="1"/>
  <c r="L352" i="1"/>
  <c r="L363" i="1"/>
  <c r="L357" i="1"/>
  <c r="L355" i="1"/>
  <c r="N255" i="1"/>
  <c r="L364" i="1"/>
  <c r="N262" i="1"/>
  <c r="L361" i="1"/>
  <c r="L358" i="1"/>
  <c r="N259" i="1"/>
  <c r="N253" i="1"/>
  <c r="N254" i="1"/>
  <c r="P356" i="1"/>
  <c r="N256" i="1"/>
  <c r="P358" i="1"/>
  <c r="P354" i="1"/>
  <c r="N260" i="1"/>
  <c r="P355" i="1"/>
  <c r="L359" i="1"/>
  <c r="P366" i="1"/>
  <c r="L360" i="1"/>
  <c r="L362" i="1"/>
  <c r="T380" i="1"/>
  <c r="D356" i="1"/>
  <c r="H361" i="1"/>
  <c r="P368" i="1"/>
  <c r="D368" i="1"/>
  <c r="D361" i="1"/>
  <c r="H358" i="1"/>
  <c r="D366" i="1"/>
  <c r="H354" i="1"/>
  <c r="H353" i="1"/>
  <c r="D353" i="1"/>
  <c r="D364" i="1"/>
  <c r="D357" i="1"/>
  <c r="H366" i="1"/>
  <c r="D352" i="1"/>
  <c r="H364" i="1"/>
  <c r="H365" i="1"/>
  <c r="H355" i="1"/>
  <c r="H363" i="1"/>
  <c r="H359" i="1"/>
  <c r="O242" i="1"/>
  <c r="T375" i="1"/>
  <c r="H360" i="1"/>
  <c r="D359" i="1"/>
  <c r="H362" i="1"/>
  <c r="P367" i="1"/>
  <c r="H357" i="1"/>
  <c r="D354" i="1"/>
  <c r="H356" i="1"/>
  <c r="D355" i="1"/>
  <c r="D367" i="1"/>
  <c r="H352" i="1"/>
  <c r="D362" i="1"/>
  <c r="P363" i="1"/>
  <c r="D358" i="1"/>
  <c r="H367" i="1"/>
  <c r="D365" i="1"/>
  <c r="G57" i="1"/>
  <c r="G40" i="1"/>
  <c r="G92" i="1"/>
  <c r="G80" i="1"/>
  <c r="G9" i="1"/>
  <c r="G36" i="1"/>
  <c r="G16" i="1"/>
  <c r="G97" i="1"/>
  <c r="G88" i="1"/>
  <c r="G10" i="1"/>
  <c r="G23" i="1"/>
  <c r="G52" i="1"/>
  <c r="G22" i="1"/>
  <c r="G87" i="1"/>
  <c r="G6" i="1"/>
  <c r="G49" i="1"/>
  <c r="G99" i="1"/>
  <c r="G39" i="1"/>
  <c r="G4" i="1"/>
  <c r="G89" i="1"/>
  <c r="G71" i="1"/>
  <c r="G72" i="1"/>
  <c r="G86" i="1"/>
  <c r="G37" i="1"/>
  <c r="G44" i="1"/>
  <c r="G32" i="1"/>
  <c r="G60" i="1"/>
  <c r="G25" i="1"/>
  <c r="G11" i="1"/>
  <c r="G73" i="1"/>
  <c r="G21" i="1"/>
  <c r="G20" i="1"/>
  <c r="G83" i="1"/>
  <c r="G50" i="1"/>
  <c r="G41" i="1"/>
  <c r="G42" i="1"/>
  <c r="G54" i="1"/>
  <c r="G66" i="1"/>
  <c r="G27" i="1"/>
  <c r="G76" i="1"/>
  <c r="G82" i="1"/>
  <c r="G46" i="1"/>
  <c r="G95" i="1"/>
  <c r="G672" i="1"/>
  <c r="P53" i="1" s="1"/>
  <c r="H604" i="1"/>
  <c r="D449" i="1" s="1"/>
  <c r="N257" i="1" l="1"/>
  <c r="D363" i="1"/>
  <c r="D70" i="6" l="1"/>
  <c r="P149" i="1" s="1"/>
  <c r="D66" i="6"/>
  <c r="P216" i="1" s="1"/>
  <c r="D74" i="6"/>
  <c r="P204" i="1" s="1"/>
  <c r="D73" i="6"/>
  <c r="P180" i="1" s="1"/>
  <c r="D72" i="6"/>
  <c r="P151" i="1" s="1"/>
  <c r="D71" i="6"/>
  <c r="P162" i="1" s="1"/>
  <c r="D69" i="6"/>
  <c r="P121" i="1" s="1"/>
  <c r="D68" i="6"/>
  <c r="P164" i="1" s="1"/>
  <c r="D67" i="6"/>
  <c r="P169" i="1" s="1"/>
  <c r="D65" i="6"/>
  <c r="P157" i="1" s="1"/>
  <c r="D64" i="6"/>
  <c r="P183" i="1" s="1"/>
  <c r="D63" i="6"/>
  <c r="P126" i="1" s="1"/>
  <c r="D62" i="6"/>
  <c r="P124" i="1" s="1"/>
  <c r="D61" i="6"/>
  <c r="P122" i="1" s="1"/>
  <c r="D60" i="6"/>
  <c r="P171" i="1" s="1"/>
  <c r="D59" i="6"/>
  <c r="P174" i="1" s="1"/>
  <c r="D58" i="6"/>
  <c r="P214" i="1" s="1"/>
  <c r="D57" i="6"/>
  <c r="P156" i="1" s="1"/>
  <c r="D56" i="6"/>
  <c r="P118" i="1" s="1"/>
  <c r="P217" i="1"/>
  <c r="D54" i="6"/>
  <c r="P148" i="1" s="1"/>
  <c r="D53" i="6"/>
  <c r="P135" i="1" s="1"/>
  <c r="D52" i="6"/>
  <c r="P187" i="1" s="1"/>
  <c r="D51" i="6"/>
  <c r="P186" i="1" s="1"/>
  <c r="D50" i="6"/>
  <c r="P184" i="1" s="1"/>
  <c r="D49" i="6"/>
  <c r="P138" i="1" s="1"/>
  <c r="D48" i="6"/>
  <c r="D47" i="6"/>
  <c r="P144" i="1" s="1"/>
  <c r="D46" i="6"/>
  <c r="P150" i="1" s="1"/>
  <c r="D45" i="6"/>
  <c r="P179" i="1" s="1"/>
  <c r="D44" i="6"/>
  <c r="P133" i="1" s="1"/>
  <c r="D43" i="6"/>
  <c r="P200" i="1" s="1"/>
  <c r="D42" i="6"/>
  <c r="P163" i="1" s="1"/>
  <c r="D41" i="6"/>
  <c r="P146" i="1" s="1"/>
  <c r="D40" i="6"/>
  <c r="P132" i="1" s="1"/>
  <c r="D39" i="6"/>
  <c r="P153" i="1" s="1"/>
  <c r="D38" i="6"/>
  <c r="P173" i="1" s="1"/>
  <c r="D37" i="6"/>
  <c r="P206" i="1" s="1"/>
  <c r="D36" i="6"/>
  <c r="P159" i="1" s="1"/>
  <c r="D35" i="6"/>
  <c r="P161" i="1" s="1"/>
  <c r="D34" i="6"/>
  <c r="D33" i="6"/>
  <c r="D32" i="6"/>
  <c r="P145" i="1" s="1"/>
  <c r="D31" i="6"/>
  <c r="P167" i="1" s="1"/>
  <c r="D30" i="6"/>
  <c r="P160" i="1" s="1"/>
  <c r="D29" i="6"/>
  <c r="P178" i="1" s="1"/>
  <c r="D28" i="6"/>
  <c r="D27" i="6"/>
  <c r="P208" i="1" s="1"/>
  <c r="D26" i="6"/>
  <c r="D25" i="6"/>
  <c r="D24" i="6"/>
  <c r="P137" i="1" s="1"/>
  <c r="D23" i="6"/>
  <c r="D22" i="6"/>
  <c r="D21" i="6"/>
  <c r="D20" i="6"/>
  <c r="P165" i="1" s="1"/>
  <c r="D19" i="6"/>
  <c r="P130" i="1" s="1"/>
  <c r="D18" i="6"/>
  <c r="P212" i="1" s="1"/>
  <c r="D17" i="6"/>
  <c r="D16" i="6"/>
  <c r="P215" i="1" s="1"/>
  <c r="D15" i="6"/>
  <c r="P181" i="1" s="1"/>
  <c r="D14" i="6"/>
  <c r="D13" i="6"/>
  <c r="P147" i="1" s="1"/>
  <c r="D12" i="6"/>
  <c r="P168" i="1" s="1"/>
  <c r="D11" i="6"/>
  <c r="D10" i="6"/>
  <c r="D9" i="6"/>
  <c r="D8" i="6"/>
  <c r="D7" i="6"/>
  <c r="D6" i="6"/>
  <c r="D5" i="6"/>
  <c r="D4" i="6"/>
  <c r="N286" i="1" l="1"/>
  <c r="N284" i="1"/>
  <c r="P209" i="1"/>
  <c r="N283" i="1"/>
  <c r="P175" i="1"/>
  <c r="N285" i="1"/>
  <c r="P129" i="1"/>
  <c r="N288" i="1"/>
  <c r="P140" i="1"/>
  <c r="N281" i="1"/>
  <c r="P128" i="1"/>
  <c r="N287" i="1"/>
  <c r="P202" i="1"/>
  <c r="N282" i="1"/>
  <c r="P172" i="1"/>
  <c r="N289" i="1"/>
  <c r="P131" i="1"/>
  <c r="P141" i="1"/>
  <c r="P166" i="1"/>
  <c r="P195" i="1"/>
  <c r="P177" i="1"/>
  <c r="P155" i="1"/>
  <c r="P211" i="1"/>
  <c r="P196" i="1"/>
  <c r="P152" i="1"/>
  <c r="P136" i="1"/>
  <c r="P203" i="1"/>
  <c r="P192" i="1"/>
  <c r="D6" i="4"/>
  <c r="X581" i="1" s="1"/>
  <c r="D3" i="6" l="1"/>
  <c r="N290" i="1" s="1"/>
  <c r="P193" i="1" l="1"/>
  <c r="G17" i="1" l="1"/>
  <c r="G8" i="1"/>
  <c r="G35" i="1"/>
  <c r="G14" i="1"/>
  <c r="G38" i="1"/>
  <c r="G12" i="1"/>
  <c r="G15" i="1"/>
  <c r="G7" i="1"/>
  <c r="G3" i="1"/>
  <c r="G5" i="1"/>
  <c r="G26" i="1"/>
  <c r="G30" i="1"/>
  <c r="G19" i="1"/>
  <c r="G219" i="1" l="1"/>
  <c r="G281" i="1"/>
  <c r="Y623" i="1" l="1"/>
  <c r="Z628" i="1" s="1"/>
  <c r="T458" i="1" s="1"/>
  <c r="E848" i="1" l="1"/>
  <c r="Y672" i="1"/>
  <c r="P88" i="1" s="1"/>
  <c r="E686" i="1"/>
  <c r="E1382" i="1"/>
  <c r="N261" i="1" l="1"/>
  <c r="D360" i="1"/>
  <c r="G18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1" i="1" s="1"/>
  <c r="G331" i="1" s="1"/>
  <c r="D525" i="4" l="1"/>
  <c r="P585" i="1" s="1"/>
</calcChain>
</file>

<file path=xl/sharedStrings.xml><?xml version="1.0" encoding="utf-8"?>
<sst xmlns="http://schemas.openxmlformats.org/spreadsheetml/2006/main" count="87110" uniqueCount="5689">
  <si>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</si>
  <si>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</si>
  <si>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</si>
  <si>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</si>
  <si>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</si>
  <si>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</si>
  <si>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</si>
  <si>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</si>
  <si>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</si>
  <si>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</si>
  <si>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</si>
  <si>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</si>
  <si>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</si>
  <si>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</si>
  <si>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</si>
  <si>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</si>
  <si>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</si>
  <si>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</si>
  <si>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</si>
  <si>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</si>
  <si>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</si>
  <si>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</si>
  <si>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</si>
  <si>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</si>
  <si>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</si>
  <si>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</si>
  <si>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</si>
  <si>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</si>
  <si>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</si>
  <si>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</si>
  <si>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</si>
  <si>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</si>
  <si>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</si>
  <si>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</si>
  <si>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</si>
  <si>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</si>
  <si>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</si>
  <si>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</si>
  <si>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</si>
  <si>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</si>
  <si>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</si>
  <si>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</si>
  <si>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</si>
  <si>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</si>
  <si>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</si>
  <si>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</si>
  <si>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</si>
  <si>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</si>
  <si>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</si>
  <si>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</si>
  <si>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</si>
  <si>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</si>
  <si>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</si>
  <si>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</si>
  <si>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</si>
  <si>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</si>
  <si>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</si>
  <si>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</si>
  <si>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</si>
  <si>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</si>
  <si>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</si>
  <si>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</si>
  <si>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</si>
  <si>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</si>
  <si>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</si>
  <si>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</si>
  <si>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</si>
  <si>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</si>
  <si>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</si>
  <si>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</si>
  <si>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</si>
  <si>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</si>
  <si>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</si>
  <si>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</si>
  <si>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</si>
  <si>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</si>
  <si>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</si>
  <si>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</si>
  <si>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</si>
  <si>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</si>
  <si>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</si>
  <si>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</si>
  <si>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</si>
  <si>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</si>
  <si>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</si>
  <si>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</si>
  <si>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</si>
  <si>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</si>
  <si>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</si>
  <si>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</si>
  <si>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</si>
  <si>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</si>
  <si>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</si>
  <si>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</si>
  <si>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</si>
  <si>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</si>
  <si>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</si>
  <si>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</si>
  <si>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</si>
  <si>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</si>
  <si>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</si>
  <si>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</si>
  <si>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</si>
  <si>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</si>
  <si>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</si>
  <si>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</si>
  <si>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</si>
  <si>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</si>
  <si>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</si>
  <si>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</si>
  <si>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</si>
  <si>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</si>
  <si>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</si>
  <si>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</si>
  <si>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</si>
  <si>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</si>
  <si>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</si>
  <si>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</si>
  <si>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</si>
  <si>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</si>
  <si>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</si>
  <si>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</si>
  <si>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</si>
  <si>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</si>
  <si>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</si>
  <si>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</si>
  <si>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</si>
  <si>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</si>
  <si>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</si>
  <si>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</si>
  <si>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</si>
  <si>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</si>
  <si>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</si>
  <si>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</si>
  <si>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</si>
  <si>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</si>
  <si>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</si>
  <si>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</si>
  <si>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</si>
  <si>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</si>
  <si>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</si>
  <si>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</si>
  <si>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</si>
  <si>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</si>
  <si>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</si>
  <si>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</si>
  <si>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</si>
  <si>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</si>
  <si>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</si>
  <si>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</si>
  <si>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</si>
  <si>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</si>
  <si>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</si>
  <si>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</si>
  <si>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</si>
  <si>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</si>
  <si>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</si>
  <si>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</si>
  <si>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</si>
  <si>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</si>
  <si>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</si>
  <si>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</si>
  <si>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</si>
  <si>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</si>
  <si>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</si>
  <si>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</si>
  <si>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</si>
  <si>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</si>
  <si>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</si>
  <si>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</si>
  <si>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</si>
  <si>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</si>
  <si>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</si>
  <si>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</si>
  <si>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</si>
  <si>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</si>
  <si>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</si>
  <si>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</si>
  <si>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</si>
  <si>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</si>
  <si>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</si>
  <si>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</si>
  <si>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</si>
  <si>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</si>
  <si>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</si>
  <si>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</si>
  <si>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</si>
  <si>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</si>
  <si>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</si>
  <si>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</si>
  <si>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</si>
  <si>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</si>
  <si>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</si>
  <si>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</si>
  <si>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</si>
  <si>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</si>
  <si>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</si>
  <si>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</si>
  <si>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</si>
  <si>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</si>
  <si>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</si>
  <si>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</si>
  <si>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</si>
  <si>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</si>
  <si>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</si>
  <si>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</si>
  <si>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</si>
  <si>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</si>
  <si>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</si>
  <si>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</si>
  <si>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</si>
  <si>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</si>
  <si>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</si>
  <si>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</si>
  <si>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</si>
  <si>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</si>
  <si>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</si>
  <si>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</si>
  <si>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</si>
  <si>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</si>
  <si>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</si>
  <si>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</si>
  <si>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</si>
  <si>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</si>
  <si>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</si>
  <si>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</si>
  <si>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</si>
  <si>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</si>
  <si>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</si>
  <si>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</si>
  <si>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</si>
  <si>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</si>
  <si>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</si>
  <si>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</si>
  <si>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</si>
  <si>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</si>
  <si>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</si>
  <si>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</si>
  <si>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</si>
  <si>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</si>
  <si>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</si>
  <si>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</si>
  <si>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</si>
  <si>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</si>
  <si>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</si>
  <si>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</si>
  <si>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</si>
  <si>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</si>
  <si>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</si>
  <si>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</si>
  <si>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</si>
  <si>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</si>
  <si>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</si>
  <si>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</si>
  <si>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</si>
  <si>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</si>
  <si>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</si>
  <si>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</si>
  <si>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</si>
  <si>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</si>
  <si>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</si>
  <si>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</si>
  <si>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</si>
  <si>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</si>
  <si>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</si>
  <si>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</si>
  <si>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</si>
  <si>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</si>
  <si>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</si>
  <si>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</si>
  <si>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</si>
  <si>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</si>
  <si>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</si>
  <si>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</si>
  <si>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</si>
  <si>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</si>
  <si>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</si>
  <si>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</si>
  <si>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</si>
  <si>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</si>
  <si>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</si>
  <si>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</si>
  <si>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</si>
  <si>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</si>
  <si>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</si>
  <si>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</si>
  <si>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</si>
  <si>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</si>
  <si>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</si>
  <si>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</si>
  <si>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</si>
  <si>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</si>
  <si>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</si>
  <si>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</si>
  <si>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</si>
  <si>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</si>
  <si>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</si>
  <si>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</si>
  <si>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</si>
  <si>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</si>
  <si>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</si>
  <si>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</si>
  <si>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</si>
  <si>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</si>
  <si>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</si>
  <si>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</si>
  <si>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</si>
  <si>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</si>
  <si>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</si>
  <si>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</si>
  <si>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</si>
  <si>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</si>
  <si>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</si>
  <si>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</si>
  <si>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</si>
  <si>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</si>
  <si>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</si>
  <si>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</si>
  <si>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</si>
  <si>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</si>
  <si>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</si>
  <si>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</si>
  <si>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</si>
  <si>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</si>
  <si>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</si>
  <si>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</si>
  <si>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</si>
  <si>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</si>
  <si>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</si>
  <si>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</si>
  <si>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</si>
  <si>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</si>
  <si>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</si>
  <si>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</si>
  <si>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</si>
  <si>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</si>
  <si>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</si>
  <si>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</si>
  <si>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</si>
  <si>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</si>
  <si>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</si>
  <si>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</si>
  <si>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</si>
  <si>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</si>
  <si>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</si>
  <si>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</si>
  <si>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</si>
  <si>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</si>
  <si>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</si>
  <si>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</si>
  <si>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</si>
  <si>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</si>
  <si>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</si>
  <si>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</si>
  <si>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</si>
  <si>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</si>
  <si>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</si>
  <si>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</si>
  <si>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</si>
  <si>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</si>
  <si>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</si>
  <si>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</si>
  <si>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</si>
  <si>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</si>
  <si>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</si>
  <si>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</si>
  <si>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</si>
  <si>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</si>
  <si>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</si>
  <si>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</si>
  <si>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</si>
  <si>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</si>
  <si>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</si>
  <si>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</si>
  <si>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</si>
  <si>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</si>
  <si>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</si>
  <si>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</si>
  <si>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</si>
  <si>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</si>
  <si>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</si>
  <si>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</si>
  <si>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</si>
  <si>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</si>
  <si>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</si>
  <si>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</si>
  <si>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</si>
  <si>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</si>
  <si>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</si>
  <si>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</si>
  <si>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</si>
  <si>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</si>
  <si>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</si>
  <si>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</si>
  <si>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</si>
  <si>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</si>
  <si>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</si>
  <si>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</si>
  <si>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</si>
  <si>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</si>
  <si>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</si>
  <si>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</si>
  <si>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</si>
  <si>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</si>
  <si>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</si>
  <si>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</si>
  <si>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</si>
  <si>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</si>
  <si>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</si>
  <si>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</si>
  <si>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</si>
  <si>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</si>
  <si>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</si>
  <si>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</si>
  <si>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</si>
  <si>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</si>
  <si>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</si>
  <si>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</si>
  <si>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</si>
  <si>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</si>
  <si>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</si>
  <si>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</si>
  <si>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</si>
  <si>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</si>
  <si>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</si>
  <si>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</si>
  <si>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</si>
  <si>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</si>
  <si>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</si>
  <si>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</si>
  <si>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</si>
  <si>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</si>
  <si>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</si>
  <si>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</si>
  <si>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</si>
  <si>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</si>
  <si>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</si>
  <si>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</si>
  <si>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</si>
  <si>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</si>
  <si>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</si>
  <si>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</si>
  <si>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</si>
  <si>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</si>
  <si>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</si>
  <si>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</si>
  <si>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</si>
  <si>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</si>
  <si>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</si>
  <si>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</si>
  <si>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</si>
  <si>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</si>
  <si>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</si>
  <si>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</si>
  <si>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</si>
  <si>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</si>
  <si>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</si>
  <si>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</si>
  <si>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</si>
  <si>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</si>
  <si>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</si>
  <si>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</si>
  <si>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</si>
  <si>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</si>
  <si>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</si>
  <si>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</si>
  <si>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</si>
  <si>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</si>
  <si>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</si>
  <si>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</si>
  <si>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</si>
  <si>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</si>
  <si>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</si>
  <si>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</si>
  <si>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</si>
  <si>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</si>
  <si>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</si>
  <si>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</si>
  <si>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</si>
  <si>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</si>
  <si>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</si>
  <si>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</si>
  <si>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</si>
  <si>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</si>
  <si>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</si>
  <si>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</si>
  <si>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</si>
  <si>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</si>
  <si>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</si>
  <si>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</si>
  <si>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</si>
  <si>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</si>
  <si>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</si>
  <si>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</si>
  <si>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</si>
  <si>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</si>
  <si>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</si>
  <si>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</si>
  <si>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</si>
  <si>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</si>
  <si>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</si>
  <si>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</si>
  <si>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</si>
  <si>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</si>
  <si>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</si>
  <si>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</si>
  <si>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</si>
  <si>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</si>
  <si>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</si>
  <si>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</si>
  <si>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</si>
  <si>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</si>
  <si>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</si>
  <si>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</si>
  <si>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</si>
  <si>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</si>
  <si>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</si>
  <si>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</si>
  <si>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</si>
  <si>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</si>
  <si>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</si>
  <si>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</si>
  <si>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</si>
  <si>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</si>
  <si>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</si>
  <si>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</si>
  <si>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</si>
  <si>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</si>
  <si>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</si>
  <si>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</si>
  <si>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</si>
  <si>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</si>
  <si>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</si>
  <si>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</si>
  <si>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</si>
  <si>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</si>
  <si>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</si>
  <si>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</si>
  <si>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</si>
  <si>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</si>
  <si>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</si>
  <si>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</si>
  <si>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</si>
  <si>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</si>
  <si>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</si>
  <si>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</si>
  <si>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</si>
  <si>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</si>
  <si>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</si>
  <si>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</si>
  <si>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</si>
  <si>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</si>
  <si>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</si>
  <si>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</si>
  <si>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</si>
  <si>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</si>
  <si>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</si>
  <si>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</si>
  <si>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</si>
  <si>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</si>
  <si>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</si>
  <si>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</si>
  <si>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</si>
  <si>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</si>
  <si>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</si>
  <si>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</si>
  <si>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</si>
  <si>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</si>
  <si>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</si>
  <si>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</si>
  <si>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</si>
  <si>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</si>
  <si>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</si>
  <si>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</si>
  <si>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</si>
  <si>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</si>
  <si>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</si>
  <si>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</si>
  <si>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</si>
  <si>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</si>
  <si>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</si>
  <si>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</si>
  <si>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</si>
  <si>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</si>
  <si>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</si>
  <si>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</si>
  <si>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</si>
  <si>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</si>
  <si>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</si>
  <si>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</si>
  <si>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</si>
  <si>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</si>
  <si>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</si>
  <si>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</si>
  <si>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</si>
  <si>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</si>
  <si>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</si>
  <si>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</si>
  <si>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</si>
  <si>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</si>
  <si>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</si>
  <si>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</si>
  <si>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</si>
  <si>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</si>
  <si>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</si>
  <si>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</si>
  <si>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</si>
  <si>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</si>
  <si>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</si>
  <si>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</si>
  <si>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</si>
  <si>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</si>
  <si>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</si>
  <si>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</si>
  <si>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</si>
  <si>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</si>
  <si>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</si>
  <si>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</si>
  <si>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</si>
  <si>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</si>
  <si>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</si>
  <si>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</si>
  <si>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</si>
  <si>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</si>
  <si>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</si>
  <si>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</si>
  <si>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</si>
  <si>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</si>
  <si>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</si>
  <si>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</si>
  <si>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</si>
  <si>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</si>
  <si>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</si>
  <si>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</si>
  <si>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</si>
  <si>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</si>
  <si>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</si>
  <si>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</si>
  <si>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</si>
  <si>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</si>
  <si>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</si>
  <si>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</si>
  <si>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</si>
  <si>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</si>
  <si>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</si>
  <si>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</si>
  <si>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</si>
  <si>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</si>
  <si>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</si>
  <si>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</si>
  <si>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</si>
  <si>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</si>
  <si>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</si>
  <si>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</si>
  <si>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</si>
  <si>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</si>
  <si>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</si>
  <si>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</si>
  <si>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</si>
  <si>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</si>
  <si>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</si>
  <si>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</si>
  <si>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</si>
  <si>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</si>
  <si>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</si>
  <si>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</si>
  <si>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</si>
  <si>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</si>
  <si>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</si>
  <si>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</si>
  <si>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</si>
  <si>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</si>
  <si>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</si>
  <si>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</si>
  <si>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</si>
  <si>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</si>
  <si>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</si>
  <si>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</si>
  <si>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</si>
  <si>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</si>
  <si>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</si>
  <si>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</si>
  <si>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</si>
  <si>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</si>
  <si>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</si>
  <si>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</si>
  <si>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</si>
  <si>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</si>
  <si>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</si>
  <si>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</si>
  <si>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</si>
  <si>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</si>
  <si>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</si>
  <si>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</si>
  <si>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</si>
  <si>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</si>
  <si>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</si>
  <si>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</si>
  <si>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</si>
  <si>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</si>
  <si>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</si>
  <si>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</si>
  <si>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</si>
  <si>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</si>
  <si>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</si>
  <si>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</si>
  <si>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</si>
  <si>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</si>
  <si>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</si>
  <si>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</si>
  <si>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</si>
  <si>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</si>
  <si>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</si>
  <si>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</si>
  <si>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</si>
  <si>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</si>
  <si>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</si>
  <si>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</si>
  <si>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</si>
  <si>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</si>
  <si>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</si>
  <si>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</si>
  <si>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</si>
  <si>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</si>
  <si>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</si>
  <si>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</si>
  <si>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</si>
  <si>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</si>
  <si>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</si>
  <si>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</si>
  <si>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</si>
  <si>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</si>
  <si>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</si>
  <si>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</si>
  <si>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</si>
  <si>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</si>
  <si>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</si>
  <si>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</si>
  <si>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</si>
  <si>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</si>
  <si>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</si>
  <si>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</si>
  <si>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</si>
  <si>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</si>
  <si>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</si>
  <si>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</si>
  <si>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</si>
  <si>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</si>
  <si>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</si>
  <si>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</si>
  <si>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</si>
  <si>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</si>
  <si>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</si>
  <si>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</si>
  <si>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</si>
  <si>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</si>
  <si>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</si>
  <si>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</si>
  <si>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</si>
  <si>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</si>
  <si>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</si>
  <si>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</si>
  <si>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</si>
  <si>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</si>
  <si>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</si>
  <si>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</si>
  <si>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</si>
  <si>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</si>
  <si>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</si>
  <si>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</si>
  <si>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</si>
  <si>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</si>
  <si>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</si>
  <si>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</si>
  <si>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</si>
  <si>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</si>
  <si>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</si>
  <si>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</si>
  <si>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</si>
  <si>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</si>
  <si>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</si>
  <si>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</si>
  <si>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</si>
  <si>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</si>
  <si>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</si>
  <si>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</si>
  <si>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</si>
  <si>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</si>
  <si>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</si>
  <si>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</si>
  <si>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</si>
  <si>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</si>
  <si>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</si>
  <si>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</si>
  <si>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</si>
  <si>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</si>
  <si>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</si>
  <si>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</si>
  <si>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</si>
  <si>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</si>
  <si>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</si>
  <si>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</si>
  <si>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</si>
  <si>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</si>
  <si>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</si>
  <si>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</si>
  <si>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</si>
  <si>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</si>
  <si>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</si>
  <si>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</si>
  <si>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</si>
  <si>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</si>
  <si>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</si>
  <si>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</si>
  <si>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</si>
  <si>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</si>
  <si>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</si>
  <si>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</si>
  <si>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</si>
  <si>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</si>
  <si>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</si>
  <si>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</si>
  <si>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</si>
  <si>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</si>
  <si>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</si>
  <si>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</si>
  <si>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</si>
  <si>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</si>
  <si>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</si>
  <si>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</si>
  <si>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</si>
  <si>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</si>
  <si>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</si>
  <si>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</si>
  <si>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</si>
  <si>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</si>
  <si>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</si>
  <si>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</si>
  <si>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</si>
  <si>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</si>
  <si>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</si>
  <si>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</si>
  <si>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</si>
  <si>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</si>
  <si>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</si>
  <si>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</si>
  <si>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</si>
  <si>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</si>
  <si>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</si>
  <si>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</si>
  <si>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</si>
  <si>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</si>
  <si>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</si>
  <si>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</si>
  <si>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</si>
  <si>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</si>
  <si>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</si>
  <si>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</si>
  <si>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</si>
  <si>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</si>
  <si>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</si>
  <si>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</si>
  <si>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</si>
  <si>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</si>
  <si>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</si>
  <si>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</si>
  <si>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</si>
  <si>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</si>
  <si>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</si>
  <si>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</si>
  <si>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</si>
  <si>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</si>
  <si>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</si>
  <si>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</si>
  <si>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</si>
  <si>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</si>
  <si>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</si>
  <si>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</si>
  <si>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</si>
  <si>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</si>
  <si>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</si>
  <si>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</si>
  <si>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</si>
  <si>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</si>
  <si>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</si>
  <si>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</si>
  <si>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</si>
  <si>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</si>
  <si>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</si>
  <si>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</si>
  <si>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</si>
  <si>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</si>
  <si>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</si>
  <si>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</si>
  <si>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</si>
  <si>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</si>
  <si>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</si>
  <si>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</si>
  <si>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</si>
  <si>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</si>
  <si>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</si>
  <si>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</si>
  <si>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</si>
  <si>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</si>
  <si>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</si>
  <si>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</si>
  <si>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</si>
  <si>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</si>
  <si>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</si>
  <si>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</si>
  <si>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</si>
  <si>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</si>
  <si>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</si>
  <si>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</si>
  <si>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</si>
  <si>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</si>
  <si>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</si>
  <si>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</si>
  <si>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</si>
  <si>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</si>
  <si>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</si>
  <si>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</si>
  <si>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</si>
  <si>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</si>
  <si>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</si>
  <si>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</si>
  <si>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</si>
  <si>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</si>
  <si>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</si>
  <si>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</si>
  <si>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</si>
  <si>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</si>
  <si>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</si>
  <si>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</si>
  <si>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</si>
  <si>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</si>
  <si>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</si>
  <si>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</si>
  <si>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</si>
  <si>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</si>
  <si>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</si>
  <si>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</si>
  <si>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</si>
  <si>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</si>
  <si>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</si>
  <si>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</si>
  <si>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</si>
  <si>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</si>
  <si>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</si>
  <si>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</si>
  <si>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</si>
  <si>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</si>
  <si>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</si>
  <si>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</si>
  <si>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</si>
  <si>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</si>
  <si>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</si>
  <si>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</si>
  <si>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</si>
  <si>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</si>
  <si>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</si>
  <si>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</si>
  <si>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</si>
  <si>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</si>
  <si>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</si>
  <si>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</si>
  <si>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</si>
  <si>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</si>
  <si>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</si>
  <si>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</si>
  <si>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</si>
  <si>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</si>
  <si>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</si>
  <si>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</si>
  <si>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</si>
  <si>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</si>
  <si>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</si>
  <si>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</si>
  <si>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</si>
  <si>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</si>
  <si>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</si>
  <si>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</si>
  <si>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</si>
  <si>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</si>
  <si>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</si>
  <si>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</si>
  <si>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</si>
  <si>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</si>
  <si>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</si>
  <si>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</si>
  <si>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</si>
  <si>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</si>
  <si>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</si>
  <si>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</si>
  <si>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</si>
  <si>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</si>
  <si>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</si>
  <si>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</si>
  <si>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</si>
  <si>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</si>
  <si>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</si>
  <si>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</si>
  <si>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</si>
  <si>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</si>
  <si>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</si>
  <si>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</si>
  <si>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</si>
  <si>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</si>
  <si>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</si>
  <si>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</si>
  <si>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</si>
  <si>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</si>
  <si>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</si>
  <si>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</si>
  <si>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</si>
  <si>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</si>
  <si>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</si>
  <si>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</si>
  <si>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</si>
  <si>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</si>
  <si>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</si>
  <si>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</si>
  <si>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</si>
  <si>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</si>
  <si>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</si>
  <si>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</si>
  <si>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</si>
  <si>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</si>
  <si>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</si>
  <si>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</si>
  <si>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</si>
  <si>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</si>
  <si>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</si>
  <si>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</si>
  <si>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</si>
  <si>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</si>
  <si>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</si>
  <si>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</si>
  <si>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</si>
  <si>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</si>
  <si>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</si>
  <si>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</si>
  <si>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</si>
  <si>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</si>
  <si>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</si>
  <si>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</si>
  <si>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</si>
  <si>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</si>
  <si>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</si>
  <si>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</si>
  <si>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</si>
  <si>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</si>
  <si>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</si>
  <si>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</si>
  <si>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</si>
  <si>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</si>
  <si>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</si>
  <si>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</si>
  <si>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</si>
  <si>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</si>
  <si>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</si>
  <si>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</si>
  <si>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</si>
  <si>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</si>
  <si>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</si>
  <si>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</si>
  <si>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</si>
  <si>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</si>
  <si>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</si>
  <si>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</si>
  <si>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</si>
  <si>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</si>
  <si>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</si>
  <si>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</si>
  <si>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</si>
  <si>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</si>
  <si>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</si>
  <si>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</si>
  <si>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</si>
  <si>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</si>
  <si>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</si>
  <si>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</si>
  <si>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</si>
  <si>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</si>
  <si>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</si>
  <si>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</si>
  <si>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</si>
  <si>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</si>
  <si>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</si>
  <si>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</si>
  <si>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</si>
  <si>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</si>
  <si>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</si>
  <si>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</si>
  <si>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</si>
  <si>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</si>
  <si>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</si>
  <si>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</si>
  <si>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</si>
  <si>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</si>
  <si>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</si>
  <si>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</si>
  <si>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</si>
  <si>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</si>
  <si>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</si>
  <si>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</si>
  <si>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</si>
  <si>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</si>
  <si>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</si>
  <si>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</si>
  <si>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</si>
  <si>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</si>
  <si>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</si>
  <si>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</si>
  <si>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</si>
  <si>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</si>
  <si>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</si>
  <si>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</si>
  <si>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</si>
  <si>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</si>
  <si>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</si>
  <si>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</si>
  <si>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</si>
  <si>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</si>
  <si>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</si>
  <si>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</si>
  <si>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</si>
  <si>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</si>
  <si>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</si>
  <si>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</si>
  <si>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</si>
  <si>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</si>
  <si>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</si>
  <si>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</si>
  <si>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</si>
  <si>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</si>
  <si>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</si>
  <si>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</si>
  <si>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</si>
  <si>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</si>
  <si>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</si>
  <si>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</si>
  <si>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</si>
  <si>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</si>
  <si>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</si>
  <si>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</si>
  <si>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</si>
  <si>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</si>
  <si>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</si>
  <si>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</si>
  <si>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</si>
  <si>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</si>
  <si>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</si>
  <si>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</si>
  <si>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</si>
  <si>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</si>
  <si>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</si>
  <si>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</si>
  <si>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</si>
  <si>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</si>
  <si>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</si>
  <si>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</si>
  <si>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</si>
  <si>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</si>
  <si>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</si>
  <si>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</si>
  <si>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</si>
  <si>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</si>
  <si>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</si>
  <si>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</si>
  <si>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</si>
  <si>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</si>
  <si>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</si>
  <si>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</si>
  <si>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</si>
  <si>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</si>
  <si>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</si>
  <si>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</si>
  <si>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</si>
  <si>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</si>
  <si>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</si>
  <si>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</si>
  <si>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</si>
  <si>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</si>
  <si>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</si>
  <si>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</si>
  <si>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</si>
  <si>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</si>
  <si>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</si>
  <si>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</si>
  <si>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</si>
  <si>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</si>
  <si>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</si>
  <si>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</si>
  <si>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</si>
  <si>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</si>
  <si>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</si>
  <si>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</si>
  <si>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</si>
  <si>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</si>
  <si>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</si>
  <si>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</si>
  <si>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</si>
  <si>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</si>
  <si>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</si>
  <si>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</si>
  <si>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</si>
  <si>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</si>
  <si>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</si>
  <si>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</si>
  <si>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</si>
  <si>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</si>
  <si>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</si>
  <si>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</si>
  <si>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</si>
  <si>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</si>
  <si>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</si>
  <si>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</si>
  <si>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</si>
  <si>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</si>
  <si>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</si>
  <si>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</si>
  <si>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</si>
  <si>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</si>
  <si>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</si>
  <si>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</si>
  <si>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</si>
  <si>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</si>
  <si>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</si>
  <si>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</si>
  <si>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</si>
  <si>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</si>
  <si>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</si>
  <si>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</si>
  <si>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</si>
  <si>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</si>
  <si>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</si>
  <si>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</si>
  <si>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</si>
  <si>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</si>
  <si>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</si>
  <si>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</si>
  <si>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</si>
  <si>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</si>
  <si>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</si>
  <si>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</si>
  <si>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</si>
  <si>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</si>
  <si>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</si>
  <si>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</si>
  <si>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</si>
  <si>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</si>
  <si>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</si>
  <si>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</si>
  <si>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</si>
  <si>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</si>
  <si>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</si>
  <si>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</si>
  <si>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</si>
  <si>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</si>
  <si>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</si>
  <si>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</si>
  <si>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</si>
  <si>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</si>
  <si>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</si>
  <si>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</si>
  <si>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</si>
  <si>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</si>
  <si>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</si>
  <si>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</si>
  <si>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</si>
  <si>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</si>
  <si>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</si>
  <si>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</si>
  <si>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</si>
  <si>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</si>
  <si>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</si>
  <si>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</si>
  <si>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</si>
  <si>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</si>
  <si>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</si>
  <si>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</si>
  <si>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</si>
  <si>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</si>
  <si>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</si>
  <si>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</si>
  <si>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</si>
  <si>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</si>
  <si>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</si>
  <si>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</si>
  <si>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</si>
  <si>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</si>
  <si>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</si>
  <si>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</si>
  <si>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</si>
  <si>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</si>
  <si>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</si>
  <si>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</si>
  <si>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</si>
  <si>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</si>
  <si>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</si>
  <si>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</si>
  <si>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</si>
  <si>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</si>
  <si>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</si>
  <si>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</si>
  <si>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</si>
  <si>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</si>
  <si>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</si>
  <si>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</si>
  <si>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</si>
  <si>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</si>
  <si>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</si>
  <si>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</si>
  <si>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</si>
  <si>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</si>
  <si>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</si>
  <si>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</si>
  <si>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</si>
  <si>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</si>
  <si>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</si>
  <si>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</si>
  <si>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</si>
  <si>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</si>
  <si>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</si>
  <si>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</si>
  <si>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</si>
  <si>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</si>
  <si>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</si>
  <si>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</si>
  <si>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</si>
  <si>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</si>
  <si>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</si>
  <si>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</si>
  <si>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</si>
  <si>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</si>
  <si>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</si>
  <si>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</si>
  <si>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</si>
  <si>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</si>
  <si>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</si>
  <si>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</si>
  <si>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</si>
  <si>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</si>
  <si>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</si>
  <si>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</si>
  <si>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</si>
  <si>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</si>
  <si>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</si>
  <si>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</si>
  <si>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</si>
  <si>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</si>
  <si>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</si>
  <si>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</si>
  <si>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</si>
  <si>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</si>
  <si>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</si>
  <si>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</si>
  <si>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</si>
  <si>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</si>
  <si>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</si>
  <si>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</si>
  <si>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</si>
  <si>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</si>
  <si>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</si>
  <si>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</si>
  <si>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</si>
  <si>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</si>
  <si>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</si>
  <si>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</si>
  <si>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</si>
  <si>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</si>
  <si>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</si>
  <si>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</si>
  <si>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</si>
  <si>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</si>
  <si>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</si>
  <si>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</si>
  <si>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</si>
  <si>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</si>
  <si>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</si>
  <si>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</si>
  <si>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</si>
  <si>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</si>
  <si>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</si>
  <si>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</si>
  <si>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</si>
  <si>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</si>
  <si>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</si>
  <si>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</si>
  <si>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</si>
  <si>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</si>
  <si>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</si>
  <si>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</si>
  <si>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</si>
  <si>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</si>
  <si>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</si>
  <si>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</si>
  <si>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</si>
  <si>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</si>
  <si>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</si>
  <si>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</si>
  <si>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</si>
  <si>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</si>
  <si>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</si>
  <si>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</si>
  <si>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</si>
  <si>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</si>
  <si>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</si>
  <si>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</si>
  <si>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</si>
  <si>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</si>
  <si>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</si>
  <si>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</si>
  <si>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</si>
  <si>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</si>
  <si>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</si>
  <si>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</si>
  <si>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</si>
  <si>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</si>
  <si>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</si>
  <si>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</si>
  <si>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</si>
  <si>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</si>
  <si>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</si>
  <si>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</si>
  <si>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</si>
  <si>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</si>
  <si>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</si>
  <si>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</si>
  <si>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</si>
  <si>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</si>
  <si>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</si>
  <si>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</si>
  <si>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</si>
  <si>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</si>
  <si>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</si>
  <si>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</si>
  <si>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</si>
  <si>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</si>
  <si>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</si>
  <si>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</si>
  <si>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</si>
  <si>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</si>
  <si>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</si>
  <si>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</si>
  <si>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</si>
  <si>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</si>
  <si>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</si>
  <si>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</si>
  <si>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</si>
  <si>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</si>
  <si>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</si>
  <si>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</si>
  <si>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</si>
  <si>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</si>
  <si>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</si>
  <si>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</si>
  <si>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</si>
  <si>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</si>
  <si>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</si>
  <si>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</si>
  <si>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</si>
  <si>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</si>
  <si>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</si>
  <si>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</si>
  <si>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</si>
  <si>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</si>
  <si>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</si>
  <si>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</si>
  <si>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</si>
  <si>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</si>
  <si>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</si>
  <si>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</si>
  <si>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</si>
  <si>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</si>
  <si>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</si>
  <si>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</si>
  <si>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</si>
  <si>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</si>
  <si>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</si>
  <si>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</si>
  <si>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</si>
  <si>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</si>
  <si>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</si>
  <si>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</si>
  <si>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</si>
  <si>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</si>
  <si>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</si>
  <si>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</si>
  <si>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</si>
  <si>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</si>
  <si>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</si>
  <si>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</si>
  <si>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</si>
  <si>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</si>
  <si>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</si>
  <si>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</si>
  <si>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</si>
  <si>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</si>
  <si>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</si>
  <si>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</si>
  <si>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</si>
  <si>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</si>
  <si>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</si>
  <si>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</si>
  <si>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</si>
  <si>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</si>
  <si>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</si>
  <si>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</si>
  <si>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</si>
  <si>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</si>
  <si>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</si>
  <si>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</si>
  <si>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</si>
  <si>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</si>
  <si>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</si>
  <si>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</si>
  <si>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</si>
  <si>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</si>
  <si>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</si>
  <si>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</si>
  <si>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</si>
  <si>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</si>
  <si>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</si>
  <si>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</si>
  <si>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</si>
  <si>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</si>
  <si>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</si>
  <si>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</si>
  <si>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</si>
  <si>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</si>
  <si>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</si>
  <si>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</si>
  <si>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</si>
  <si>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</si>
  <si>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</si>
  <si>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</si>
  <si>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</si>
  <si>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</si>
  <si>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</si>
  <si>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</si>
  <si>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</si>
  <si>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</si>
  <si>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</si>
  <si>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</si>
  <si>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</si>
  <si>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</si>
  <si>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</si>
  <si>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</si>
  <si>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</si>
  <si>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</si>
  <si>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</si>
  <si>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</si>
  <si>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</si>
  <si>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</si>
  <si>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</si>
  <si>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</si>
  <si>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</si>
  <si>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</si>
  <si>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</si>
  <si>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</si>
  <si>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</si>
  <si>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</si>
  <si>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</si>
  <si>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</si>
  <si>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</si>
  <si>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</si>
  <si>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</si>
  <si>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</si>
  <si>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</si>
  <si>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</si>
  <si>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</si>
  <si>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</si>
  <si>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</si>
  <si>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</si>
  <si>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</si>
  <si>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</si>
  <si>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</si>
  <si>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</si>
  <si>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</si>
  <si>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</si>
  <si>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</si>
  <si>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</si>
  <si>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</si>
  <si>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</si>
  <si>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</si>
  <si>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</si>
  <si>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</si>
  <si>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</si>
  <si>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</si>
  <si>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</si>
  <si>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</si>
  <si>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</si>
  <si>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</si>
  <si>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</si>
  <si>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</si>
  <si>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</si>
  <si>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</si>
  <si>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</si>
  <si>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</si>
  <si>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</si>
  <si>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</si>
  <si>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</si>
  <si>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</si>
  <si>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</si>
  <si>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</si>
  <si>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</si>
  <si>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</si>
  <si>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</si>
  <si>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</si>
  <si>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</si>
  <si>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</si>
  <si>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</si>
  <si>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</si>
  <si>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</si>
  <si>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</si>
  <si>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</si>
  <si>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</si>
  <si>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</si>
  <si>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</si>
  <si>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</si>
  <si>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</si>
  <si>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</si>
  <si>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</si>
  <si>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</si>
  <si>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</si>
  <si>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</si>
  <si>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</si>
  <si>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</si>
  <si>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</si>
  <si>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</si>
  <si>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</si>
  <si>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</si>
  <si>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</si>
  <si>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</si>
  <si>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</si>
  <si>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</si>
  <si>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</si>
  <si>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</si>
  <si>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</si>
  <si>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</si>
  <si>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</si>
  <si>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</si>
  <si>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</si>
  <si>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</si>
  <si>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</si>
  <si>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</si>
  <si>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</si>
  <si>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</si>
  <si>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</si>
  <si>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</si>
  <si>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</si>
  <si>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</si>
  <si>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</si>
  <si>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</si>
  <si>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</si>
  <si>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</si>
  <si>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</si>
  <si>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</si>
  <si>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</si>
  <si>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</si>
  <si>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</si>
  <si>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</si>
  <si>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</si>
  <si>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</si>
  <si>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</si>
  <si>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</si>
  <si>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</si>
  <si>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</si>
  <si>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</si>
  <si>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</si>
  <si>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</si>
  <si>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</si>
  <si>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</si>
  <si>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</si>
  <si>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</si>
  <si>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</si>
  <si>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</si>
  <si>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</si>
  <si>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</si>
  <si>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</si>
  <si>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</si>
  <si>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</si>
  <si>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</si>
  <si>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</si>
  <si>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</si>
  <si>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</si>
  <si>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</si>
  <si>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</si>
  <si>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</si>
  <si>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</si>
  <si>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</si>
  <si>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</si>
  <si>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</si>
  <si>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</si>
  <si>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</si>
  <si>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</si>
  <si>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</si>
  <si>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</si>
  <si>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</si>
  <si>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</si>
  <si>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</si>
  <si>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</si>
  <si>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</si>
  <si>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</si>
  <si>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</si>
  <si>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</si>
  <si>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</si>
  <si>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</si>
  <si>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</si>
  <si>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</si>
  <si>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</si>
  <si>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</si>
  <si>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</si>
  <si>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</si>
  <si>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</si>
  <si>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</si>
  <si>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</si>
  <si>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</si>
  <si>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</si>
  <si>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</si>
  <si>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</si>
  <si>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</si>
  <si>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</si>
  <si>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</si>
  <si>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</si>
  <si>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</si>
  <si>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</si>
  <si>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</si>
  <si>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</si>
  <si>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</si>
  <si>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</si>
  <si>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</si>
  <si>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</si>
  <si>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</si>
  <si>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</si>
  <si>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</si>
  <si>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</si>
  <si>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</si>
  <si>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</si>
  <si>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</si>
  <si>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</si>
  <si>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</si>
  <si>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</si>
  <si>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</si>
  <si>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</si>
  <si>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</si>
  <si>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</si>
  <si>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</si>
  <si>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</si>
  <si>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</si>
  <si>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</si>
  <si>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</si>
  <si>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</si>
  <si>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</si>
  <si>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</si>
  <si>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</si>
  <si>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</si>
  <si>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</si>
  <si>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</si>
  <si>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</si>
  <si>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</si>
  <si>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</si>
  <si>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</si>
  <si>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</si>
  <si>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</si>
  <si>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</si>
  <si>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</si>
  <si>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</si>
  <si>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</si>
  <si>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</si>
  <si>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</si>
  <si>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</si>
  <si>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</si>
  <si>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</si>
  <si>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</si>
  <si>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</si>
  <si>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</si>
  <si>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</si>
  <si>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</si>
  <si>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</si>
  <si>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</si>
  <si>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</si>
  <si>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</si>
  <si>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</si>
  <si>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</si>
  <si>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</si>
  <si>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</si>
  <si>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</si>
  <si>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</si>
  <si>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</si>
  <si>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</si>
  <si>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</si>
  <si>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</si>
  <si>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</si>
  <si>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</si>
  <si>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</si>
  <si>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</si>
  <si>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</si>
  <si>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</si>
  <si>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</si>
  <si>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</si>
  <si>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</si>
  <si>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</si>
  <si>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</si>
  <si>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</si>
  <si>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</si>
  <si>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</si>
  <si>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</si>
  <si>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</si>
  <si>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</si>
  <si>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</si>
  <si>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</si>
  <si>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</si>
  <si>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</si>
  <si>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</si>
  <si>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</si>
  <si>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</si>
  <si>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</si>
  <si>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</si>
  <si>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</si>
  <si>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</si>
  <si>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</si>
  <si>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</si>
  <si>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</si>
  <si>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</si>
  <si>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</si>
  <si>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</si>
  <si>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</si>
  <si>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</si>
  <si>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</si>
  <si>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</si>
  <si>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</si>
  <si>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</si>
  <si>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</si>
  <si>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</si>
  <si>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</si>
  <si>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</si>
  <si>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</si>
  <si>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</si>
  <si>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</si>
  <si>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</si>
  <si>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</si>
  <si>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</si>
  <si>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</si>
  <si>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</si>
  <si>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</si>
  <si>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</si>
  <si>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</si>
  <si>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</si>
  <si>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</si>
  <si>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</si>
  <si>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</si>
  <si>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</si>
  <si>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</si>
  <si>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</si>
  <si>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</si>
  <si>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</si>
  <si>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</si>
  <si>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</si>
  <si>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</si>
  <si>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</si>
  <si>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</si>
  <si>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</si>
  <si>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</si>
  <si>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</si>
  <si>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</si>
  <si>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</si>
  <si>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</si>
  <si>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</si>
  <si>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</si>
  <si>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</si>
  <si>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</si>
  <si>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</si>
  <si>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</si>
  <si>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</si>
  <si>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</si>
  <si>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</si>
  <si>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</si>
  <si>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</si>
  <si>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</si>
  <si>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</si>
  <si>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</si>
  <si>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</si>
  <si>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</si>
  <si>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</si>
  <si>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</si>
  <si>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</si>
  <si>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</si>
  <si>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</si>
  <si>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</si>
  <si>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</si>
  <si>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</si>
  <si>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</si>
  <si>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</si>
  <si>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</si>
  <si>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</si>
  <si>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</si>
  <si>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</si>
  <si>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</si>
  <si>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</si>
  <si>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</si>
  <si>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</si>
  <si>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</si>
  <si>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</si>
  <si>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</si>
  <si>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</si>
  <si>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</si>
  <si>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</si>
  <si>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</si>
  <si>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</si>
  <si>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</si>
  <si>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</si>
  <si>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</si>
  <si>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</si>
  <si>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</si>
  <si>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</si>
  <si>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</si>
  <si>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</si>
  <si>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</si>
  <si>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</si>
  <si>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</si>
  <si>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</si>
  <si>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</si>
  <si>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</si>
  <si>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</si>
  <si>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</si>
  <si>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</si>
  <si>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</si>
  <si>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</si>
  <si>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</si>
  <si>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</si>
  <si>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</si>
  <si>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</si>
  <si>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</si>
  <si>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</si>
  <si>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</si>
  <si>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</si>
  <si>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</si>
  <si>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</si>
  <si>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</si>
  <si>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</si>
  <si>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</si>
  <si>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</si>
  <si>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</si>
  <si>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</si>
  <si>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</si>
  <si>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</si>
  <si>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</si>
  <si>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</si>
  <si>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</si>
  <si>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</si>
  <si>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</si>
  <si>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</si>
  <si>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</si>
  <si>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</si>
  <si>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</si>
  <si>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</si>
  <si>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</si>
  <si>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</si>
  <si>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</si>
  <si>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</si>
  <si>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</si>
  <si>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</si>
  <si>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</si>
  <si>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</si>
  <si>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</si>
  <si>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</si>
  <si>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</si>
  <si>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</si>
  <si>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</si>
  <si>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</si>
  <si>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</si>
  <si>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</si>
  <si>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</si>
  <si>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</si>
  <si>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</si>
  <si>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</si>
  <si>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</si>
  <si>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</si>
  <si>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</si>
  <si>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</si>
  <si>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</si>
  <si>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</si>
  <si>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</si>
  <si>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</si>
  <si>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</si>
  <si>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</si>
  <si>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</si>
  <si>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</si>
  <si>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</si>
  <si>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</si>
  <si>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</si>
  <si>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</si>
  <si>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</si>
  <si>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</si>
  <si>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</si>
  <si>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</si>
  <si>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</si>
  <si>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</si>
  <si>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</si>
  <si>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</si>
  <si>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</si>
  <si>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</si>
  <si>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</si>
  <si>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</si>
  <si>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</si>
  <si>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</si>
  <si>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</si>
  <si>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</si>
  <si>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</si>
  <si>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</si>
  <si>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</si>
  <si>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</si>
  <si>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</si>
  <si>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</si>
  <si>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</si>
  <si>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</si>
  <si>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</si>
  <si>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</si>
  <si>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</si>
  <si>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</si>
  <si>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</si>
  <si>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</si>
  <si>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</si>
  <si>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</si>
  <si>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</si>
  <si>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</si>
  <si>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</si>
  <si>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</si>
  <si>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</si>
  <si>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</si>
  <si>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</si>
  <si>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</si>
  <si>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</si>
  <si>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</si>
  <si>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</si>
  <si>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</si>
  <si>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</si>
  <si>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</si>
  <si>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</si>
  <si>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</si>
  <si>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</si>
  <si>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</si>
  <si>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</si>
  <si>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</si>
  <si>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</si>
  <si>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</si>
  <si>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</si>
  <si>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</si>
  <si>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</si>
  <si>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</si>
  <si>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</si>
  <si>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</si>
  <si>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</si>
  <si>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</si>
  <si>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</si>
  <si>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</si>
  <si>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</si>
  <si>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</si>
  <si>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</si>
  <si>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</si>
  <si>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</si>
  <si>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</si>
  <si>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</si>
  <si>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</si>
  <si>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</si>
  <si>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</si>
  <si>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</si>
  <si>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</si>
  <si>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</si>
  <si>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</si>
  <si>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</si>
  <si>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</si>
  <si>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</si>
  <si>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</si>
  <si>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</si>
  <si>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</si>
  <si>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</si>
  <si>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</si>
  <si>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</si>
  <si>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</si>
  <si>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</si>
  <si>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</si>
  <si>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</si>
  <si>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</si>
  <si>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</si>
  <si>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</si>
  <si>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</si>
  <si>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</si>
  <si>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</si>
  <si>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</si>
  <si>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</si>
  <si>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</si>
  <si>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</si>
  <si>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</si>
  <si>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</si>
  <si>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</si>
  <si>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</si>
  <si>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</si>
  <si>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</si>
  <si>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</si>
  <si>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</si>
  <si>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</si>
  <si>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</si>
  <si>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</si>
  <si>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</si>
  <si>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</si>
  <si>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</si>
  <si>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</si>
  <si>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</si>
  <si>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</si>
  <si>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</si>
  <si>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</si>
  <si>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</si>
  <si>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</si>
  <si>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</si>
  <si>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</si>
  <si>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</si>
  <si>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</si>
  <si>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</si>
  <si>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</si>
  <si>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</si>
  <si>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</si>
  <si>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</si>
  <si>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</si>
  <si>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</si>
  <si>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</si>
  <si>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</si>
  <si>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</si>
  <si>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</si>
  <si>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</si>
  <si>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</si>
  <si>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</si>
  <si>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</si>
  <si>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</si>
  <si>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</si>
  <si>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</si>
  <si>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</si>
  <si>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</si>
  <si>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</si>
  <si>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</si>
  <si>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</si>
  <si>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</si>
  <si>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</si>
  <si>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</si>
  <si>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</si>
  <si>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</si>
  <si>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</si>
  <si>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</si>
  <si>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</si>
  <si>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</si>
  <si>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</si>
  <si>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</si>
  <si>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</si>
  <si>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</si>
  <si>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</si>
  <si>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</si>
  <si>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</si>
  <si>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</si>
  <si>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</si>
  <si>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</si>
  <si>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</si>
  <si>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</si>
  <si>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</si>
  <si>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</si>
  <si>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</si>
  <si>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</si>
  <si>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</si>
  <si>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</si>
  <si>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</si>
  <si>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</si>
  <si>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</si>
  <si>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</si>
  <si>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</si>
  <si>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</si>
  <si>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</si>
  <si>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</si>
  <si>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</si>
  <si>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</si>
  <si>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</si>
  <si>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</si>
  <si>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</si>
  <si>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</si>
  <si>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</si>
  <si>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</si>
  <si>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</si>
  <si>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</si>
  <si>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</si>
  <si>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</si>
  <si>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</si>
  <si>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</si>
  <si>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</si>
  <si>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</si>
  <si>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</si>
  <si>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</si>
  <si>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</si>
  <si>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</si>
  <si>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</si>
  <si>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</si>
  <si>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</si>
  <si>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</si>
  <si>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</si>
  <si>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</si>
  <si>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</si>
  <si>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</si>
  <si>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</si>
  <si>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</si>
  <si>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</si>
  <si>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</si>
  <si>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</si>
  <si>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</si>
  <si>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</si>
  <si>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</si>
  <si>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</si>
  <si>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</si>
  <si>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</si>
  <si>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</si>
  <si>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</si>
  <si>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</si>
  <si>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</si>
  <si>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</si>
  <si>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</si>
  <si>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</si>
  <si>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</si>
  <si>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</si>
  <si>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</si>
  <si>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</si>
  <si>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</si>
  <si>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</si>
  <si>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</si>
  <si>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</si>
  <si>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</si>
  <si>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</si>
  <si>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</si>
  <si>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</si>
  <si>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</si>
  <si>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</si>
  <si>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</si>
  <si>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</si>
  <si>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</si>
  <si>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</si>
  <si>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</si>
  <si>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</si>
  <si>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</si>
  <si>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</si>
  <si>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</si>
  <si>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</si>
  <si>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</si>
  <si>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</si>
  <si>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</si>
  <si>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</si>
  <si>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</si>
  <si>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</si>
  <si>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</si>
  <si>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</si>
  <si>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</si>
  <si>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</si>
  <si>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</si>
  <si>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</si>
  <si>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</si>
  <si>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</si>
  <si>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</si>
  <si>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</si>
  <si>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</si>
  <si>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</si>
  <si>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</si>
  <si>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</si>
  <si>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</si>
  <si>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</si>
  <si>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</si>
  <si>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</si>
  <si>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</si>
  <si>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</si>
  <si>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</si>
  <si>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</si>
  <si>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</si>
  <si>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</si>
  <si>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</si>
  <si>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</si>
  <si>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</si>
  <si>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</si>
  <si>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</si>
  <si>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</si>
  <si>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</si>
  <si>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</si>
  <si>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</si>
  <si>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</si>
  <si>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</si>
  <si>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</si>
  <si>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</si>
  <si>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</si>
  <si>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</si>
  <si>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</si>
  <si>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</si>
  <si>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</si>
  <si>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</si>
  <si>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</si>
  <si>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</si>
  <si>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</si>
  <si>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</si>
  <si>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</si>
  <si>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</si>
  <si>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</si>
  <si>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</si>
  <si>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</si>
  <si>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</si>
  <si>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</si>
  <si>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</si>
  <si>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</si>
  <si>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</si>
  <si>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</si>
  <si>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</si>
  <si>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</si>
  <si>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</si>
  <si>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</si>
  <si>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</si>
  <si>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</si>
  <si>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</si>
  <si>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</si>
  <si>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</si>
  <si>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</si>
  <si>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</si>
  <si>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</si>
  <si>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</si>
  <si>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</si>
  <si>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</si>
  <si>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</si>
  <si>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</si>
  <si>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</si>
  <si>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</si>
  <si>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</si>
  <si>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</si>
  <si>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</si>
  <si>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</si>
  <si>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</si>
  <si>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</si>
  <si>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</si>
  <si>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</si>
  <si>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</si>
  <si>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</si>
  <si>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</si>
  <si>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</si>
  <si>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</si>
  <si>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</si>
  <si>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</si>
  <si>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</si>
  <si>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</si>
  <si>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</si>
  <si>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</si>
  <si>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</si>
  <si>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</si>
  <si>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</si>
  <si>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</si>
  <si>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</si>
  <si>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</si>
  <si>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</si>
  <si>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</si>
  <si>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</si>
  <si>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</si>
  <si>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</si>
  <si>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</si>
  <si>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</si>
  <si>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</si>
  <si>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</si>
  <si>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</si>
  <si>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</si>
  <si>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</si>
  <si>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</si>
  <si>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</si>
  <si>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</si>
  <si>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</si>
  <si>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</si>
  <si>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</si>
  <si>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</si>
  <si>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</si>
  <si>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</si>
  <si>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</si>
  <si>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</si>
  <si>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</si>
  <si>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</si>
  <si>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</si>
  <si>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</si>
  <si>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</si>
  <si>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</si>
  <si>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</si>
  <si>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</si>
  <si>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</si>
  <si>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</si>
  <si>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</si>
  <si>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</si>
  <si>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</si>
  <si>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</si>
  <si>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</si>
  <si>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</si>
  <si>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</si>
  <si>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</si>
  <si>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</si>
  <si>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</si>
  <si>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</si>
  <si>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</si>
  <si>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</si>
  <si>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</si>
  <si>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</si>
  <si>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</si>
  <si>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</si>
  <si>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</si>
  <si>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</si>
  <si>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</si>
  <si>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</si>
  <si>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</si>
  <si>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</si>
  <si>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</si>
  <si>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</si>
  <si>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</si>
  <si>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</si>
  <si>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</si>
  <si>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</si>
  <si>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</si>
  <si>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</si>
  <si>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</si>
  <si>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</si>
  <si>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</si>
  <si>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</si>
  <si>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</si>
  <si>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</si>
  <si>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</si>
  <si>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</si>
  <si>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</si>
  <si>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</si>
  <si>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</si>
  <si>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</si>
  <si>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</si>
  <si>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</si>
  <si>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</si>
  <si>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</si>
  <si>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</si>
  <si>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</si>
  <si>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</si>
  <si>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</si>
  <si>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</si>
  <si>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</si>
  <si>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</si>
  <si>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</si>
  <si>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</si>
  <si>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</si>
  <si>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</si>
  <si>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</si>
  <si>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</si>
  <si>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</si>
  <si>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</si>
  <si>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</si>
  <si>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</si>
  <si>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</si>
  <si>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</si>
  <si>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</si>
  <si>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</si>
  <si>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</si>
  <si>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</si>
  <si>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</si>
  <si>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</si>
  <si>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</si>
  <si>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</si>
  <si>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</si>
  <si>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</si>
  <si>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</si>
  <si>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</si>
  <si>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</si>
  <si>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</si>
  <si>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</si>
  <si>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</si>
  <si>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</si>
  <si>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</si>
  <si>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</si>
  <si>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</si>
  <si>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</si>
  <si>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</si>
  <si>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</si>
  <si>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</si>
  <si>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</si>
  <si>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</si>
  <si>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</si>
  <si>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</si>
  <si>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</si>
  <si>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</si>
  <si>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</si>
  <si>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</si>
  <si>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</si>
  <si>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</si>
  <si>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</si>
  <si>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</si>
  <si>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</si>
  <si>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</si>
  <si>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</si>
  <si>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</si>
  <si>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</si>
  <si>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</si>
  <si>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</si>
  <si>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</si>
  <si>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</si>
  <si>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</si>
  <si>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</si>
  <si>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</si>
  <si>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</si>
  <si>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</si>
  <si>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</si>
  <si>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</si>
  <si>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</si>
  <si>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</si>
  <si>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</si>
  <si>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</si>
  <si>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</si>
  <si>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</si>
  <si>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</si>
  <si>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</si>
  <si>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</si>
  <si>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</si>
  <si>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</si>
  <si>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</si>
  <si>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</si>
  <si>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</si>
  <si>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</si>
  <si>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</si>
  <si>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</si>
  <si>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</si>
  <si>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</si>
  <si>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</si>
  <si>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</si>
  <si>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</si>
  <si>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</si>
  <si>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</si>
  <si>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</si>
  <si>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</si>
  <si>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</si>
  <si>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</si>
  <si>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</si>
  <si>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</si>
  <si>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</si>
  <si>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</si>
  <si>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</si>
  <si>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</si>
  <si>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</si>
  <si>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</si>
  <si>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</si>
  <si>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</si>
  <si>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</si>
  <si>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</si>
  <si>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</si>
  <si>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</si>
  <si>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</si>
  <si>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</si>
  <si>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</si>
  <si>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</si>
  <si>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</si>
  <si>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</si>
  <si>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</si>
  <si>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</si>
  <si>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</si>
  <si>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</si>
  <si>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</si>
  <si>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</si>
  <si>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</si>
  <si>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</si>
  <si>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</si>
  <si>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</si>
  <si>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</si>
  <si>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</si>
  <si>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</si>
  <si>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</si>
  <si>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</si>
  <si>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</si>
  <si>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</si>
  <si>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</si>
  <si>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</si>
  <si>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</si>
  <si>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</si>
  <si>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</si>
  <si>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</si>
  <si>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</si>
  <si>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</si>
  <si>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</si>
  <si>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</si>
  <si>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</si>
  <si>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</si>
  <si>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</si>
  <si>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</si>
  <si>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</si>
  <si>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</si>
  <si>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</si>
  <si>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</si>
  <si>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</si>
  <si>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</si>
  <si>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</si>
  <si>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</si>
  <si>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</si>
  <si>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</si>
  <si>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</si>
  <si>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</si>
  <si>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</si>
  <si>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</si>
  <si>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</si>
  <si>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</si>
  <si>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</si>
  <si>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</si>
  <si>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</si>
  <si>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</si>
  <si>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</si>
  <si>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</si>
  <si>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</si>
  <si>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</si>
  <si>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</si>
  <si>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</si>
  <si>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</si>
  <si>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</si>
  <si>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</si>
  <si>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</si>
  <si>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</si>
  <si>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</si>
  <si>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</si>
  <si>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</si>
  <si>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</si>
  <si>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</si>
  <si>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</si>
  <si>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</si>
  <si>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</si>
  <si>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</si>
  <si>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</si>
  <si>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</si>
  <si>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</si>
  <si>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</si>
  <si>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</si>
  <si>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</si>
  <si>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</si>
  <si>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</si>
  <si>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</si>
  <si>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</si>
  <si>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</si>
  <si>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</si>
  <si>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</si>
  <si>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</si>
  <si>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</si>
  <si>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</si>
  <si>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</si>
  <si>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</si>
  <si>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</si>
  <si>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</si>
  <si>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</si>
  <si>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</si>
  <si>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</si>
  <si>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</si>
  <si>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</si>
  <si>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</si>
  <si>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</si>
  <si>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</si>
  <si>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</si>
  <si>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</si>
  <si>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</si>
  <si>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</si>
  <si>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</si>
  <si>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</si>
  <si>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</si>
  <si>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</si>
  <si>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</si>
  <si>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</si>
  <si>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</si>
  <si>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</si>
  <si>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</si>
  <si>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</si>
  <si>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</si>
  <si>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</si>
  <si>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</si>
  <si>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</si>
  <si>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</si>
  <si>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</si>
  <si>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</si>
  <si>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</si>
  <si>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</si>
  <si>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</si>
  <si>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</si>
  <si>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</si>
  <si>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</si>
  <si>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</si>
  <si>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</si>
  <si>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</si>
  <si>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</si>
  <si>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</si>
  <si>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</si>
  <si>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</si>
  <si>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</si>
  <si>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</si>
  <si>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</si>
  <si>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</si>
  <si>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</si>
  <si>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</si>
  <si>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</si>
  <si>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</si>
  <si>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</si>
  <si>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</si>
  <si>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</si>
  <si>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</si>
  <si>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</si>
  <si>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</si>
  <si>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</si>
  <si>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</si>
  <si>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</si>
  <si>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</si>
  <si>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</si>
  <si>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</si>
  <si>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</si>
  <si>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</si>
  <si>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</si>
  <si>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</si>
  <si>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</si>
  <si>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</si>
  <si>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</si>
  <si>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</si>
  <si>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</si>
  <si>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</si>
  <si>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</si>
  <si>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</si>
  <si>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</si>
  <si>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</si>
  <si>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</si>
  <si>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</si>
  <si>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</si>
  <si>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</si>
  <si>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</si>
  <si>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</si>
  <si>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</si>
  <si>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</si>
  <si>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</si>
  <si>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</si>
  <si>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</si>
  <si>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</si>
  <si>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</si>
  <si>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</si>
  <si>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</si>
  <si>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</si>
  <si>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</si>
  <si>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</si>
  <si>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</si>
  <si>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</si>
  <si>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</si>
  <si>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</si>
  <si>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</si>
  <si>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</si>
  <si>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</si>
  <si>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</si>
  <si>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</si>
  <si>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</si>
  <si>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</si>
  <si>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</si>
  <si>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</si>
  <si>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</si>
  <si>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</si>
  <si>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</si>
  <si>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</si>
  <si>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</si>
  <si>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</si>
  <si>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</si>
  <si>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</si>
  <si>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</si>
  <si>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</si>
  <si>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</si>
  <si>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</si>
  <si>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</si>
  <si>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</si>
  <si>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</si>
  <si>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</si>
  <si>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</si>
  <si>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</si>
  <si>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</si>
  <si>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</si>
  <si>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</si>
  <si>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</si>
  <si>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</si>
  <si>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</si>
  <si>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</si>
  <si>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</si>
  <si>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</si>
  <si>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</si>
  <si>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</si>
  <si>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</si>
  <si>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</si>
  <si>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</si>
  <si>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</si>
  <si>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</si>
  <si>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</si>
  <si>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</si>
  <si>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</si>
  <si>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</si>
  <si>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</si>
  <si>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</si>
  <si>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</si>
  <si>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</si>
  <si>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</si>
  <si>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</si>
  <si>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</si>
  <si>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</si>
  <si>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</si>
  <si>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</si>
  <si>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</si>
  <si>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</si>
  <si>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</si>
  <si>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</si>
  <si>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</si>
  <si>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</si>
  <si>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</si>
  <si>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</si>
  <si>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</si>
  <si>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</si>
  <si>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</si>
  <si>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</si>
  <si>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</si>
  <si>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</si>
  <si>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</si>
  <si>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</si>
  <si>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</si>
  <si>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</si>
  <si>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</si>
  <si>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</si>
  <si>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</si>
  <si>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</si>
  <si>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</si>
  <si>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</si>
  <si>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</si>
  <si>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</si>
  <si>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</si>
  <si>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</si>
  <si>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</si>
  <si>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</si>
  <si>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</si>
  <si>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</si>
  <si>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</si>
  <si>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</si>
  <si>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</si>
  <si>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</si>
  <si>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</si>
  <si>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</si>
  <si>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</si>
  <si>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</si>
  <si>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</si>
  <si>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</si>
  <si>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</si>
  <si>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</si>
  <si>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</si>
  <si>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</si>
  <si>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</si>
  <si>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</si>
  <si>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</si>
  <si>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</si>
  <si>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</si>
  <si>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</si>
  <si>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</si>
  <si>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</si>
  <si>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</si>
  <si>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</si>
  <si>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</si>
  <si>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</si>
  <si>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</si>
  <si>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</si>
  <si>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</si>
  <si>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</si>
  <si>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</si>
  <si>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</si>
  <si>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</si>
  <si>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</si>
  <si>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</si>
  <si>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</si>
  <si>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</si>
  <si>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</si>
  <si>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</si>
  <si>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</si>
  <si>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</si>
  <si>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</si>
  <si>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</si>
  <si>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</si>
  <si>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</si>
  <si>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</si>
  <si>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</si>
  <si>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</si>
  <si>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</si>
  <si>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</si>
  <si>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</si>
  <si>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</si>
  <si>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</si>
  <si>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</si>
  <si>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</si>
  <si>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</si>
  <si>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</si>
  <si>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</si>
  <si>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</si>
  <si>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</si>
  <si>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</si>
  <si>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</si>
  <si>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</si>
  <si>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</si>
  <si>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</si>
  <si>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</si>
  <si>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</si>
  <si>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</si>
  <si>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</si>
  <si>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</si>
  <si>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</si>
  <si>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</si>
  <si>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</si>
  <si>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</si>
  <si>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</si>
  <si>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</si>
  <si>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</si>
  <si>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</si>
  <si>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</si>
  <si>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</si>
  <si>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</si>
  <si>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</si>
  <si>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</si>
  <si>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</si>
  <si>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</si>
  <si>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</si>
  <si>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</si>
  <si>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</si>
  <si>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</si>
  <si>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</si>
  <si>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</si>
  <si>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</si>
  <si>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</si>
  <si>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</si>
  <si>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</si>
  <si>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</si>
  <si>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</si>
  <si>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</si>
  <si>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</si>
  <si>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</si>
  <si>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</si>
  <si>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</si>
  <si>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</si>
  <si>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</si>
  <si>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</si>
  <si>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</si>
  <si>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</si>
  <si>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</si>
  <si>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</si>
  <si>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</si>
  <si>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</si>
  <si>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</si>
  <si>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</si>
  <si>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</si>
  <si>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</si>
  <si>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</si>
  <si>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</si>
  <si>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</si>
  <si>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</si>
  <si>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</si>
  <si>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</si>
  <si>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</si>
  <si>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</si>
  <si>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</si>
  <si>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</si>
  <si>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</si>
  <si>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</si>
  <si>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</si>
  <si>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</si>
  <si>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</si>
  <si>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</si>
  <si>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</si>
  <si>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</si>
  <si>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</si>
  <si>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</si>
  <si>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</si>
  <si>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</si>
  <si>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</si>
  <si>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</si>
  <si>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</si>
  <si>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</si>
  <si>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</si>
  <si>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</si>
  <si>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</si>
  <si>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</si>
  <si>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</si>
  <si>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</si>
  <si>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</si>
  <si>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</si>
  <si>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</si>
  <si>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</si>
  <si>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</si>
  <si>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</si>
  <si>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</si>
  <si>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</si>
  <si>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</si>
  <si>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</si>
  <si>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</si>
  <si>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</si>
  <si>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</si>
  <si>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</si>
  <si>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</si>
  <si>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</si>
  <si>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</si>
  <si>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</si>
  <si>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</si>
  <si>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</si>
  <si>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</si>
  <si>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</si>
  <si>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</si>
  <si>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</si>
  <si>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</si>
  <si>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</si>
  <si>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</si>
  <si>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</si>
  <si>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</si>
  <si>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</si>
  <si>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</si>
  <si>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</si>
  <si>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</si>
  <si>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</si>
  <si>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</si>
  <si>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</si>
  <si>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</si>
  <si>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</si>
  <si>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</si>
  <si>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</si>
  <si>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</si>
  <si>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</si>
  <si>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</si>
  <si>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</si>
  <si>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</si>
  <si>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</si>
  <si>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</si>
  <si>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</si>
  <si>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</si>
  <si>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</si>
  <si>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</si>
  <si>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</si>
  <si>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</si>
  <si>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</si>
  <si>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</si>
  <si>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</si>
  <si>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</si>
  <si>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</si>
  <si>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</si>
  <si>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</si>
  <si>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</si>
  <si>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</si>
  <si>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</si>
  <si>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</si>
  <si>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</si>
  <si>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</si>
  <si>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</si>
  <si>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</si>
  <si>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</si>
  <si>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</si>
  <si>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</si>
  <si>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</si>
  <si>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</si>
  <si>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</si>
  <si>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</si>
  <si>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</si>
  <si>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</si>
  <si>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</si>
  <si>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</si>
  <si>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</si>
  <si>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</si>
  <si>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</si>
  <si>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</si>
  <si>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</si>
  <si>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</si>
  <si>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</si>
  <si>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</si>
  <si>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</si>
  <si>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</si>
  <si>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</si>
  <si>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</si>
  <si>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</si>
  <si>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</si>
  <si>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</si>
  <si>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</si>
  <si>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</si>
  <si>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</si>
  <si>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</si>
  <si>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</si>
  <si>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</si>
  <si>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</si>
  <si>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</si>
  <si>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</si>
  <si>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</si>
  <si>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</si>
  <si>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</si>
  <si>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</si>
  <si>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</si>
  <si>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</si>
  <si>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</si>
  <si>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</si>
  <si>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</si>
  <si>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</si>
  <si>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</si>
  <si>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</si>
  <si>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</si>
  <si>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</si>
  <si>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</si>
  <si>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</si>
  <si>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</si>
  <si>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</si>
  <si>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</si>
  <si>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</si>
  <si>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</si>
  <si>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</si>
  <si>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</si>
  <si>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</si>
  <si>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</si>
  <si>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</si>
  <si>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</si>
  <si>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</si>
  <si>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</si>
  <si>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</si>
  <si>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</si>
  <si>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</si>
  <si>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</si>
  <si>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</si>
  <si>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</si>
  <si>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</si>
  <si>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</si>
  <si>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</si>
  <si>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</si>
  <si>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</si>
  <si>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</si>
  <si>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</si>
  <si>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</si>
  <si>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</si>
  <si>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</si>
  <si>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</si>
  <si>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</si>
  <si>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</si>
  <si>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</si>
  <si>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</si>
  <si>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</si>
  <si>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</si>
  <si>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</si>
  <si>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</si>
  <si>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</si>
  <si>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</si>
  <si>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</si>
  <si>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</si>
  <si>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</si>
  <si>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</si>
  <si>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</si>
  <si>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</si>
  <si>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</si>
  <si>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</si>
  <si>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</si>
  <si>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</si>
  <si>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</si>
  <si>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</si>
  <si>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</si>
  <si>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</si>
  <si>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</si>
  <si>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</si>
  <si>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</si>
  <si>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</si>
  <si>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</si>
  <si>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</si>
  <si>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</si>
  <si>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</si>
  <si>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</si>
  <si>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</si>
  <si>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</si>
  <si>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</si>
  <si>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</si>
  <si>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</si>
  <si>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</si>
  <si>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</si>
  <si>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</si>
  <si>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</si>
  <si>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</si>
  <si>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</si>
  <si>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</si>
  <si>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</si>
  <si>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</si>
  <si>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</si>
  <si>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</si>
  <si>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</si>
  <si>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</si>
  <si>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</si>
  <si>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</si>
  <si>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</si>
  <si>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</si>
  <si>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</si>
  <si>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</si>
  <si>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</si>
  <si>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</si>
  <si>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</si>
  <si>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</si>
  <si>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</si>
  <si>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</si>
  <si>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</si>
  <si>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</si>
  <si>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</si>
  <si>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</si>
  <si>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</si>
  <si>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</si>
  <si>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</si>
  <si>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</si>
  <si>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</si>
  <si>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</si>
  <si>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</si>
  <si>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</si>
  <si>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</si>
  <si>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</si>
  <si>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</si>
  <si>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</si>
  <si>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</si>
  <si>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</si>
  <si>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</si>
  <si>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</si>
  <si>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</si>
  <si>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</si>
  <si>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</si>
  <si>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</si>
  <si>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</si>
  <si>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</si>
  <si>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</si>
  <si>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</si>
  <si>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</si>
  <si>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</si>
  <si>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</si>
  <si>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</si>
  <si>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</si>
  <si>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</si>
  <si>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</si>
  <si>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</si>
  <si>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</si>
  <si>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</si>
  <si>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</si>
  <si>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</si>
  <si>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</si>
  <si>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</si>
  <si>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</si>
  <si>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</si>
  <si>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</si>
  <si>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</si>
  <si>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</si>
  <si>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</si>
  <si>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</si>
  <si>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</si>
  <si>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</si>
  <si>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</si>
  <si>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</si>
  <si>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</si>
  <si>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</si>
  <si>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</si>
  <si>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</si>
  <si>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</si>
  <si>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</si>
  <si>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</si>
  <si>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</si>
  <si>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</si>
  <si>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</si>
  <si>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</si>
  <si>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</si>
  <si>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</si>
  <si>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</si>
  <si>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</si>
  <si>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</si>
  <si>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</si>
  <si>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</si>
  <si>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</si>
  <si>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</si>
  <si>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</si>
  <si>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</si>
  <si>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</si>
  <si>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</si>
  <si>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</si>
  <si>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</si>
  <si>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</si>
  <si>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</si>
  <si>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</si>
  <si>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</si>
  <si>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</si>
  <si>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</si>
  <si>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</si>
  <si>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</si>
  <si>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</si>
  <si>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</si>
  <si>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</si>
  <si>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</si>
  <si>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</si>
  <si>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</si>
  <si>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</si>
  <si>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</si>
  <si>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</si>
  <si>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</si>
  <si>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</si>
  <si>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</si>
  <si>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</si>
  <si>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</si>
  <si>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</si>
  <si>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</si>
  <si>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</si>
  <si>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</si>
  <si>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</si>
  <si>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</si>
  <si>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</si>
  <si>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</si>
  <si>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</si>
  <si>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</si>
  <si>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</si>
  <si>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</si>
  <si>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</si>
  <si>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</si>
  <si>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</si>
  <si>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</si>
  <si>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</si>
  <si>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</si>
  <si>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</si>
  <si>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</si>
  <si>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</si>
  <si>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</si>
  <si>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</si>
  <si>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</si>
  <si>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</si>
  <si>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</si>
  <si>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</si>
  <si>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</si>
  <si>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</si>
  <si>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</si>
  <si>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</si>
  <si>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</si>
  <si>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</si>
  <si>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</si>
  <si>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</si>
  <si>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</si>
  <si>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</si>
  <si>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</si>
  <si>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</si>
  <si>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</si>
  <si>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</si>
  <si>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</si>
  <si>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</si>
  <si>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</si>
  <si>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</si>
  <si>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</si>
  <si>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</si>
  <si>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</si>
  <si>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</si>
  <si>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</si>
  <si>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</si>
  <si>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</si>
  <si>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</si>
  <si>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</si>
  <si>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</si>
  <si>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</si>
  <si>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</si>
  <si>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</si>
  <si>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</si>
  <si>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</si>
  <si>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</si>
  <si>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</si>
  <si>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</si>
  <si>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</si>
  <si>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</si>
  <si>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</si>
  <si>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</si>
  <si>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</si>
  <si>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</si>
  <si>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</si>
  <si>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</si>
  <si>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</si>
  <si>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</si>
  <si>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</si>
  <si>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</si>
  <si>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</si>
  <si>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</si>
  <si>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</si>
  <si>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</si>
  <si>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</si>
  <si>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</si>
  <si>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</si>
  <si>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</si>
  <si>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</si>
  <si>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</si>
  <si>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</si>
  <si>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</si>
  <si>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</si>
  <si>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</si>
  <si>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</si>
  <si>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</si>
  <si>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</si>
  <si>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</si>
  <si>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</si>
  <si>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</si>
  <si>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</si>
  <si>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</si>
  <si>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</si>
  <si>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</si>
  <si>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</si>
  <si>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</si>
  <si>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</si>
  <si>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</si>
  <si>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</si>
  <si>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</si>
  <si>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</si>
  <si>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</si>
  <si>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</si>
  <si>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</si>
  <si>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</si>
  <si>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</si>
  <si>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</si>
  <si>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</si>
  <si>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</si>
  <si>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</si>
  <si>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</si>
  <si>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</si>
  <si>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</si>
  <si>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</si>
  <si>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</si>
  <si>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</si>
  <si>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</si>
  <si>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</si>
  <si>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</si>
  <si>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</si>
  <si>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</si>
  <si>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</si>
  <si>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</si>
  <si>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</si>
  <si>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</si>
  <si>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</si>
  <si>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</si>
  <si>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</si>
  <si>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</si>
  <si>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</si>
  <si>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</si>
  <si>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</si>
  <si>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</si>
  <si>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</si>
  <si>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</si>
  <si>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</si>
  <si>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</si>
  <si>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</si>
  <si>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</si>
  <si>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</si>
  <si>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</si>
  <si>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</si>
  <si>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</si>
  <si>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</si>
  <si>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</si>
  <si>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</si>
  <si>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</si>
  <si>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</si>
  <si>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</si>
  <si>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</si>
  <si>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</si>
  <si>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</si>
  <si>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</si>
  <si>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</si>
  <si>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</si>
  <si>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</si>
  <si>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</si>
  <si>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</si>
  <si>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</si>
  <si>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</si>
  <si>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</si>
  <si>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</si>
  <si>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</si>
  <si>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</si>
  <si>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</si>
  <si>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</si>
  <si>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</si>
  <si>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</si>
  <si>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</si>
  <si>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</si>
  <si>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</si>
  <si>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</si>
  <si>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</si>
  <si>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</si>
  <si>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</si>
  <si>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</si>
  <si>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</si>
  <si>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</si>
  <si>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</si>
  <si>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</si>
  <si>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</si>
  <si>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</si>
  <si>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</si>
  <si>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</si>
  <si>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</si>
  <si>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</si>
  <si>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</si>
  <si>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</si>
  <si>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</si>
  <si>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</si>
  <si>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</si>
  <si>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</si>
  <si>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</si>
  <si>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</si>
  <si>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</si>
  <si>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</si>
  <si>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</si>
  <si>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</si>
  <si>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</si>
  <si>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</si>
  <si>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</si>
  <si>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</si>
  <si>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</si>
  <si>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</si>
  <si>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</si>
  <si>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</si>
  <si>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</si>
  <si>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</si>
  <si>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</si>
  <si>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</si>
  <si>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</si>
  <si>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</si>
  <si>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</si>
  <si>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</si>
  <si>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</si>
  <si>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</si>
  <si>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</si>
  <si>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</si>
  <si>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</si>
  <si>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</si>
  <si>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</si>
  <si>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</si>
  <si>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</si>
  <si>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</si>
  <si>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</si>
  <si>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</si>
  <si>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</si>
  <si>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</si>
  <si>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</si>
  <si>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</si>
  <si>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</si>
  <si>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</si>
  <si>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</si>
  <si>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</si>
  <si>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</si>
  <si>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</si>
  <si>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</si>
  <si>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</si>
  <si>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</si>
  <si>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</si>
  <si>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</si>
  <si>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</si>
  <si>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</si>
  <si>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</si>
  <si>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</si>
  <si>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</si>
  <si>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</si>
  <si>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</si>
  <si>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</si>
  <si>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</si>
  <si>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</si>
  <si>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</si>
  <si>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</si>
  <si>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</si>
  <si>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</si>
  <si>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</si>
  <si>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</si>
  <si>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</si>
  <si>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</si>
  <si>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</si>
  <si>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</si>
  <si>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</si>
  <si>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</si>
  <si>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</si>
  <si>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</si>
  <si>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</si>
  <si>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</si>
  <si>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</si>
  <si>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</si>
  <si>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</si>
  <si>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</si>
  <si>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</si>
  <si>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</si>
  <si>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</si>
  <si>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</si>
  <si>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</si>
  <si>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</si>
  <si>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</si>
  <si>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</si>
  <si>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</si>
  <si>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</si>
  <si>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</si>
  <si>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</si>
  <si>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</si>
  <si>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</si>
  <si>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</si>
  <si>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</si>
  <si>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</si>
  <si>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</si>
  <si>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</si>
  <si>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</si>
  <si>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</si>
  <si>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</si>
  <si>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</si>
  <si>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</si>
  <si>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</si>
  <si>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</si>
  <si>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</si>
  <si>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</si>
  <si>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</si>
  <si>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</si>
  <si>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</si>
  <si>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</si>
  <si>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</si>
  <si>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</si>
  <si>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</si>
  <si>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</si>
  <si>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</si>
  <si>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</si>
  <si>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</si>
  <si>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</si>
  <si>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</si>
  <si>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</si>
  <si>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</si>
  <si>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</si>
  <si>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</si>
  <si>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</si>
  <si>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</si>
  <si>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</si>
  <si>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</si>
  <si>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</si>
  <si>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</si>
  <si>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</si>
  <si>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</si>
  <si>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</si>
  <si>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</si>
  <si>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</si>
  <si>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</si>
  <si>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</si>
  <si>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</si>
  <si>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</si>
  <si>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</si>
  <si>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</si>
  <si>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</si>
  <si>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</si>
  <si>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</si>
  <si>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</si>
  <si>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</si>
  <si>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</si>
  <si>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</si>
  <si>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</si>
  <si>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</si>
  <si>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</si>
  <si>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</si>
  <si>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</si>
  <si>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</si>
  <si>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</si>
  <si>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</si>
  <si>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</si>
  <si>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</si>
  <si>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</si>
  <si>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</si>
  <si>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</si>
  <si>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</si>
  <si>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</si>
  <si>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</si>
  <si>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</si>
  <si>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</si>
  <si>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</si>
  <si>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</si>
  <si>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</si>
  <si>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</si>
  <si>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</si>
  <si>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</si>
  <si>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</si>
  <si>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</si>
  <si>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</si>
  <si>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</si>
  <si>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</si>
  <si>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</si>
  <si>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</si>
  <si>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</si>
  <si>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</si>
  <si>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</si>
  <si>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</si>
  <si>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</si>
  <si>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</si>
  <si>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</si>
  <si>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</si>
  <si>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</si>
  <si>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</si>
  <si>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</si>
  <si>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</si>
  <si>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</si>
  <si>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</si>
  <si>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</si>
  <si>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</si>
  <si>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</si>
  <si>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</si>
  <si>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</si>
  <si>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</si>
  <si>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</si>
  <si>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</si>
  <si>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</si>
  <si>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</si>
  <si>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</si>
  <si>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</si>
  <si>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</si>
  <si>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</si>
  <si>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</si>
  <si>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</si>
  <si>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</si>
  <si>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</si>
  <si>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</si>
  <si>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</si>
  <si>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</si>
  <si>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</si>
  <si>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</si>
  <si>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</si>
  <si>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</si>
  <si>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</si>
  <si>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</si>
  <si>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</si>
  <si>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</si>
  <si>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</si>
  <si>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</si>
  <si>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</si>
  <si>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</si>
  <si>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</si>
  <si>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</si>
  <si>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</si>
  <si>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</si>
  <si>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</si>
  <si>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</si>
  <si>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</si>
  <si>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</si>
  <si>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</si>
  <si>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</si>
  <si>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</si>
  <si>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</si>
  <si>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</si>
  <si>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</si>
  <si>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</si>
  <si>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</si>
  <si>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</si>
  <si>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</si>
  <si>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</si>
  <si>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</si>
  <si>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</si>
  <si>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</si>
  <si>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</si>
  <si>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</si>
  <si>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</si>
  <si>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</si>
  <si>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</si>
  <si>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</si>
  <si>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</si>
  <si>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</si>
  <si>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</si>
  <si>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</si>
  <si>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</si>
  <si>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</si>
  <si>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</si>
  <si>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</si>
  <si>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</si>
  <si>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</si>
  <si>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</si>
  <si>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</si>
  <si>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</si>
  <si>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</si>
  <si>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</si>
  <si>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</si>
  <si>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</si>
  <si>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</si>
  <si>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</si>
  <si>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</si>
  <si>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</si>
  <si>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</si>
  <si>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</si>
  <si>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</si>
  <si>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</si>
  <si>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</si>
  <si>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</si>
  <si>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</si>
  <si>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</si>
  <si>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</si>
  <si>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</si>
  <si>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</si>
  <si>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</si>
  <si>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</si>
  <si>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</si>
  <si>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</si>
  <si>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</si>
  <si>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</si>
  <si>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</si>
  <si>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</si>
  <si>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</si>
  <si>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</si>
  <si>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</si>
  <si>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</si>
  <si>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</si>
  <si>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</si>
  <si>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</si>
  <si>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</si>
  <si>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</si>
  <si>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</si>
  <si>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</si>
  <si>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</si>
  <si>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</si>
  <si>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</si>
  <si>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</si>
  <si>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</si>
  <si>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</si>
  <si>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</si>
  <si>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</si>
  <si>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</si>
  <si>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</si>
  <si>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</si>
  <si>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</si>
  <si>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</si>
  <si>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</si>
  <si>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</si>
  <si>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</si>
  <si>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</si>
  <si>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</si>
  <si>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</si>
  <si>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</si>
  <si>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</si>
  <si>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</si>
  <si>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</si>
  <si>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</si>
  <si>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</si>
  <si>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</si>
  <si>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</si>
  <si>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</si>
  <si>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</si>
  <si>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</si>
  <si>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</si>
  <si>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</si>
  <si>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</si>
  <si>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</si>
  <si>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</si>
  <si>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</si>
  <si>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</si>
  <si>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</si>
  <si>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</si>
  <si>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</si>
  <si>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</si>
  <si>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</si>
  <si>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</si>
  <si>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</si>
  <si>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</si>
  <si>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</si>
  <si>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</si>
  <si>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</si>
  <si>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</si>
  <si>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</si>
  <si>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</si>
  <si>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</si>
  <si>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</si>
  <si>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</si>
  <si>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</si>
  <si>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</si>
  <si>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</si>
  <si>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</si>
  <si>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</si>
  <si>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</si>
  <si>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</si>
  <si>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</si>
  <si>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</si>
  <si>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</si>
  <si>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</si>
  <si>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</si>
  <si>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</si>
  <si>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</si>
  <si>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</si>
  <si>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</si>
  <si>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</si>
  <si>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</si>
  <si>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</si>
  <si>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</si>
  <si>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</si>
  <si>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</si>
  <si>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</si>
  <si>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</si>
  <si>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</si>
  <si>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</si>
  <si>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</si>
  <si>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</si>
  <si>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</si>
  <si>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</si>
  <si>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</si>
  <si>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</si>
  <si>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</si>
  <si>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</si>
  <si>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</si>
  <si>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</si>
  <si>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</si>
  <si>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</si>
  <si>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</si>
  <si>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</si>
  <si>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</si>
  <si>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</si>
  <si>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</si>
  <si>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</si>
  <si>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</si>
  <si>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</si>
  <si>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</si>
  <si>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</si>
  <si>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</si>
  <si>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</si>
  <si>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</si>
  <si>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</si>
  <si>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</si>
  <si>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</si>
  <si>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</si>
  <si>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</si>
  <si>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</si>
  <si>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</si>
  <si>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</si>
  <si>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</si>
  <si>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</si>
  <si>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</si>
  <si>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</si>
  <si>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</si>
  <si>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</si>
  <si>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</si>
  <si>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</si>
  <si>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</si>
  <si>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</si>
  <si>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</si>
  <si>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</si>
  <si>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</si>
  <si>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</si>
  <si>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</si>
  <si>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</si>
  <si>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</si>
  <si>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</si>
  <si>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</si>
  <si>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</si>
  <si>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</si>
  <si>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</si>
  <si>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</si>
  <si>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</si>
  <si>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</si>
  <si>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</si>
  <si>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</si>
  <si>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</si>
  <si>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</si>
  <si>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</si>
  <si>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</si>
  <si>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</si>
  <si>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</si>
  <si>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</si>
  <si>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</si>
  <si>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</si>
  <si>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</si>
  <si>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</si>
  <si>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</si>
  <si>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</si>
  <si>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</si>
  <si>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</si>
  <si>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</si>
  <si>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</si>
  <si>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</si>
  <si>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</si>
  <si>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</si>
  <si>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</si>
  <si>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</si>
  <si>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</si>
  <si>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</si>
  <si>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</si>
  <si>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</si>
  <si>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</si>
  <si>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</si>
  <si>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</si>
  <si>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</si>
  <si>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</si>
  <si>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</si>
  <si>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</si>
  <si>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</si>
  <si>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</si>
  <si>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</si>
  <si>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</si>
  <si>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</si>
  <si>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</si>
  <si>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</si>
  <si>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</si>
  <si>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</si>
  <si>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</si>
  <si>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</si>
  <si>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</si>
  <si>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</si>
  <si>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</si>
  <si>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</si>
  <si>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</si>
  <si>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</si>
  <si>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</si>
  <si>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</si>
  <si>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</si>
  <si>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</si>
  <si>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</si>
  <si>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</si>
  <si>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</si>
  <si>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</si>
  <si>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</si>
  <si>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</si>
  <si>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</si>
  <si>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</si>
  <si>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</si>
  <si>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</si>
  <si>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</si>
  <si>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</si>
  <si>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</si>
  <si>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</si>
  <si>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</si>
  <si>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</si>
  <si>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</si>
  <si>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</si>
  <si>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</si>
  <si>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</si>
  <si>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</si>
  <si>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</si>
  <si>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</si>
  <si>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</si>
  <si>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</si>
  <si>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</si>
  <si>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</si>
  <si>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</si>
  <si>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</si>
  <si>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</si>
  <si>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</si>
  <si>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</si>
  <si>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</si>
  <si>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</si>
  <si>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</si>
  <si>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</si>
  <si>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</si>
  <si>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</si>
  <si>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</si>
  <si>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</si>
  <si>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</si>
  <si>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</si>
  <si>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</si>
  <si>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</si>
  <si>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</si>
  <si>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</si>
  <si>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</si>
  <si>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</si>
  <si>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</si>
  <si>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</si>
  <si>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</si>
  <si>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</si>
  <si>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</si>
  <si>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</si>
  <si>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</si>
  <si>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</si>
  <si>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</si>
  <si>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</si>
  <si>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</si>
  <si>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</si>
  <si>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</si>
  <si>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</si>
  <si>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</si>
  <si>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</si>
  <si>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</si>
  <si>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</si>
  <si>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</si>
  <si>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</si>
  <si>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</si>
  <si>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</si>
  <si>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</si>
  <si>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</si>
  <si>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</si>
  <si>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</si>
  <si>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</si>
  <si>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</si>
  <si>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</si>
  <si>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</si>
  <si>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</si>
  <si>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</si>
  <si>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</si>
  <si>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</si>
  <si>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</si>
  <si>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</si>
  <si>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</si>
  <si>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</si>
  <si>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</si>
  <si>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</si>
  <si>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</si>
  <si>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</si>
  <si>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</si>
  <si>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</si>
  <si>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</si>
  <si>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</si>
  <si>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</si>
  <si>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</si>
  <si>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</si>
  <si>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</si>
  <si>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</si>
  <si>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</si>
  <si>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</si>
  <si>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</si>
  <si>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</si>
  <si>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</si>
  <si>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</si>
  <si>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</si>
  <si>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</si>
  <si>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</si>
  <si>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</si>
  <si>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</si>
  <si>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</si>
  <si>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</si>
  <si>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</si>
  <si>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</si>
  <si>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</si>
  <si>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</si>
  <si>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</si>
  <si>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</si>
  <si>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</si>
  <si>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</si>
  <si>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</si>
  <si>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</si>
  <si>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</si>
  <si>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</si>
  <si>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</si>
  <si>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</si>
  <si>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</si>
  <si>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</si>
  <si>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</si>
  <si>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</si>
  <si>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</si>
  <si>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</si>
  <si>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</si>
  <si>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</si>
  <si>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</si>
  <si>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</si>
  <si>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</si>
  <si>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</si>
  <si>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</si>
  <si>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</si>
  <si>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</si>
  <si>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</si>
  <si>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</si>
  <si>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</si>
  <si>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</si>
  <si>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</si>
  <si>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</si>
  <si>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</si>
  <si>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</si>
  <si>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</si>
  <si>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</si>
  <si>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</si>
  <si>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</si>
  <si>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</si>
  <si>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</si>
  <si>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</si>
  <si>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</si>
  <si>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</si>
  <si>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</si>
  <si>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</si>
  <si>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</si>
  <si>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</si>
  <si>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</si>
  <si>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</si>
  <si>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</si>
  <si>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</si>
  <si>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</si>
  <si>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</si>
  <si>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</si>
  <si>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</si>
  <si>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</si>
  <si>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</si>
  <si>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</si>
  <si>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</si>
  <si>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</si>
  <si>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</si>
  <si>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</si>
  <si>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</si>
  <si>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</si>
  <si>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</si>
  <si>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</si>
  <si>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</si>
  <si>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</si>
  <si>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</si>
  <si>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</si>
  <si>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</si>
  <si>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</si>
  <si>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</si>
  <si>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</si>
  <si>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</si>
  <si>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</si>
  <si>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</si>
  <si>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</si>
  <si>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</si>
  <si>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</si>
  <si>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</si>
  <si>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</si>
  <si>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</si>
  <si>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</si>
  <si>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</si>
  <si>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</si>
  <si>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</si>
  <si>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</si>
  <si>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</si>
  <si>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</si>
  <si>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</si>
  <si>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</si>
  <si>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</si>
  <si>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</si>
  <si>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</si>
  <si>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</si>
  <si>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</si>
  <si>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</si>
  <si>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</si>
  <si>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</si>
  <si>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</si>
  <si>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</si>
  <si>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</si>
  <si>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</si>
  <si>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</si>
  <si>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</si>
  <si>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</si>
  <si>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</si>
  <si>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</si>
  <si>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</si>
  <si>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</si>
  <si>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</si>
  <si>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</si>
  <si>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</si>
  <si>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</si>
  <si>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</si>
  <si>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</si>
  <si>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</si>
  <si>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</si>
  <si>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</si>
  <si>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</si>
  <si>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</si>
  <si>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</si>
  <si>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</si>
  <si>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</si>
  <si>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</si>
  <si>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</si>
  <si>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</si>
  <si>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</si>
  <si>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</si>
  <si>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</si>
  <si>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</si>
  <si>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</si>
  <si>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</si>
  <si>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</si>
  <si>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</si>
  <si>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</si>
  <si>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</si>
  <si>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</si>
  <si>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</si>
  <si>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</si>
  <si>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</si>
  <si>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</si>
  <si>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</si>
  <si>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</si>
  <si>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</si>
  <si>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</si>
  <si>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</si>
  <si>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</si>
  <si>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</si>
  <si>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</si>
  <si>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</si>
  <si>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</si>
  <si>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</si>
  <si>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</si>
  <si>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</si>
  <si>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</si>
  <si>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</si>
  <si>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</si>
  <si>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</si>
  <si>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</si>
  <si>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</si>
  <si>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</si>
  <si>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</si>
  <si>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</si>
  <si>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</si>
  <si>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</si>
  <si>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</si>
  <si>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</si>
  <si>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</si>
  <si>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</si>
  <si>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</si>
  <si>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</si>
  <si>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</si>
  <si>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</si>
  <si>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</si>
  <si>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</si>
  <si>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</si>
  <si>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</si>
  <si>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</si>
  <si>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</si>
  <si>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</si>
  <si>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</si>
  <si>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</si>
  <si>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</si>
  <si>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</si>
  <si>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</si>
  <si>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</si>
  <si>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</si>
  <si>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</si>
  <si>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</si>
  <si>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</si>
  <si>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</si>
  <si>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</si>
  <si>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</si>
  <si>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</si>
  <si>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</si>
  <si>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</si>
  <si>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</si>
  <si>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</si>
  <si>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</si>
  <si>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</si>
  <si>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</si>
  <si>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</si>
  <si>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</si>
  <si>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</si>
  <si>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</si>
  <si>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</si>
  <si>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</si>
  <si>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</si>
  <si>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</si>
  <si>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</si>
  <si>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</si>
  <si>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</si>
  <si>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</si>
  <si>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</si>
  <si>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</si>
  <si>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</si>
  <si>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</si>
  <si>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</si>
  <si>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</si>
  <si>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</si>
  <si>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</si>
  <si>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</si>
  <si>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</si>
  <si>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</si>
  <si>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</si>
  <si>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</si>
  <si>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</si>
  <si>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</si>
  <si>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</si>
  <si>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</si>
  <si>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</si>
  <si>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</si>
  <si>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</si>
  <si>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</si>
  <si>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</si>
  <si>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</si>
  <si>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</si>
  <si>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</si>
  <si>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</si>
  <si>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</si>
  <si>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</si>
  <si>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</si>
  <si>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</si>
  <si>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</si>
  <si>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</si>
  <si>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</si>
  <si>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</si>
  <si>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</si>
  <si>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</si>
  <si>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</si>
  <si>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</si>
  <si>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</si>
  <si>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</si>
  <si>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</si>
  <si>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</si>
  <si>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</si>
  <si>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</si>
  <si>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</si>
  <si>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</si>
  <si>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</si>
  <si>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</si>
  <si>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</si>
  <si>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</si>
  <si>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</si>
  <si>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</si>
  <si>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</si>
  <si>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</si>
  <si>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</si>
  <si>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</si>
  <si>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</si>
  <si>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</si>
  <si>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</si>
  <si>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</si>
  <si>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</si>
  <si>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</si>
  <si>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</si>
  <si>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</si>
  <si>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</si>
  <si>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</si>
  <si>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</si>
  <si>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</si>
  <si>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</si>
  <si>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</si>
  <si>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</si>
  <si>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</si>
  <si>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</si>
  <si>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</si>
  <si>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</si>
  <si>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</si>
  <si>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</si>
  <si>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</si>
  <si>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</si>
  <si>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</si>
  <si>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</si>
  <si>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</si>
  <si>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</si>
  <si>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</si>
  <si>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</si>
  <si>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</si>
  <si>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</si>
  <si>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</si>
  <si>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</si>
  <si>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</si>
  <si>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</si>
  <si>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</si>
  <si>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</si>
  <si>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</si>
  <si>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</si>
  <si>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</si>
  <si>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</si>
  <si>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</si>
  <si>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</si>
  <si>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</si>
  <si>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</si>
  <si>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</si>
  <si>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</si>
  <si>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</si>
  <si>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</si>
  <si>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</si>
  <si>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</si>
  <si>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</si>
  <si>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</si>
  <si>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</si>
  <si>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</si>
  <si>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</si>
  <si>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</si>
  <si>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</si>
  <si>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</si>
  <si>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</si>
  <si>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</si>
  <si>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</si>
  <si>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</si>
  <si>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</si>
  <si>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</si>
  <si>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</si>
  <si>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</si>
  <si>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</si>
  <si>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</si>
  <si>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</si>
  <si>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</si>
  <si>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</si>
  <si>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</si>
  <si>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</si>
  <si>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</si>
  <si>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</si>
  <si>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</si>
  <si>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</si>
  <si>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</si>
  <si>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</si>
  <si>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</si>
  <si>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</si>
  <si>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</si>
  <si>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</si>
  <si>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</si>
  <si>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</si>
  <si>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</si>
  <si>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</si>
  <si>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</si>
  <si>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</si>
  <si>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</si>
  <si>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</si>
  <si>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</si>
  <si>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</si>
  <si>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</si>
  <si>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</si>
  <si>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</si>
  <si>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</si>
  <si>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</si>
  <si>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</si>
  <si>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</si>
  <si>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</si>
  <si>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</si>
  <si>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</si>
  <si>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</si>
  <si>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</si>
  <si>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</si>
  <si>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</si>
  <si>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</si>
  <si>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</si>
  <si>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</si>
  <si>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</si>
  <si>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</si>
  <si>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</si>
  <si>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</si>
  <si>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</si>
  <si>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</si>
  <si>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</si>
  <si>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</si>
  <si>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</si>
  <si>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</si>
  <si>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</si>
  <si>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</si>
  <si>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</si>
  <si>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</si>
  <si>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</si>
  <si>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</si>
  <si>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</si>
  <si>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</si>
  <si>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</si>
  <si>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</si>
  <si>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</si>
  <si>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</si>
  <si>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</si>
  <si>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</si>
  <si>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</si>
  <si>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</si>
  <si>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</si>
  <si>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</si>
  <si>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</si>
  <si>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</si>
  <si>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</si>
  <si>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</si>
  <si>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</si>
  <si>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</si>
  <si>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</si>
  <si>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</si>
  <si>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</si>
  <si>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</si>
  <si>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</si>
  <si>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</si>
  <si>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</si>
  <si>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</si>
  <si>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</si>
  <si>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</si>
  <si>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</si>
  <si>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</si>
  <si>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</si>
  <si>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</si>
  <si>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</si>
  <si>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</si>
  <si>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</si>
  <si>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</si>
  <si>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</si>
  <si>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</si>
  <si>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</si>
  <si>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</si>
  <si>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</si>
  <si>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</si>
  <si>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</si>
  <si>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</si>
  <si>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</si>
  <si>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</si>
  <si>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</si>
  <si>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</si>
  <si>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</si>
  <si>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</si>
  <si>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</si>
  <si>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</si>
  <si>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</si>
  <si>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</si>
  <si>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</si>
  <si>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</si>
  <si>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</si>
  <si>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</si>
  <si>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</si>
  <si>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</si>
  <si>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</si>
  <si>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</si>
  <si>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</si>
  <si>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</si>
  <si>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</si>
  <si>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</si>
  <si>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</si>
  <si>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</si>
  <si>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</si>
  <si>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</si>
  <si>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</si>
  <si>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</si>
  <si>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</si>
  <si>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</si>
  <si>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</si>
  <si>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</si>
  <si>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</si>
  <si>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</si>
  <si>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</si>
  <si>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</si>
  <si>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</si>
  <si>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</si>
  <si>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</si>
  <si>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</si>
  <si>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</si>
  <si>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</si>
  <si>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</si>
  <si>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</si>
  <si>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</si>
  <si>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</si>
  <si>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</si>
  <si>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</si>
  <si>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</si>
  <si>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</si>
  <si>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</si>
  <si>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</si>
  <si>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</si>
  <si>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</si>
  <si>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</si>
  <si>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</si>
  <si>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</si>
  <si>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</si>
  <si>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</si>
  <si>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</si>
  <si>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</si>
  <si>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</si>
  <si>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</si>
  <si>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</si>
  <si>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</si>
  <si>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</si>
  <si>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</si>
  <si>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</si>
  <si>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</si>
  <si>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</si>
  <si>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</si>
  <si>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</si>
  <si>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</si>
  <si>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</si>
  <si>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</si>
  <si>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</si>
  <si>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</si>
  <si>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</si>
  <si>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</si>
  <si>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</si>
  <si>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</si>
  <si>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</si>
  <si>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</si>
  <si>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</si>
  <si>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</si>
  <si>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</si>
  <si>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</si>
  <si>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</si>
  <si>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</si>
  <si>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</si>
  <si>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</si>
  <si>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</si>
  <si>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</si>
  <si>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</si>
  <si>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</si>
  <si>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</si>
  <si>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</si>
  <si>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</si>
  <si>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</si>
  <si>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</si>
  <si>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</si>
  <si>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</si>
  <si>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</si>
  <si>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</si>
  <si>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</si>
  <si>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</si>
  <si>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</si>
  <si>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</si>
  <si>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</si>
  <si>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</si>
  <si>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</si>
  <si>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</si>
  <si>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</si>
  <si>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</si>
  <si>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</si>
  <si>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</si>
  <si>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</si>
  <si>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</si>
  <si>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</si>
  <si>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</si>
  <si>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</si>
  <si>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</si>
  <si>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</si>
  <si>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</si>
  <si>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</si>
  <si>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</si>
  <si>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</si>
  <si>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</si>
  <si>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</si>
  <si>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</si>
  <si>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</si>
  <si>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</si>
  <si>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</si>
  <si>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</si>
  <si>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</si>
  <si>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</si>
  <si>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</si>
  <si>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</si>
  <si>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</si>
  <si>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</si>
  <si>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</si>
  <si>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</si>
  <si>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</si>
  <si>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</si>
  <si>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</si>
  <si>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</si>
  <si>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</si>
  <si>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</si>
  <si>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</si>
  <si>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</si>
  <si>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</si>
  <si>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</si>
  <si>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</si>
  <si>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</si>
  <si>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</si>
  <si>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</si>
  <si>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</si>
  <si>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</si>
  <si>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</si>
  <si>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</si>
  <si>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</si>
  <si>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</si>
  <si>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</si>
  <si>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</si>
  <si>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</si>
  <si>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</si>
  <si>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</si>
  <si>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</si>
  <si>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</si>
  <si>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</si>
  <si>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</si>
  <si>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</si>
  <si>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</si>
  <si>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</si>
  <si>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</si>
  <si>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</si>
  <si>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</si>
  <si>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</si>
  <si>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</si>
  <si>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</si>
  <si>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</si>
  <si>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</si>
  <si>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</si>
  <si>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</si>
  <si>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</si>
  <si>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</si>
  <si>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</si>
  <si>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</si>
  <si>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</si>
  <si>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</si>
  <si>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</si>
  <si>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</si>
  <si>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</si>
  <si>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</si>
  <si>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</si>
  <si>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</si>
  <si>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</si>
  <si>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</si>
  <si>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</si>
  <si>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</si>
  <si>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</si>
  <si>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</si>
  <si>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</si>
  <si>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</si>
  <si>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</si>
  <si>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</si>
  <si>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</si>
  <si>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</si>
  <si>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</si>
  <si>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</si>
  <si>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</si>
  <si>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</si>
  <si>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</si>
  <si>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</si>
  <si>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</si>
  <si>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</si>
  <si>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</si>
  <si>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</si>
  <si>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</si>
  <si>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</si>
  <si>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</si>
  <si>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</si>
  <si>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</si>
  <si>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</si>
  <si>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</si>
  <si>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</si>
  <si>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</si>
  <si>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</si>
  <si>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</si>
  <si>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</si>
  <si>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</si>
  <si>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</si>
  <si>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</si>
  <si>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</si>
  <si>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</si>
  <si>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</si>
  <si>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</si>
  <si>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</si>
  <si>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</si>
  <si>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</si>
  <si>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</si>
  <si>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</si>
  <si>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</si>
  <si>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</si>
  <si>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</si>
  <si>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</si>
  <si>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</si>
  <si>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</si>
  <si>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</si>
  <si>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</si>
  <si>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</si>
  <si>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</si>
  <si>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</si>
  <si>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</si>
  <si>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</si>
  <si>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</si>
  <si>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</si>
  <si>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</si>
  <si>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</si>
  <si>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</si>
  <si>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</si>
  <si>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</si>
  <si>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</si>
  <si>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</si>
  <si>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</si>
  <si>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</si>
  <si>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</si>
  <si>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</si>
  <si>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</si>
  <si>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</si>
  <si>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</si>
  <si>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</si>
  <si>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</si>
  <si>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</si>
  <si>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</si>
  <si>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</si>
  <si>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</si>
  <si>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</si>
  <si>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</si>
  <si>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</si>
  <si>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</si>
  <si>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</si>
  <si>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</si>
  <si>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</si>
  <si>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</si>
  <si>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</si>
  <si>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</si>
  <si>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</si>
  <si>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</si>
  <si>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</si>
  <si>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</si>
  <si>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</si>
  <si>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</si>
  <si>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</si>
  <si>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</si>
  <si>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</si>
  <si>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</si>
  <si>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</si>
  <si>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</si>
  <si>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</si>
  <si>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</si>
  <si>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</si>
  <si>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</si>
  <si>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</si>
  <si>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</si>
  <si>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</si>
  <si>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</si>
  <si>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</si>
  <si>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</si>
  <si>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</si>
  <si>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</si>
  <si>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</si>
  <si>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</si>
  <si>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</si>
  <si>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</si>
  <si>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</si>
  <si>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</si>
  <si>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</si>
  <si>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</si>
  <si>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</si>
  <si>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</si>
  <si>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</si>
  <si>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</si>
  <si>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</si>
  <si>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</si>
  <si>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</si>
  <si>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</si>
  <si>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</si>
  <si>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</si>
  <si>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</si>
  <si>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</si>
  <si>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</si>
  <si>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</si>
  <si>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</si>
  <si>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</si>
  <si>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</si>
  <si>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</si>
  <si>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</si>
  <si>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</si>
  <si>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</si>
  <si>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</si>
  <si>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</si>
  <si>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</si>
  <si>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</si>
  <si>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</si>
  <si>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</si>
  <si>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</si>
  <si>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</si>
  <si>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</si>
  <si>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</si>
  <si>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</si>
  <si>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</si>
  <si>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</si>
  <si>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</si>
  <si>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</si>
  <si>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</si>
  <si>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</si>
  <si>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</si>
  <si>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</si>
  <si>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</si>
  <si>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</si>
  <si>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</si>
  <si>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</si>
  <si>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</si>
  <si>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</si>
  <si>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</si>
  <si>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</si>
  <si>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</si>
  <si>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</si>
  <si>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</si>
  <si>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</si>
  <si>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</si>
  <si>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</si>
  <si>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</si>
  <si>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</si>
  <si>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</si>
  <si>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</si>
  <si>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</si>
  <si>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</si>
  <si>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</si>
  <si>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</si>
  <si>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</si>
  <si>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</si>
  <si>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</si>
  <si>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</si>
  <si>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</si>
  <si>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</si>
  <si>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</si>
  <si>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</si>
  <si>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</si>
  <si>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</si>
  <si>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</si>
  <si>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</si>
  <si>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</si>
  <si>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</si>
  <si>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</si>
  <si>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</si>
  <si>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</si>
  <si>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</si>
  <si>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</si>
  <si>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</si>
  <si>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</si>
  <si>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</si>
  <si>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</si>
  <si>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</si>
  <si>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</si>
  <si>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</si>
  <si>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</si>
  <si>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</si>
  <si>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</si>
  <si>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</si>
  <si>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</si>
  <si>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</si>
  <si>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</si>
  <si>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</si>
  <si>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</si>
  <si>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</si>
  <si>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</si>
  <si>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</si>
  <si>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</si>
  <si>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</si>
  <si>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</si>
  <si>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</si>
  <si>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</si>
  <si>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</si>
  <si>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</si>
  <si>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</si>
  <si>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</si>
  <si>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</si>
  <si>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</si>
  <si>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</si>
  <si>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</si>
  <si>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</si>
  <si>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</si>
  <si>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</si>
  <si>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</si>
  <si>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</si>
  <si>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</si>
  <si>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</si>
  <si>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</si>
  <si>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</si>
  <si>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</si>
  <si>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</si>
  <si>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</si>
  <si>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</si>
  <si>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</si>
  <si>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</si>
  <si>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</si>
  <si>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</si>
  <si>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</si>
  <si>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</si>
  <si>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</si>
  <si>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</si>
  <si>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</si>
  <si>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</si>
  <si>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</si>
  <si>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</si>
  <si>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</si>
  <si>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</si>
  <si>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</si>
  <si>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</si>
  <si>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</si>
  <si>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</si>
  <si>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</si>
  <si>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</si>
  <si>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</si>
  <si>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</si>
  <si>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</si>
  <si>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</si>
  <si>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</si>
  <si>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</si>
  <si>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</si>
  <si>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</si>
  <si>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</si>
  <si>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</si>
  <si>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</si>
  <si>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</si>
  <si>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</si>
  <si>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</si>
  <si>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</si>
  <si>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</si>
  <si>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</si>
  <si>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</si>
  <si>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</si>
  <si>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</si>
  <si>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</si>
  <si>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</si>
  <si>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</si>
  <si>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</si>
  <si>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</si>
  <si>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</si>
  <si>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</si>
  <si>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</si>
  <si>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</si>
  <si>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</si>
  <si>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</si>
  <si>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</si>
  <si>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</si>
  <si>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</si>
  <si>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</si>
  <si>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</si>
  <si>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</si>
  <si>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</si>
  <si>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</si>
  <si>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</si>
  <si>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</si>
  <si>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</si>
  <si>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</si>
  <si>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</si>
  <si>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</si>
  <si>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</si>
  <si>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</si>
  <si>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</si>
  <si>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</si>
  <si>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</si>
  <si>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</si>
  <si>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</si>
  <si>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</si>
  <si>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</si>
  <si>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</si>
  <si>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</si>
  <si>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</si>
  <si>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</si>
  <si>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</si>
  <si>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</si>
  <si>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</si>
  <si>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</si>
  <si>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</si>
  <si>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</si>
  <si>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</si>
  <si>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</si>
  <si>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</si>
  <si>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</si>
  <si>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</si>
  <si>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</si>
  <si>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</si>
  <si>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</si>
  <si>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</si>
  <si>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</si>
  <si>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</si>
  <si>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</si>
  <si>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</si>
  <si>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</si>
  <si>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</si>
  <si>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</si>
  <si>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</si>
  <si>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</si>
  <si>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</si>
  <si>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</si>
  <si>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</si>
  <si>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</si>
  <si>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</si>
  <si>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</si>
  <si>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</si>
  <si>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</si>
  <si>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</si>
  <si>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</si>
  <si>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</si>
  <si>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</si>
  <si>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</si>
  <si>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</si>
  <si>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</si>
  <si>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</si>
  <si>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</si>
  <si>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</si>
  <si>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</si>
  <si>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</si>
  <si>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</si>
  <si>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</si>
  <si>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</si>
  <si>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</si>
  <si>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</si>
  <si>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</si>
  <si>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</si>
  <si>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</si>
  <si>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</si>
  <si>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</si>
  <si>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</si>
  <si>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</si>
  <si>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</si>
  <si>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</si>
  <si>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</si>
  <si>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</si>
  <si>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</si>
  <si>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</si>
  <si>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</si>
  <si>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</si>
  <si>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</si>
  <si>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</si>
  <si>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</si>
  <si>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</si>
  <si>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</si>
  <si>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</si>
  <si>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</si>
  <si>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</si>
  <si>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</si>
  <si>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</si>
  <si>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</si>
  <si>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</si>
  <si>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</si>
  <si>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</si>
  <si>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</si>
  <si>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</si>
  <si>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</si>
  <si>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</si>
  <si>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</si>
  <si>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</si>
  <si>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</si>
  <si>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</si>
  <si>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</si>
  <si>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</si>
  <si>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</si>
  <si>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</si>
  <si>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</si>
  <si>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</si>
  <si>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</si>
  <si>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</si>
  <si>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</si>
  <si>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</si>
  <si>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</si>
  <si>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</si>
  <si>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</si>
  <si>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</si>
  <si>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</si>
  <si>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</si>
  <si>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</si>
  <si>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</si>
  <si>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</si>
  <si>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</si>
  <si>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</si>
  <si>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</si>
  <si>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</si>
  <si>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</si>
  <si>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</si>
  <si>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</si>
  <si>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</si>
  <si>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</si>
  <si>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</si>
  <si>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</si>
  <si>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</si>
  <si>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</si>
  <si>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</si>
  <si>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</si>
  <si>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</si>
  <si>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</si>
  <si>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</si>
  <si>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</si>
  <si>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</si>
  <si>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</si>
  <si>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</si>
  <si>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</si>
  <si>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</si>
  <si>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</si>
  <si>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</si>
  <si>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</si>
  <si>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</si>
  <si>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</si>
  <si>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</si>
  <si>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</si>
  <si>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</si>
  <si>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</si>
  <si>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</si>
  <si>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</si>
  <si>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</si>
  <si>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</si>
  <si>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</si>
  <si>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</si>
  <si>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</si>
  <si>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</si>
  <si>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</si>
  <si>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</si>
  <si>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</si>
  <si>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</si>
  <si>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</si>
  <si>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</si>
  <si>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</si>
  <si>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</si>
  <si>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</si>
  <si>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</si>
  <si>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</si>
  <si>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</si>
  <si>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</si>
  <si>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</si>
  <si>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</si>
  <si>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</si>
  <si>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</si>
  <si>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</si>
  <si>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</si>
  <si>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</si>
  <si>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</si>
  <si>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</si>
  <si>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</si>
  <si>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</si>
  <si>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</si>
  <si>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</si>
  <si>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</si>
  <si>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</si>
  <si>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</si>
  <si>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</si>
  <si>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</si>
  <si>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</si>
  <si>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</si>
  <si>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</si>
  <si>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</si>
  <si>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</si>
  <si>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</si>
  <si>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</si>
  <si>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</si>
  <si>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</si>
  <si>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</si>
  <si>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</si>
  <si>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</si>
  <si>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</si>
  <si>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</si>
  <si>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</si>
  <si>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</si>
  <si>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</si>
  <si>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</si>
  <si>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</si>
  <si>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</si>
  <si>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</si>
  <si>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</si>
  <si>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</si>
  <si>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</si>
  <si>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</si>
  <si>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</si>
  <si>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</si>
  <si>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</si>
  <si>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</si>
  <si>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</si>
  <si>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</si>
  <si>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</si>
  <si>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</si>
  <si>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</si>
  <si>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</si>
  <si>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</si>
  <si>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</si>
  <si>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</si>
  <si>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</si>
  <si>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</si>
  <si>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</si>
  <si>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</si>
  <si>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</si>
  <si>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</si>
  <si>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</si>
  <si>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</si>
  <si>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</si>
  <si>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</si>
  <si>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</si>
  <si>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</si>
  <si>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</si>
  <si>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</si>
  <si>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</si>
  <si>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</si>
  <si>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</si>
  <si>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</si>
  <si>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</si>
  <si>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</si>
  <si>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</si>
  <si>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</si>
  <si>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</si>
  <si>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</si>
  <si>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</si>
  <si>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</si>
  <si>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</si>
  <si>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</si>
  <si>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</si>
  <si>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</si>
  <si>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</si>
  <si>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</si>
  <si>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</si>
  <si>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</si>
  <si>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</si>
  <si>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</si>
  <si>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</si>
  <si>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</si>
  <si>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</si>
  <si>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</si>
  <si>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</si>
  <si>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</si>
  <si>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</si>
  <si>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</si>
  <si>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</si>
  <si>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</si>
  <si>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</si>
  <si>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</si>
  <si>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</si>
  <si>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</si>
  <si>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</si>
  <si>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</si>
  <si>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</si>
  <si>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</si>
  <si>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</si>
  <si>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</si>
  <si>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</si>
  <si>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</si>
  <si>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</si>
  <si>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</si>
  <si>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</si>
  <si>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</si>
  <si>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</si>
  <si>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</si>
  <si>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</si>
  <si>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</si>
  <si>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</si>
  <si>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</si>
  <si>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</si>
  <si>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</si>
  <si>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</si>
  <si>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</si>
  <si>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</si>
  <si>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</si>
  <si>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</si>
  <si>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</si>
  <si>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</si>
  <si>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</si>
  <si>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</si>
  <si>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</si>
  <si>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</si>
  <si>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</si>
  <si>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</si>
  <si>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</si>
  <si>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</si>
  <si>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</si>
  <si>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</si>
  <si>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</si>
  <si>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</si>
  <si>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</si>
  <si>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</si>
  <si>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</si>
  <si>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</si>
  <si>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</si>
  <si>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</si>
  <si>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</si>
  <si>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</si>
  <si>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</si>
  <si>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</si>
  <si>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</si>
  <si>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</si>
  <si>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</si>
  <si>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</si>
  <si>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</si>
  <si>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</si>
  <si>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</si>
  <si>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</si>
  <si>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</si>
  <si>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</si>
  <si>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</si>
  <si>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</si>
  <si>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</si>
  <si>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</si>
  <si>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</si>
  <si>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</si>
  <si>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</si>
  <si>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</si>
  <si>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</si>
  <si>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</si>
  <si>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</si>
  <si>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</si>
  <si>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</si>
  <si>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</si>
  <si>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</si>
  <si>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</si>
  <si>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</si>
  <si>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</si>
  <si>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</si>
  <si>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</si>
  <si>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</si>
  <si>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</si>
  <si>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</si>
  <si>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</si>
  <si>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</si>
  <si>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</si>
  <si>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</si>
  <si>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</si>
  <si>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</si>
  <si>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</si>
  <si>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</si>
  <si>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</si>
  <si>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</si>
  <si>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</si>
  <si>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</si>
  <si>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</si>
  <si>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</si>
  <si>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</si>
  <si>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</si>
  <si>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</si>
  <si>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</si>
  <si>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</si>
  <si>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</si>
  <si>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</si>
  <si>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</si>
  <si>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</si>
  <si>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</si>
  <si>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</si>
  <si>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</si>
  <si>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</si>
  <si>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</si>
  <si>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</si>
  <si>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</si>
  <si>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</si>
  <si>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</si>
  <si>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</si>
  <si>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</si>
  <si>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</si>
  <si>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</si>
  <si>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</si>
  <si>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</si>
  <si>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</si>
  <si>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</si>
  <si>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</si>
  <si>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</si>
  <si>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</si>
  <si>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</si>
  <si>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</si>
  <si>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</si>
  <si>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</si>
  <si>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</si>
  <si>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</si>
  <si>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</si>
  <si>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</si>
  <si>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</si>
  <si>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</si>
  <si>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</si>
  <si>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</si>
  <si>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</si>
  <si>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</si>
  <si>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</si>
  <si>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</si>
  <si>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</si>
  <si>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</si>
  <si>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</si>
  <si>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</si>
  <si>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</si>
  <si>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</si>
  <si>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</si>
  <si>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</si>
  <si>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</si>
  <si>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</si>
  <si>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</si>
  <si>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</si>
  <si>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</si>
  <si>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</si>
  <si>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</si>
  <si>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</si>
  <si>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</si>
  <si>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</si>
  <si>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</si>
  <si>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</si>
  <si>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</si>
  <si>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</si>
  <si>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</si>
  <si>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</si>
  <si>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</si>
  <si>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</si>
  <si>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</si>
  <si>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</si>
  <si>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</si>
  <si>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</si>
  <si>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</si>
  <si>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</si>
  <si>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</si>
  <si>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</si>
  <si>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</si>
  <si>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</si>
  <si>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</si>
  <si>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</si>
  <si>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</si>
  <si>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</si>
  <si>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</si>
  <si>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</si>
  <si>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</si>
  <si>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</si>
  <si>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</si>
  <si>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</si>
  <si>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</si>
  <si>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</si>
  <si>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</si>
  <si>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</si>
  <si>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</si>
  <si>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</si>
  <si>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Pascal 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</si>
  <si>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</si>
  <si>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</si>
  <si>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</si>
  <si>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</si>
  <si>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</si>
  <si>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</si>
  <si>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</si>
  <si>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</si>
  <si>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</si>
  <si>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</si>
  <si>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</si>
  <si>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</si>
  <si>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</si>
  <si>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</si>
  <si>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</si>
  <si>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</si>
  <si>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</si>
  <si>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</si>
  <si>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119 Nationale Kampioenschappen Tijdrit (NK)</t>
  </si>
  <si>
    <t>120 Nationale Kampioenschappen Wegwedstrijd (NK)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</si>
  <si>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</si>
  <si>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</si>
  <si>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</si>
  <si>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</si>
  <si>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</si>
  <si>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</si>
  <si>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</si>
  <si>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</si>
  <si>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</si>
  <si>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</si>
  <si>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</si>
  <si>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</si>
  <si>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</si>
  <si>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</si>
  <si>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</si>
  <si>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</si>
  <si>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</si>
  <si>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</si>
  <si>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</si>
  <si>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</si>
  <si>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</si>
  <si>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</si>
  <si>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</si>
  <si>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</si>
  <si>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</si>
  <si>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</si>
  <si>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</si>
  <si>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</si>
  <si>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</si>
  <si>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</si>
  <si>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</si>
  <si>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</si>
  <si>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</si>
  <si>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</si>
  <si>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Monique kammers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</si>
  <si>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</si>
  <si>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</si>
  <si>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</si>
  <si>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</si>
  <si>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</si>
  <si>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</si>
  <si>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</si>
  <si>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</si>
  <si>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</si>
  <si>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</si>
  <si>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</si>
  <si>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</si>
  <si>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</si>
  <si>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</si>
  <si>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</si>
  <si>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</si>
  <si>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</si>
  <si>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</si>
  <si>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</si>
  <si>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</si>
  <si>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</si>
  <si>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</si>
  <si>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</si>
  <si>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</si>
  <si>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</si>
  <si>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</si>
  <si>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UCI punten per 12/06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</si>
  <si>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</si>
  <si>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</si>
  <si>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</si>
  <si>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</si>
  <si>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</si>
  <si>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</si>
  <si>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</si>
  <si>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</si>
  <si>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</si>
  <si>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</si>
  <si>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</si>
  <si>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</si>
  <si>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</si>
  <si>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</si>
  <si>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</si>
  <si>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</si>
  <si>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</si>
  <si>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</si>
  <si>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</si>
  <si>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</si>
  <si>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</si>
  <si>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</si>
  <si>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</si>
  <si>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</si>
  <si>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</si>
  <si>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</si>
  <si>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UCI punten per 19/06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</si>
  <si>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</si>
  <si>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</si>
  <si>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</si>
  <si>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</si>
  <si>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</si>
  <si>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</si>
  <si>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</si>
  <si>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</si>
  <si>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</si>
  <si>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</si>
  <si>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</si>
  <si>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</si>
  <si>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</si>
  <si>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Sibiu</t>
  </si>
  <si>
    <t>Uitslag Tour of Qinghai Lake (2.Pro)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</si>
  <si>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</si>
  <si>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</si>
  <si>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</si>
  <si>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</si>
  <si>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</si>
  <si>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</si>
  <si>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</si>
  <si>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</si>
  <si>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</si>
  <si>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</si>
  <si>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</si>
  <si>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</si>
  <si>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</si>
  <si>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</si>
  <si>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</si>
  <si>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</si>
  <si>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</si>
  <si>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</si>
  <si>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</si>
  <si>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</si>
  <si>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0</t>
  </si>
  <si>
    <t>+1</t>
  </si>
  <si>
    <t>-1</t>
  </si>
  <si>
    <t>-2</t>
  </si>
  <si>
    <t>+2</t>
  </si>
  <si>
    <t>Algemeen Klassement na Tour of Qinghai Lake (2.Pro)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</si>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</sst>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3" fillId="0" borderId="0"/>
    <xf numFmtId="0" fontId="28" fillId="0" borderId="0"/>
    <xf numFmtId="0" fontId="61" fillId="0" borderId="0" applyNumberFormat="0" applyFill="0" applyBorder="0" applyAlignment="0" applyProtection="0">
      <alignment vertical="top"/>
      <protection locked="0"/>
    </xf>
    <xf numFmtId="164" fontId="65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33" fillId="0" borderId="0"/>
    <xf numFmtId="0" fontId="13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4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left"/>
    </xf>
    <xf numFmtId="0" fontId="13" fillId="0" borderId="0" xfId="0" applyFont="1"/>
    <xf numFmtId="0" fontId="23" fillId="0" borderId="0" xfId="0" applyFont="1"/>
    <xf numFmtId="0" fontId="34" fillId="0" borderId="0" xfId="0" applyFont="1"/>
    <xf numFmtId="0" fontId="35" fillId="0" borderId="0" xfId="0" applyFont="1"/>
    <xf numFmtId="0" fontId="26" fillId="0" borderId="0" xfId="0" applyFont="1" applyAlignment="1">
      <alignment horizontal="left"/>
    </xf>
    <xf numFmtId="0" fontId="21" fillId="0" borderId="0" xfId="0" applyFont="1"/>
    <xf numFmtId="0" fontId="37" fillId="0" borderId="0" xfId="0" applyFont="1"/>
    <xf numFmtId="0" fontId="1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5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6" fillId="0" borderId="0" xfId="0" applyNumberFormat="1" applyFont="1"/>
    <xf numFmtId="1" fontId="51" fillId="0" borderId="0" xfId="0" applyNumberFormat="1" applyFont="1"/>
    <xf numFmtId="1" fontId="47" fillId="0" borderId="0" xfId="0" applyNumberFormat="1" applyFont="1"/>
    <xf numFmtId="0" fontId="52" fillId="3" borderId="0" xfId="0" applyFont="1" applyFill="1"/>
    <xf numFmtId="0" fontId="35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2" fillId="0" borderId="0" xfId="0" applyFont="1"/>
    <xf numFmtId="0" fontId="53" fillId="0" borderId="0" xfId="0" applyFont="1"/>
    <xf numFmtId="0" fontId="47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1" fontId="47" fillId="0" borderId="0" xfId="0" applyNumberFormat="1" applyFont="1" applyAlignment="1">
      <alignment horizontal="right"/>
    </xf>
    <xf numFmtId="0" fontId="5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57" fillId="0" borderId="0" xfId="0" applyFont="1"/>
    <xf numFmtId="1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4" borderId="0" xfId="0" applyFont="1" applyFill="1" applyAlignment="1">
      <alignment horizontal="center"/>
    </xf>
    <xf numFmtId="0" fontId="60" fillId="0" borderId="0" xfId="0" applyFont="1" applyAlignment="1">
      <alignment horizontal="left"/>
    </xf>
    <xf numFmtId="49" fontId="6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center"/>
    </xf>
    <xf numFmtId="4" fontId="23" fillId="0" borderId="0" xfId="0" applyNumberFormat="1" applyFont="1"/>
    <xf numFmtId="4" fontId="0" fillId="0" borderId="0" xfId="0" applyNumberFormat="1"/>
    <xf numFmtId="4" fontId="2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4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64" fillId="0" borderId="0" xfId="3" applyFont="1" applyAlignment="1" applyProtection="1"/>
    <xf numFmtId="0" fontId="31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8" fillId="0" borderId="0" xfId="3" applyFont="1" applyAlignment="1" applyProtection="1">
      <alignment horizontal="left"/>
    </xf>
    <xf numFmtId="0" fontId="27" fillId="0" borderId="0" xfId="0" applyFont="1" applyAlignment="1">
      <alignment horizontal="left" vertical="center"/>
    </xf>
    <xf numFmtId="0" fontId="50" fillId="0" borderId="0" xfId="3" applyFont="1" applyAlignment="1" applyProtection="1">
      <alignment horizontal="left"/>
    </xf>
    <xf numFmtId="0" fontId="67" fillId="0" borderId="0" xfId="3" applyFont="1" applyAlignment="1" applyProtection="1">
      <alignment horizontal="left"/>
    </xf>
    <xf numFmtId="0" fontId="69" fillId="0" borderId="0" xfId="3" applyFont="1" applyAlignment="1" applyProtection="1">
      <alignment horizontal="left"/>
    </xf>
    <xf numFmtId="0" fontId="65" fillId="0" borderId="0" xfId="3" applyFont="1" applyAlignment="1" applyProtection="1">
      <alignment horizontal="left"/>
    </xf>
    <xf numFmtId="0" fontId="70" fillId="0" borderId="0" xfId="0" applyFont="1" applyAlignment="1">
      <alignment horizontal="center"/>
    </xf>
    <xf numFmtId="0" fontId="70" fillId="0" borderId="0" xfId="0" applyFont="1"/>
    <xf numFmtId="0" fontId="71" fillId="0" borderId="0" xfId="0" applyFont="1"/>
    <xf numFmtId="1" fontId="22" fillId="0" borderId="0" xfId="0" applyNumberFormat="1" applyFont="1" applyAlignment="1">
      <alignment horizontal="center"/>
    </xf>
    <xf numFmtId="0" fontId="34" fillId="0" borderId="0" xfId="3" applyFont="1" applyAlignment="1" applyProtection="1">
      <alignment horizontal="left"/>
    </xf>
    <xf numFmtId="0" fontId="35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72" fillId="0" borderId="0" xfId="3" applyFont="1" applyAlignment="1" applyProtection="1"/>
    <xf numFmtId="4" fontId="73" fillId="0" borderId="0" xfId="0" applyNumberFormat="1" applyFont="1" applyAlignment="1">
      <alignment horizontal="center"/>
    </xf>
    <xf numFmtId="0" fontId="0" fillId="6" borderId="0" xfId="0" applyFill="1"/>
    <xf numFmtId="0" fontId="23" fillId="7" borderId="0" xfId="0" applyFont="1" applyFill="1"/>
    <xf numFmtId="0" fontId="0" fillId="8" borderId="0" xfId="0" applyFill="1"/>
    <xf numFmtId="0" fontId="14" fillId="0" borderId="0" xfId="0" applyFont="1"/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8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7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8" fillId="0" borderId="0" xfId="3" applyFont="1" applyAlignment="1" applyProtection="1">
      <alignment horizontal="center"/>
    </xf>
    <xf numFmtId="0" fontId="79" fillId="0" borderId="0" xfId="0" applyFont="1" applyAlignment="1" applyProtection="1">
      <alignment horizontal="left"/>
      <protection locked="0"/>
    </xf>
    <xf numFmtId="0" fontId="79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3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0" fillId="0" borderId="0" xfId="3" applyFont="1" applyAlignment="1" applyProtection="1">
      <alignment horizontal="left"/>
    </xf>
    <xf numFmtId="0" fontId="20" fillId="0" borderId="0" xfId="0" applyFont="1" applyAlignment="1">
      <alignment horizontal="left"/>
    </xf>
    <xf numFmtId="0" fontId="81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0" fillId="0" borderId="0" xfId="0" applyFont="1"/>
    <xf numFmtId="0" fontId="41" fillId="0" borderId="0" xfId="0" applyFont="1"/>
    <xf numFmtId="0" fontId="36" fillId="0" borderId="0" xfId="0" applyFont="1" applyAlignment="1">
      <alignment horizontal="center"/>
    </xf>
    <xf numFmtId="49" fontId="22" fillId="0" borderId="0" xfId="0" applyNumberFormat="1" applyFont="1"/>
    <xf numFmtId="49" fontId="68" fillId="0" borderId="0" xfId="0" applyNumberFormat="1" applyFont="1"/>
    <xf numFmtId="0" fontId="22" fillId="0" borderId="0" xfId="0" applyFont="1" applyAlignment="1">
      <alignment horizontal="right"/>
    </xf>
    <xf numFmtId="0" fontId="82" fillId="0" borderId="0" xfId="0" applyFont="1" applyAlignment="1">
      <alignment horizontal="left"/>
    </xf>
    <xf numFmtId="4" fontId="28" fillId="0" borderId="0" xfId="0" applyNumberFormat="1" applyFont="1" applyAlignment="1">
      <alignment horizontal="left"/>
    </xf>
    <xf numFmtId="4" fontId="44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left"/>
    </xf>
    <xf numFmtId="0" fontId="80" fillId="0" borderId="0" xfId="0" applyFont="1" applyAlignment="1">
      <alignment horizontal="center"/>
    </xf>
    <xf numFmtId="0" fontId="83" fillId="0" borderId="0" xfId="0" applyFont="1"/>
    <xf numFmtId="49" fontId="0" fillId="0" borderId="0" xfId="0" applyNumberFormat="1" applyAlignment="1">
      <alignment horizontal="center"/>
    </xf>
    <xf numFmtId="4" fontId="14" fillId="0" borderId="0" xfId="0" applyNumberFormat="1" applyFont="1" applyAlignment="1">
      <alignment horizontal="right"/>
    </xf>
    <xf numFmtId="4" fontId="50" fillId="0" borderId="0" xfId="0" applyNumberFormat="1" applyFont="1" applyAlignment="1">
      <alignment horizontal="right"/>
    </xf>
    <xf numFmtId="49" fontId="13" fillId="0" borderId="0" xfId="0" applyNumberFormat="1" applyFont="1"/>
    <xf numFmtId="0" fontId="19" fillId="0" borderId="0" xfId="0" applyFont="1"/>
    <xf numFmtId="0" fontId="86" fillId="0" borderId="0" xfId="0" applyFont="1"/>
    <xf numFmtId="0" fontId="50" fillId="0" borderId="0" xfId="0" applyFont="1" applyAlignment="1">
      <alignment horizontal="right"/>
    </xf>
    <xf numFmtId="0" fontId="88" fillId="0" borderId="0" xfId="0" applyFont="1"/>
    <xf numFmtId="4" fontId="88" fillId="0" borderId="0" xfId="0" applyNumberFormat="1" applyFont="1" applyAlignment="1">
      <alignment horizontal="right"/>
    </xf>
    <xf numFmtId="4" fontId="50" fillId="0" borderId="0" xfId="0" applyNumberFormat="1" applyFont="1"/>
    <xf numFmtId="4" fontId="14" fillId="0" borderId="0" xfId="0" applyNumberFormat="1" applyFont="1"/>
    <xf numFmtId="4" fontId="88" fillId="0" borderId="0" xfId="0" applyNumberFormat="1" applyFont="1"/>
    <xf numFmtId="4" fontId="40" fillId="0" borderId="0" xfId="0" applyNumberFormat="1" applyFont="1"/>
    <xf numFmtId="0" fontId="40" fillId="0" borderId="0" xfId="0" applyFont="1"/>
    <xf numFmtId="0" fontId="50" fillId="0" borderId="1" xfId="0" applyFont="1" applyBorder="1" applyAlignment="1">
      <alignment horizontal="right"/>
    </xf>
    <xf numFmtId="0" fontId="50" fillId="0" borderId="1" xfId="0" applyFont="1" applyBorder="1"/>
    <xf numFmtId="4" fontId="14" fillId="0" borderId="1" xfId="0" applyNumberFormat="1" applyFont="1" applyBorder="1"/>
    <xf numFmtId="0" fontId="50" fillId="0" borderId="2" xfId="0" applyFont="1" applyBorder="1" applyAlignment="1">
      <alignment horizontal="right"/>
    </xf>
    <xf numFmtId="0" fontId="50" fillId="0" borderId="2" xfId="0" applyFont="1" applyBorder="1"/>
    <xf numFmtId="4" fontId="14" fillId="0" borderId="2" xfId="0" applyNumberFormat="1" applyFont="1" applyBorder="1"/>
    <xf numFmtId="0" fontId="88" fillId="0" borderId="1" xfId="0" applyFont="1" applyBorder="1"/>
    <xf numFmtId="4" fontId="88" fillId="0" borderId="1" xfId="0" applyNumberFormat="1" applyFont="1" applyBorder="1"/>
    <xf numFmtId="0" fontId="40" fillId="0" borderId="2" xfId="0" applyFont="1" applyBorder="1"/>
    <xf numFmtId="4" fontId="40" fillId="0" borderId="2" xfId="0" applyNumberFormat="1" applyFont="1" applyBorder="1"/>
    <xf numFmtId="0" fontId="88" fillId="0" borderId="2" xfId="0" applyFont="1" applyBorder="1"/>
    <xf numFmtId="4" fontId="88" fillId="0" borderId="2" xfId="0" applyNumberFormat="1" applyFont="1" applyBorder="1"/>
    <xf numFmtId="4" fontId="40" fillId="0" borderId="1" xfId="0" applyNumberFormat="1" applyFont="1" applyBorder="1"/>
    <xf numFmtId="0" fontId="40" fillId="0" borderId="1" xfId="0" applyFont="1" applyBorder="1"/>
    <xf numFmtId="4" fontId="90" fillId="0" borderId="0" xfId="0" applyNumberFormat="1" applyFont="1"/>
    <xf numFmtId="0" fontId="90" fillId="0" borderId="0" xfId="0" applyFont="1"/>
    <xf numFmtId="4" fontId="87" fillId="0" borderId="0" xfId="0" applyNumberFormat="1" applyFont="1"/>
    <xf numFmtId="0" fontId="14" fillId="0" borderId="1" xfId="0" applyFont="1" applyBorder="1"/>
    <xf numFmtId="0" fontId="89" fillId="0" borderId="1" xfId="0" applyFont="1" applyBorder="1"/>
    <xf numFmtId="0" fontId="28" fillId="0" borderId="0" xfId="0" applyFont="1"/>
    <xf numFmtId="1" fontId="47" fillId="0" borderId="0" xfId="0" applyNumberFormat="1" applyFont="1" applyAlignment="1">
      <alignment horizontal="center"/>
    </xf>
    <xf numFmtId="1" fontId="70" fillId="0" borderId="0" xfId="0" applyNumberFormat="1" applyFont="1"/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/>
    </xf>
    <xf numFmtId="49" fontId="50" fillId="0" borderId="0" xfId="0" applyNumberFormat="1" applyFont="1" applyAlignment="1">
      <alignment horizontal="center"/>
    </xf>
    <xf numFmtId="4" fontId="50" fillId="0" borderId="0" xfId="0" applyNumberFormat="1" applyFont="1" applyAlignment="1">
      <alignment horizontal="left"/>
    </xf>
    <xf numFmtId="4" fontId="50" fillId="0" borderId="0" xfId="0" applyNumberFormat="1" applyFont="1" applyAlignment="1">
      <alignment horizontal="center"/>
    </xf>
    <xf numFmtId="0" fontId="91" fillId="0" borderId="0" xfId="0" applyFont="1" applyAlignment="1">
      <alignment horizontal="left"/>
    </xf>
    <xf numFmtId="0" fontId="64" fillId="0" borderId="0" xfId="3" applyFont="1" applyAlignment="1" applyProtection="1">
      <alignment horizontal="left"/>
    </xf>
    <xf numFmtId="0" fontId="2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85" fillId="0" borderId="0" xfId="0" applyFont="1"/>
    <xf numFmtId="0" fontId="68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2" fillId="0" borderId="3" xfId="0" applyFont="1" applyBorder="1" applyAlignment="1">
      <alignment horizontal="left"/>
    </xf>
    <xf numFmtId="1" fontId="22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4" fillId="0" borderId="0" xfId="0" applyFont="1" applyAlignment="1">
      <alignment horizontal="center"/>
    </xf>
    <xf numFmtId="0" fontId="95" fillId="0" borderId="0" xfId="0" applyFont="1"/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96" fillId="0" borderId="0" xfId="0" applyFont="1" applyAlignment="1">
      <alignment horizontal="center" wrapText="1"/>
    </xf>
    <xf numFmtId="0" fontId="76" fillId="0" borderId="0" xfId="0" applyFont="1"/>
    <xf numFmtId="1" fontId="50" fillId="0" borderId="0" xfId="0" applyNumberFormat="1" applyFont="1"/>
    <xf numFmtId="1" fontId="14" fillId="0" borderId="0" xfId="0" applyNumberFormat="1" applyFont="1"/>
    <xf numFmtId="0" fontId="89" fillId="0" borderId="0" xfId="3" applyFont="1" applyAlignment="1" applyProtection="1">
      <alignment horizontal="left"/>
    </xf>
    <xf numFmtId="0" fontId="98" fillId="0" borderId="0" xfId="3" applyFont="1" applyAlignment="1" applyProtection="1">
      <alignment horizontal="left"/>
    </xf>
    <xf numFmtId="0" fontId="49" fillId="0" borderId="0" xfId="3" applyFont="1" applyAlignment="1" applyProtection="1">
      <alignment horizontal="left"/>
    </xf>
    <xf numFmtId="0" fontId="60" fillId="0" borderId="0" xfId="0" applyFont="1"/>
    <xf numFmtId="0" fontId="15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21" fillId="0" borderId="0" xfId="3" applyFont="1" applyAlignment="1" applyProtection="1"/>
    <xf numFmtId="0" fontId="26" fillId="0" borderId="0" xfId="0" applyFont="1" applyAlignment="1">
      <alignment horizontal="left" wrapText="1"/>
    </xf>
    <xf numFmtId="49" fontId="74" fillId="0" borderId="0" xfId="0" applyNumberFormat="1" applyFont="1" applyAlignment="1">
      <alignment horizontal="right"/>
    </xf>
    <xf numFmtId="0" fontId="22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49" fontId="0" fillId="0" borderId="0" xfId="0" applyNumberFormat="1"/>
    <xf numFmtId="0" fontId="28" fillId="0" borderId="0" xfId="0" applyFont="1" applyAlignment="1">
      <alignment horizontal="center"/>
    </xf>
    <xf numFmtId="0" fontId="74" fillId="0" borderId="0" xfId="0" applyFont="1"/>
    <xf numFmtId="4" fontId="0" fillId="0" borderId="0" xfId="0" applyNumberFormat="1" applyAlignment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2" fillId="0" borderId="0" xfId="0" applyNumberFormat="1" applyFont="1" applyAlignment="1">
      <alignment horizontal="left"/>
    </xf>
    <xf numFmtId="0" fontId="21" fillId="0" borderId="0" xfId="0" applyFont="1" applyProtection="1">
      <protection locked="0"/>
    </xf>
    <xf numFmtId="0" fontId="21" fillId="0" borderId="0" xfId="3" applyNumberFormat="1" applyFont="1" applyAlignment="1" applyProtection="1"/>
    <xf numFmtId="0" fontId="57" fillId="0" borderId="0" xfId="0" applyFont="1" applyAlignment="1">
      <alignment wrapText="1"/>
    </xf>
    <xf numFmtId="0" fontId="26" fillId="0" borderId="0" xfId="3" applyFont="1" applyAlignment="1" applyProtection="1">
      <alignment horizontal="left"/>
    </xf>
    <xf numFmtId="49" fontId="35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1" fillId="0" borderId="0" xfId="3" applyNumberFormat="1" applyFont="1" applyFill="1" applyAlignment="1" applyProtection="1">
      <alignment horizontal="left"/>
    </xf>
    <xf numFmtId="0" fontId="22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0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1" fontId="86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right"/>
    </xf>
    <xf numFmtId="0" fontId="101" fillId="0" borderId="0" xfId="0" applyFont="1"/>
    <xf numFmtId="49" fontId="50" fillId="0" borderId="1" xfId="0" applyNumberFormat="1" applyFont="1" applyBorder="1" applyAlignment="1">
      <alignment horizontal="right"/>
    </xf>
    <xf numFmtId="0" fontId="101" fillId="0" borderId="1" xfId="0" applyFont="1" applyBorder="1"/>
    <xf numFmtId="0" fontId="50" fillId="0" borderId="1" xfId="0" applyFont="1" applyBorder="1" applyAlignment="1">
      <alignment horizontal="left"/>
    </xf>
    <xf numFmtId="4" fontId="14" fillId="0" borderId="1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center"/>
    </xf>
    <xf numFmtId="4" fontId="14" fillId="0" borderId="2" xfId="0" applyNumberFormat="1" applyFont="1" applyBorder="1" applyAlignment="1">
      <alignment horizontal="center"/>
    </xf>
    <xf numFmtId="1" fontId="50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8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right"/>
    </xf>
    <xf numFmtId="0" fontId="50" fillId="0" borderId="2" xfId="0" applyFont="1" applyBorder="1" applyAlignment="1">
      <alignment horizontal="left"/>
    </xf>
    <xf numFmtId="0" fontId="50" fillId="0" borderId="0" xfId="3" applyFont="1" applyBorder="1" applyAlignment="1" applyProtection="1">
      <alignment horizontal="left"/>
    </xf>
    <xf numFmtId="0" fontId="50" fillId="0" borderId="1" xfId="3" applyFont="1" applyBorder="1" applyAlignment="1" applyProtection="1">
      <alignment horizontal="left"/>
    </xf>
    <xf numFmtId="0" fontId="40" fillId="0" borderId="0" xfId="3" applyFont="1" applyAlignment="1" applyProtection="1">
      <alignment horizontal="left"/>
    </xf>
    <xf numFmtId="0" fontId="88" fillId="0" borderId="0" xfId="3" applyFont="1" applyBorder="1" applyAlignment="1" applyProtection="1">
      <alignment horizontal="left"/>
    </xf>
    <xf numFmtId="0" fontId="88" fillId="0" borderId="0" xfId="3" applyFont="1" applyAlignment="1" applyProtection="1">
      <alignment horizontal="left"/>
    </xf>
    <xf numFmtId="0" fontId="88" fillId="0" borderId="2" xfId="3" applyFont="1" applyBorder="1" applyAlignment="1" applyProtection="1">
      <alignment horizontal="left"/>
    </xf>
    <xf numFmtId="2" fontId="97" fillId="0" borderId="0" xfId="0" applyNumberFormat="1" applyFont="1" applyAlignment="1">
      <alignment horizontal="left"/>
    </xf>
    <xf numFmtId="0" fontId="96" fillId="0" borderId="0" xfId="0" applyFont="1" applyAlignment="1">
      <alignment horizontal="left" wrapText="1"/>
    </xf>
    <xf numFmtId="0" fontId="12" fillId="2" borderId="0" xfId="0" applyFont="1" applyFill="1"/>
    <xf numFmtId="0" fontId="25" fillId="2" borderId="0" xfId="0" applyFont="1" applyFill="1"/>
    <xf numFmtId="0" fontId="26" fillId="0" borderId="0" xfId="0" applyFont="1"/>
    <xf numFmtId="0" fontId="65" fillId="0" borderId="0" xfId="3" applyFont="1" applyAlignment="1" applyProtection="1"/>
    <xf numFmtId="0" fontId="66" fillId="0" borderId="0" xfId="0" applyFont="1"/>
    <xf numFmtId="0" fontId="63" fillId="0" borderId="0" xfId="0" applyFont="1"/>
    <xf numFmtId="0" fontId="85" fillId="2" borderId="0" xfId="0" applyFont="1" applyFill="1"/>
    <xf numFmtId="0" fontId="24" fillId="3" borderId="0" xfId="0" applyFont="1" applyFill="1"/>
    <xf numFmtId="0" fontId="14" fillId="3" borderId="0" xfId="0" applyFont="1" applyFill="1"/>
    <xf numFmtId="0" fontId="92" fillId="0" borderId="0" xfId="0" applyFont="1"/>
    <xf numFmtId="2" fontId="93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93" fillId="0" borderId="0" xfId="3" applyFont="1" applyAlignment="1" applyProtection="1"/>
    <xf numFmtId="0" fontId="97" fillId="0" borderId="0" xfId="0" applyFont="1"/>
    <xf numFmtId="0" fontId="21" fillId="0" borderId="0" xfId="3" applyFont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22" fillId="0" borderId="0" xfId="0" quotePrefix="1" applyFont="1"/>
    <xf numFmtId="165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2" fontId="93" fillId="0" borderId="0" xfId="3" applyNumberFormat="1" applyFont="1" applyAlignment="1" applyProtection="1"/>
    <xf numFmtId="2" fontId="24" fillId="0" borderId="0" xfId="0" applyNumberFormat="1" applyFont="1"/>
    <xf numFmtId="0" fontId="61" fillId="0" borderId="0" xfId="3" applyAlignment="1" applyProtection="1"/>
    <xf numFmtId="0" fontId="61" fillId="0" borderId="0" xfId="3" applyAlignment="1" applyProtection="1">
      <alignment horizontal="left"/>
    </xf>
    <xf numFmtId="0" fontId="102" fillId="0" borderId="0" xfId="0" applyFont="1"/>
    <xf numFmtId="0" fontId="103" fillId="0" borderId="0" xfId="0" applyFont="1"/>
    <xf numFmtId="0" fontId="58" fillId="0" borderId="0" xfId="0" applyFont="1"/>
    <xf numFmtId="0" fontId="105" fillId="0" borderId="0" xfId="0" applyFont="1"/>
    <xf numFmtId="0" fontId="106" fillId="0" borderId="0" xfId="0" applyFont="1"/>
    <xf numFmtId="49" fontId="21" fillId="0" borderId="0" xfId="0" applyNumberFormat="1" applyFont="1"/>
    <xf numFmtId="4" fontId="21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104" fillId="0" borderId="0" xfId="0" applyFont="1" applyAlignment="1">
      <alignment vertical="top"/>
    </xf>
    <xf numFmtId="4" fontId="107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1" fontId="21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" fontId="24" fillId="0" borderId="0" xfId="0" applyNumberFormat="1" applyFont="1"/>
    <xf numFmtId="1" fontId="21" fillId="0" borderId="0" xfId="0" applyNumberFormat="1" applyFont="1"/>
    <xf numFmtId="0" fontId="43" fillId="0" borderId="0" xfId="0" applyFont="1"/>
    <xf numFmtId="4" fontId="105" fillId="0" borderId="0" xfId="0" applyNumberFormat="1" applyFont="1"/>
    <xf numFmtId="4" fontId="30" fillId="0" borderId="0" xfId="0" applyNumberFormat="1" applyFont="1"/>
    <xf numFmtId="0" fontId="108" fillId="0" borderId="0" xfId="0" applyFont="1"/>
    <xf numFmtId="0" fontId="109" fillId="0" borderId="0" xfId="0" applyFont="1" applyAlignment="1">
      <alignment vertical="top"/>
    </xf>
    <xf numFmtId="4" fontId="21" fillId="0" borderId="0" xfId="0" applyNumberFormat="1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4" fillId="0" borderId="4" xfId="0" applyFont="1" applyBorder="1" applyAlignment="1">
      <alignment horizontal="left" vertical="center"/>
    </xf>
    <xf numFmtId="0" fontId="102" fillId="5" borderId="0" xfId="0" applyFont="1" applyFill="1"/>
    <xf numFmtId="0" fontId="0" fillId="5" borderId="0" xfId="0" applyFill="1"/>
    <xf numFmtId="0" fontId="0" fillId="0" borderId="1" xfId="0" applyBorder="1"/>
    <xf numFmtId="0" fontId="21" fillId="0" borderId="1" xfId="0" applyFont="1" applyBorder="1" applyAlignment="1">
      <alignment horizontal="left"/>
    </xf>
    <xf numFmtId="1" fontId="2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3" applyFont="1" applyFill="1" applyAlignment="1" applyProtection="1"/>
    <xf numFmtId="49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105" fillId="0" borderId="0" xfId="0" applyFont="1" applyAlignment="1">
      <alignment horizontal="left"/>
    </xf>
    <xf numFmtId="0" fontId="105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49" fontId="115" fillId="0" borderId="0" xfId="0" applyNumberFormat="1" applyFont="1" applyAlignment="1">
      <alignment horizontal="right"/>
    </xf>
    <xf numFmtId="49" fontId="115" fillId="0" borderId="0" xfId="0" applyNumberFormat="1" applyFont="1" applyAlignment="1">
      <alignment horizontal="left"/>
    </xf>
    <xf numFmtId="1" fontId="20" fillId="0" borderId="1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/>
    </xf>
    <xf numFmtId="49" fontId="105" fillId="0" borderId="0" xfId="0" applyNumberFormat="1" applyFont="1" applyAlignment="1">
      <alignment horizontal="right"/>
    </xf>
    <xf numFmtId="0" fontId="61" fillId="0" borderId="0" xfId="3" applyNumberFormat="1" applyAlignment="1" applyProtection="1">
      <alignment horizontal="left"/>
    </xf>
    <xf numFmtId="0" fontId="61" fillId="0" borderId="0" xfId="3" applyNumberFormat="1" applyAlignment="1" applyProtection="1"/>
    <xf numFmtId="3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4" fillId="0" borderId="0" xfId="0" applyFont="1" applyAlignment="1" applyProtection="1">
      <alignment horizontal="left"/>
      <protection locked="0"/>
    </xf>
    <xf numFmtId="0" fontId="116" fillId="0" borderId="0" xfId="3" applyNumberFormat="1" applyFont="1" applyAlignment="1" applyProtection="1">
      <alignment horizontal="right"/>
    </xf>
    <xf numFmtId="0" fontId="28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6" fillId="0" borderId="0" xfId="3" applyNumberFormat="1" applyFont="1" applyAlignment="1" applyProtection="1">
      <alignment horizontal="left"/>
    </xf>
    <xf numFmtId="0" fontId="116" fillId="0" borderId="0" xfId="3" applyNumberFormat="1" applyFont="1" applyAlignment="1" applyProtection="1"/>
    <xf numFmtId="0" fontId="41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65" fillId="0" borderId="0" xfId="3" applyNumberFormat="1" applyFont="1" applyAlignment="1" applyProtection="1">
      <alignment horizontal="left"/>
    </xf>
    <xf numFmtId="0" fontId="65" fillId="0" borderId="0" xfId="3" applyNumberFormat="1" applyFont="1" applyAlignment="1" applyProtection="1"/>
    <xf numFmtId="49" fontId="20" fillId="0" borderId="0" xfId="0" applyNumberFormat="1" applyFont="1" applyAlignment="1">
      <alignment horizontal="center"/>
    </xf>
    <xf numFmtId="0" fontId="20" fillId="0" borderId="0" xfId="0" applyFont="1"/>
    <xf numFmtId="0" fontId="121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2" fillId="0" borderId="1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49" fontId="50" fillId="0" borderId="3" xfId="0" applyNumberFormat="1" applyFont="1" applyBorder="1" applyAlignment="1">
      <alignment horizontal="right"/>
    </xf>
    <xf numFmtId="0" fontId="0" fillId="0" borderId="3" xfId="0" applyBorder="1"/>
    <xf numFmtId="4" fontId="14" fillId="0" borderId="3" xfId="0" applyNumberFormat="1" applyFont="1" applyBorder="1" applyAlignment="1">
      <alignment horizontal="center"/>
    </xf>
    <xf numFmtId="0" fontId="116" fillId="0" borderId="0" xfId="3" applyFont="1" applyAlignment="1" applyProtection="1">
      <alignment horizontal="left"/>
    </xf>
    <xf numFmtId="0" fontId="116" fillId="0" borderId="0" xfId="3" applyFont="1" applyAlignment="1" applyProtection="1"/>
    <xf numFmtId="0" fontId="22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19" fillId="0" borderId="0" xfId="3" applyFont="1" applyAlignment="1" applyProtection="1">
      <alignment horizontal="left"/>
    </xf>
    <xf numFmtId="0" fontId="119" fillId="0" borderId="0" xfId="3" applyFont="1" applyAlignment="1" applyProtection="1"/>
    <xf numFmtId="1" fontId="50" fillId="0" borderId="2" xfId="0" applyNumberFormat="1" applyFont="1" applyBorder="1"/>
    <xf numFmtId="1" fontId="50" fillId="0" borderId="1" xfId="0" applyNumberFormat="1" applyFont="1" applyBorder="1"/>
    <xf numFmtId="0" fontId="101" fillId="0" borderId="2" xfId="0" applyFont="1" applyBorder="1"/>
    <xf numFmtId="0" fontId="88" fillId="0" borderId="1" xfId="3" applyFont="1" applyBorder="1" applyAlignment="1" applyProtection="1">
      <alignment horizontal="left"/>
    </xf>
    <xf numFmtId="0" fontId="40" fillId="0" borderId="0" xfId="3" applyFont="1" applyBorder="1" applyAlignment="1" applyProtection="1">
      <alignment horizontal="left"/>
    </xf>
    <xf numFmtId="0" fontId="88" fillId="0" borderId="0" xfId="0" applyFont="1" applyAlignment="1" applyProtection="1">
      <alignment horizontal="left"/>
      <protection locked="0"/>
    </xf>
    <xf numFmtId="0" fontId="9" fillId="0" borderId="0" xfId="0" applyFont="1"/>
    <xf numFmtId="0" fontId="0" fillId="10" borderId="0" xfId="0" applyFill="1"/>
    <xf numFmtId="0" fontId="26" fillId="0" borderId="0" xfId="0" applyFont="1" applyAlignment="1">
      <alignment horizontal="center" wrapText="1"/>
    </xf>
    <xf numFmtId="0" fontId="120" fillId="0" borderId="0" xfId="3" applyNumberFormat="1" applyFont="1" applyFill="1" applyAlignment="1" applyProtection="1">
      <alignment horizontal="left"/>
    </xf>
    <xf numFmtId="0" fontId="120" fillId="0" borderId="0" xfId="3" applyNumberFormat="1" applyFont="1" applyFill="1" applyAlignment="1" applyProtection="1"/>
    <xf numFmtId="0" fontId="21" fillId="9" borderId="0" xfId="3" applyFont="1" applyFill="1" applyBorder="1" applyAlignment="1" applyProtection="1">
      <alignment vertical="center"/>
    </xf>
    <xf numFmtId="0" fontId="21" fillId="0" borderId="0" xfId="3" applyFont="1" applyBorder="1" applyAlignment="1" applyProtection="1"/>
    <xf numFmtId="0" fontId="127" fillId="0" borderId="0" xfId="3" applyFont="1" applyAlignment="1" applyProtection="1"/>
    <xf numFmtId="49" fontId="21" fillId="0" borderId="0" xfId="0" applyNumberFormat="1" applyFont="1" applyAlignment="1">
      <alignment horizontal="left"/>
    </xf>
    <xf numFmtId="0" fontId="21" fillId="0" borderId="5" xfId="3" applyFont="1" applyFill="1" applyBorder="1" applyAlignment="1" applyProtection="1"/>
    <xf numFmtId="49" fontId="105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28" fillId="0" borderId="0" xfId="0" applyFont="1"/>
    <xf numFmtId="0" fontId="88" fillId="0" borderId="0" xfId="0" applyFont="1" applyAlignment="1">
      <alignment horizontal="left"/>
    </xf>
    <xf numFmtId="0" fontId="88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2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21" fillId="0" borderId="1" xfId="3" applyFont="1" applyBorder="1" applyAlignment="1" applyProtection="1">
      <alignment horizontal="left"/>
    </xf>
    <xf numFmtId="0" fontId="21" fillId="0" borderId="1" xfId="0" applyFont="1" applyBorder="1"/>
    <xf numFmtId="0" fontId="21" fillId="0" borderId="3" xfId="0" applyFont="1" applyBorder="1"/>
    <xf numFmtId="2" fontId="97" fillId="0" borderId="0" xfId="9" applyNumberFormat="1" applyFont="1" applyAlignment="1">
      <alignment horizontal="left"/>
    </xf>
    <xf numFmtId="0" fontId="24" fillId="10" borderId="0" xfId="0" applyFont="1" applyFill="1"/>
    <xf numFmtId="2" fontId="93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2" fillId="0" borderId="0" xfId="0" applyFont="1" applyAlignment="1">
      <alignment horizontal="center"/>
    </xf>
    <xf numFmtId="0" fontId="7" fillId="0" borderId="0" xfId="0" applyFont="1"/>
    <xf numFmtId="0" fontId="131" fillId="0" borderId="0" xfId="0" applyFont="1"/>
    <xf numFmtId="2" fontId="93" fillId="0" borderId="0" xfId="10" applyNumberFormat="1" applyFont="1" applyAlignment="1">
      <alignment horizontal="left"/>
    </xf>
    <xf numFmtId="2" fontId="93" fillId="0" borderId="0" xfId="11" applyNumberFormat="1" applyFont="1" applyAlignment="1">
      <alignment horizontal="left"/>
    </xf>
    <xf numFmtId="2" fontId="97" fillId="0" borderId="0" xfId="12" applyNumberFormat="1" applyFont="1" applyAlignment="1">
      <alignment horizontal="left"/>
    </xf>
    <xf numFmtId="166" fontId="93" fillId="0" borderId="0" xfId="4" applyNumberFormat="1" applyFont="1" applyAlignment="1">
      <alignment horizontal="left"/>
    </xf>
    <xf numFmtId="166" fontId="93" fillId="0" borderId="0" xfId="1" applyNumberFormat="1" applyFont="1" applyAlignment="1">
      <alignment horizontal="left"/>
    </xf>
    <xf numFmtId="166" fontId="93" fillId="10" borderId="0" xfId="4" applyNumberFormat="1" applyFont="1" applyFill="1" applyAlignment="1">
      <alignment horizontal="left"/>
    </xf>
    <xf numFmtId="2" fontId="93" fillId="10" borderId="0" xfId="12" applyNumberFormat="1" applyFont="1" applyFill="1" applyAlignment="1">
      <alignment horizontal="left"/>
    </xf>
    <xf numFmtId="2" fontId="93" fillId="0" borderId="0" xfId="12" applyNumberFormat="1" applyFont="1" applyAlignment="1">
      <alignment horizontal="left"/>
    </xf>
    <xf numFmtId="2" fontId="97" fillId="0" borderId="0" xfId="13" applyNumberFormat="1" applyFont="1" applyAlignment="1">
      <alignment horizontal="left"/>
    </xf>
    <xf numFmtId="2" fontId="93" fillId="0" borderId="0" xfId="3" applyNumberFormat="1" applyFont="1" applyFill="1" applyAlignment="1" applyProtection="1">
      <alignment horizontal="left"/>
    </xf>
    <xf numFmtId="167" fontId="93" fillId="0" borderId="0" xfId="4" applyNumberFormat="1" applyFont="1" applyAlignment="1">
      <alignment horizontal="left"/>
    </xf>
    <xf numFmtId="167" fontId="93" fillId="0" borderId="0" xfId="1" applyNumberFormat="1" applyFont="1" applyAlignment="1">
      <alignment horizontal="left"/>
    </xf>
    <xf numFmtId="0" fontId="97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7" fillId="0" borderId="0" xfId="0" applyFont="1" applyAlignment="1">
      <alignment horizontal="left"/>
    </xf>
    <xf numFmtId="0" fontId="97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3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5" fillId="0" borderId="0" xfId="0" applyFont="1"/>
    <xf numFmtId="0" fontId="50" fillId="0" borderId="0" xfId="0" applyFont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41" fillId="10" borderId="0" xfId="0" applyFont="1" applyFill="1"/>
    <xf numFmtId="0" fontId="0" fillId="10" borderId="0" xfId="0" applyFill="1" applyAlignment="1">
      <alignment horizontal="center"/>
    </xf>
    <xf numFmtId="0" fontId="50" fillId="0" borderId="1" xfId="0" applyFont="1" applyBorder="1" applyAlignment="1" applyProtection="1">
      <alignment horizontal="left"/>
      <protection locked="0"/>
    </xf>
    <xf numFmtId="0" fontId="95" fillId="0" borderId="0" xfId="3" applyFont="1" applyAlignment="1" applyProtection="1">
      <alignment horizontal="left"/>
    </xf>
    <xf numFmtId="0" fontId="95" fillId="0" borderId="0" xfId="3" applyFont="1" applyBorder="1" applyAlignment="1" applyProtection="1">
      <alignment horizontal="left"/>
    </xf>
    <xf numFmtId="0" fontId="95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32" fillId="0" borderId="0" xfId="0" applyFont="1"/>
    <xf numFmtId="0" fontId="4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9" fontId="48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2" fillId="0" borderId="0" xfId="0" applyNumberFormat="1" applyFont="1"/>
    <xf numFmtId="0" fontId="0" fillId="3" borderId="0" xfId="0" applyFill="1" applyAlignment="1">
      <alignment horizontal="center"/>
    </xf>
    <xf numFmtId="0" fontId="116" fillId="0" borderId="0" xfId="3" applyNumberFormat="1" applyFont="1" applyFill="1" applyAlignment="1" applyProtection="1">
      <alignment horizontal="right"/>
    </xf>
    <xf numFmtId="0" fontId="116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8" fillId="0" borderId="0" xfId="0" applyFont="1" applyAlignment="1" applyProtection="1">
      <alignment horizontal="right"/>
      <protection locked="0"/>
    </xf>
    <xf numFmtId="0" fontId="28" fillId="0" borderId="0" xfId="0" applyFont="1" applyAlignment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8" fillId="0" borderId="0" xfId="3" applyNumberFormat="1" applyFont="1" applyFill="1" applyAlignment="1" applyProtection="1">
      <alignment horizontal="right"/>
    </xf>
    <xf numFmtId="0" fontId="65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8" fillId="0" borderId="0" xfId="3" applyFont="1" applyFill="1" applyAlignment="1" applyProtection="1">
      <alignment horizontal="left"/>
    </xf>
    <xf numFmtId="0" fontId="65" fillId="0" borderId="0" xfId="3" applyFont="1" applyFill="1" applyAlignment="1" applyProtection="1"/>
    <xf numFmtId="0" fontId="61" fillId="0" borderId="0" xfId="3" applyFill="1" applyAlignment="1" applyProtection="1"/>
    <xf numFmtId="0" fontId="61" fillId="0" borderId="0" xfId="3" applyFill="1" applyAlignment="1" applyProtection="1">
      <alignment horizontal="left"/>
    </xf>
    <xf numFmtId="0" fontId="22" fillId="11" borderId="0" xfId="0" applyFont="1" applyFill="1" applyAlignment="1">
      <alignment horizontal="left"/>
    </xf>
    <xf numFmtId="0" fontId="76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left"/>
      <protection locked="0"/>
    </xf>
    <xf numFmtId="0" fontId="103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34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8" fillId="0" borderId="0" xfId="0" applyNumberFormat="1" applyFont="1" applyAlignment="1">
      <alignment horizontal="center"/>
    </xf>
    <xf numFmtId="4" fontId="68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3" fillId="12" borderId="0" xfId="0" applyFont="1" applyFill="1"/>
    <xf numFmtId="0" fontId="0" fillId="12" borderId="0" xfId="0" applyFill="1"/>
    <xf numFmtId="0" fontId="21" fillId="0" borderId="0" xfId="3" applyNumberFormat="1" applyFont="1" applyAlignment="1" applyProtection="1">
      <alignment horizontal="right"/>
    </xf>
    <xf numFmtId="0" fontId="21" fillId="0" borderId="0" xfId="3" applyFont="1" applyAlignment="1" applyProtection="1">
      <alignment horizontal="center"/>
    </xf>
    <xf numFmtId="0" fontId="21" fillId="0" borderId="3" xfId="3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168" fontId="14" fillId="0" borderId="0" xfId="0" applyNumberFormat="1" applyFont="1" applyAlignment="1">
      <alignment horizontal="center"/>
    </xf>
    <xf numFmtId="0" fontId="105" fillId="0" borderId="0" xfId="0" applyFont="1" applyAlignment="1" applyProtection="1">
      <alignment horizontal="left"/>
      <protection locked="0"/>
    </xf>
    <xf numFmtId="0" fontId="44" fillId="0" borderId="0" xfId="0" applyFont="1" applyAlignment="1">
      <alignment horizontal="left"/>
    </xf>
    <xf numFmtId="0" fontId="105" fillId="0" borderId="0" xfId="3" applyFont="1" applyBorder="1" applyAlignment="1" applyProtection="1">
      <alignment horizontal="left"/>
    </xf>
    <xf numFmtId="0" fontId="44" fillId="0" borderId="0" xfId="0" applyFont="1"/>
    <xf numFmtId="0" fontId="44" fillId="0" borderId="0" xfId="3" applyFont="1" applyBorder="1" applyAlignment="1" applyProtection="1">
      <alignment horizontal="left"/>
    </xf>
    <xf numFmtId="0" fontId="44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0" fillId="0" borderId="0" xfId="0" applyNumberFormat="1" applyFont="1" applyAlignment="1">
      <alignment horizontal="center"/>
    </xf>
    <xf numFmtId="4" fontId="80" fillId="0" borderId="0" xfId="0" applyNumberFormat="1" applyFont="1"/>
    <xf numFmtId="0" fontId="44" fillId="0" borderId="1" xfId="0" applyFont="1" applyBorder="1" applyAlignment="1">
      <alignment horizontal="left"/>
    </xf>
    <xf numFmtId="0" fontId="44" fillId="0" borderId="1" xfId="0" applyFont="1" applyBorder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44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4" fillId="0" borderId="0" xfId="0" applyFont="1" applyAlignment="1">
      <alignment horizontal="left" vertical="center"/>
    </xf>
    <xf numFmtId="0" fontId="139" fillId="0" borderId="0" xfId="0" applyFont="1"/>
    <xf numFmtId="0" fontId="140" fillId="0" borderId="0" xfId="0" applyFont="1"/>
    <xf numFmtId="0" fontId="139" fillId="0" borderId="0" xfId="0" applyFont="1" applyAlignment="1">
      <alignment horizontal="left"/>
    </xf>
    <xf numFmtId="0" fontId="102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1" fillId="0" borderId="0" xfId="0" applyFont="1" applyAlignment="1">
      <alignment horizontal="center"/>
    </xf>
    <xf numFmtId="0" fontId="21" fillId="0" borderId="0" xfId="3" applyFont="1" applyFill="1" applyAlignment="1" applyProtection="1">
      <alignment horizontal="center"/>
    </xf>
    <xf numFmtId="0" fontId="136" fillId="0" borderId="1" xfId="0" applyFont="1" applyBorder="1" applyAlignment="1">
      <alignment horizontal="center"/>
    </xf>
    <xf numFmtId="0" fontId="136" fillId="0" borderId="0" xfId="0" applyFont="1" applyAlignment="1">
      <alignment horizontal="center"/>
    </xf>
    <xf numFmtId="49" fontId="130" fillId="0" borderId="0" xfId="0" applyNumberFormat="1" applyFont="1"/>
    <xf numFmtId="0" fontId="130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7" fillId="0" borderId="0" xfId="0" applyNumberFormat="1" applyFont="1" applyAlignment="1">
      <alignment horizontal="center"/>
    </xf>
    <xf numFmtId="0" fontId="96" fillId="0" borderId="0" xfId="0" applyFont="1" applyAlignment="1">
      <alignment horizontal="center"/>
    </xf>
    <xf numFmtId="3" fontId="24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center"/>
    </xf>
    <xf numFmtId="0" fontId="21" fillId="0" borderId="0" xfId="35" applyNumberFormat="1" applyFont="1" applyAlignment="1" applyProtection="1">
      <alignment horizontal="left"/>
    </xf>
    <xf numFmtId="1" fontId="20" fillId="0" borderId="2" xfId="0" applyNumberFormat="1" applyFont="1" applyBorder="1" applyAlignment="1">
      <alignment horizontal="center"/>
    </xf>
    <xf numFmtId="4" fontId="20" fillId="0" borderId="3" xfId="0" applyNumberFormat="1" applyFont="1" applyBorder="1" applyAlignment="1">
      <alignment horizontal="center"/>
    </xf>
    <xf numFmtId="0" fontId="21" fillId="0" borderId="2" xfId="0" applyFont="1" applyBorder="1"/>
    <xf numFmtId="0" fontId="107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49" fontId="30" fillId="0" borderId="0" xfId="0" applyNumberFormat="1" applyFont="1" applyAlignment="1">
      <alignment horizontal="left"/>
    </xf>
    <xf numFmtId="49" fontId="87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49" fontId="87" fillId="0" borderId="1" xfId="0" applyNumberFormat="1" applyFont="1" applyBorder="1" applyAlignment="1">
      <alignment horizontal="left"/>
    </xf>
    <xf numFmtId="0" fontId="87" fillId="0" borderId="1" xfId="0" applyFont="1" applyBorder="1" applyAlignment="1">
      <alignment horizontal="left"/>
    </xf>
    <xf numFmtId="49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 applyProtection="1">
      <alignment horizontal="left"/>
      <protection locked="0"/>
    </xf>
    <xf numFmtId="0" fontId="21" fillId="0" borderId="0" xfId="0" applyNumberFormat="1" applyFont="1"/>
    <xf numFmtId="0" fontId="61" fillId="0" borderId="0" xfId="3" applyAlignment="1" applyProtection="1">
      <alignment horizontal="left" vertical="center"/>
    </xf>
    <xf numFmtId="0" fontId="0" fillId="0" borderId="0" xfId="0"/>
    <xf numFmtId="0" fontId="30" fillId="0" borderId="0" xfId="0" applyFont="1"/>
    <xf numFmtId="0" fontId="34" fillId="0" borderId="0" xfId="0" applyFont="1"/>
    <xf numFmtId="0" fontId="35" fillId="0" borderId="0" xfId="0" applyFont="1"/>
    <xf numFmtId="0" fontId="0" fillId="0" borderId="0" xfId="0"/>
    <xf numFmtId="0" fontId="30" fillId="0" borderId="0" xfId="0" applyFont="1"/>
    <xf numFmtId="0" fontId="34" fillId="0" borderId="0" xfId="0" applyFont="1"/>
    <xf numFmtId="0" fontId="35" fillId="0" borderId="0" xfId="0" applyFont="1"/>
    <xf numFmtId="0" fontId="30" fillId="0" borderId="0" xfId="0" applyFont="1"/>
    <xf numFmtId="0" fontId="34" fillId="0" borderId="0" xfId="0" applyFont="1"/>
    <xf numFmtId="0" fontId="35" fillId="0" borderId="0" xfId="0" applyFont="1"/>
    <xf numFmtId="49" fontId="0" fillId="0" borderId="0" xfId="0" applyNumberFormat="1"/>
    <xf numFmtId="0" fontId="0" fillId="10" borderId="0" xfId="0" applyFill="1"/>
    <xf numFmtId="0" fontId="0" fillId="10" borderId="0" xfId="0" applyFill="1" applyAlignment="1">
      <alignment horizontal="left"/>
    </xf>
    <xf numFmtId="0" fontId="0" fillId="0" borderId="0" xfId="0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3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61" fillId="0" borderId="0" xfId="3" applyAlignment="1" applyProtection="1">
      <alignment horizontal="left" wrapText="1"/>
    </xf>
    <xf numFmtId="0" fontId="21" fillId="0" borderId="0" xfId="0" applyFont="1" applyAlignment="1">
      <alignment horizontal="left" wrapText="1"/>
    </xf>
    <xf numFmtId="0" fontId="65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4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61" fillId="0" borderId="0" xfId="3" applyAlignment="1" applyProtection="1">
      <alignment wrapText="1"/>
    </xf>
    <xf numFmtId="0" fontId="75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3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" fillId="0" borderId="0" xfId="0" applyFont="1"/>
    <xf numFmtId="3" fontId="44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moran-vermeulen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logan-curri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tobias-aagaard-hansen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liam-johnston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nils-sinschek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jonas-vingegaard-rasmusse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niklas-larsen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leo-danes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maximilien-juillard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adam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maurice-ballerstedt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stinus-kaempe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mikel-landa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charles-planet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oscar-sevilla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kyung-gu-jang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rei-onodera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thibaut-pinot" TargetMode="External"/><Relationship Id="rId1107" Type="http://schemas.openxmlformats.org/officeDocument/2006/relationships/hyperlink" Target="https://www.procyclingstats.com/rider/stefan-kovar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michael-belleri" TargetMode="External"/><Relationship Id="rId1269" Type="http://schemas.openxmlformats.org/officeDocument/2006/relationships/hyperlink" Target="https://www.procyclingstats.com/rider/johan-price-pejters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martin-marcellus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hartthijs-de-vries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hugo-lennartsson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juan-ayuso-pesquera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1229" Type="http://schemas.openxmlformats.org/officeDocument/2006/relationships/hyperlink" Target="https://www.procyclingstats.com/rider/celestin-guillon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zhi-hui-jiang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olav-kooij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myagmarsuren-baasankhuu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mattias-skjelmose-jensen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atsushi-oka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taj-jones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nicolo-parisini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sergio-samitier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lennard-kamna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michael-schar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matyas-kopecky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pirmin-eisenbarth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lars-van-den-berg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lvan-dillier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dej-pogacar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alvaro-jose-hodeg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xianjing-lyu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joao-almeida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rokas-adomaitis" TargetMode="External"/><Relationship Id="rId1297" Type="http://schemas.openxmlformats.org/officeDocument/2006/relationships/hyperlink" Target="https://www.procyclingstats.com/rider/josh-kench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anton-kuzmin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leonel-quintero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german-nicolas-tivani-perez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karel-vacek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charlesetienne-chretie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aurelien-paret-peint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rtijn-rasenberg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dario-igor-belletta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oded-kogut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santiago-buitrago-sanchez" TargetMode="External"/><Relationship Id="rId1279" Type="http://schemas.openxmlformats.org/officeDocument/2006/relationships/hyperlink" Target="https://www.procyclingstats.com/rider/luke-verburg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thomas-pidcock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marc-hirschi" TargetMode="External"/><Relationship Id="rId1206" Type="http://schemas.openxmlformats.org/officeDocument/2006/relationships/hyperlink" Target="https://www.procyclingstats.com/rider/jesper-rasch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axel-kallberg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felix-gall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1228" Type="http://schemas.openxmlformats.org/officeDocument/2006/relationships/hyperlink" Target="https://www.procyclingstats.com/rider/kevin-mccambridge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isaac-del-toro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valentin-madouas" TargetMode="External"/><Relationship Id="rId1239" Type="http://schemas.openxmlformats.org/officeDocument/2006/relationships/hyperlink" Target="https://www.procyclingstats.com/rider/thymen-arensman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kuicheng-wang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jasper-philipsen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ruslan-aliyev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thomas-devaux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johannes-kulset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derek-gee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dario-lillo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chih-hao-tu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remi-lelandai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carlos-garcia-pierna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welay-hagos-berhe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matteo-jorgenson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luca-van-boven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wilmar-paredes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brandon-mcnulty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markus-pajur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magnus-waehre1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terry-kusuma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ryan-cavanagh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ben-healy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luca-vergallito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eric-antonio-fagundez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jonathan-mila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gianmarco-garofoli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yentl-vandeveld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david-martin-romero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byron-guama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dominik-bauer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christophe-laporte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soren-kragh-andersen" TargetMode="External"/><Relationship Id="rId1205" Type="http://schemas.openxmlformats.org/officeDocument/2006/relationships/hyperlink" Target="https://www.procyclingstats.com/rider/rudy-porter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luke-mudgway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mathieu-van-der-poel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jakob-egholm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luca-jenni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antti-jussi-juntunen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remco-evenepoel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francois-bidard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jelle-johannink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mads-pedersen" TargetMode="External"/><Relationship Id="rId1249" Type="http://schemas.openxmlformats.org/officeDocument/2006/relationships/hyperlink" Target="https://www.procyclingstats.com/rider/geraint-thoma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shao-hsuan-lu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florian-lipowitz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damiano-caruso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jacopo-mosca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euro-kim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iuri-leitao" TargetMode="External"/><Relationship Id="rId1209" Type="http://schemas.openxmlformats.org/officeDocument/2006/relationships/hyperlink" Target="https://www.procyclingstats.com/rider/tuur-dens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lars-hohmann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romain-bardet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gabriel-shipley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anton-stensby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david-gaudu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ns-pluto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cedrik-bakke-christophersen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tegsh-bayar-batsaikhan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kazushige-kuboki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rasmus-sojbergpederse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torbjorn-andre-roed1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kaden-hopkins" TargetMode="External"/><Relationship Id="rId1300" Type="http://schemas.openxmlformats.org/officeDocument/2006/relationships/printerSettings" Target="../printerSettings/printerSettings1.bin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michael-matthews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christopher-juul-jensen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atrick-eddy2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francis-jun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arcel-camprubi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michael-boros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tiesj-benoot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asbjorn-hellemose" TargetMode="External"/><Relationship Id="rId1204" Type="http://schemas.openxmlformats.org/officeDocument/2006/relationships/hyperlink" Target="https://www.procyclingstats.com/rider/filippo-ridolfo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danny-osorio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tao-geoghegan-hart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bartlomiej-proc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roniel-campo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cameron-ivory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jose-vicente-toribi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valentin-paret-peintre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frank-van-den-broek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wout-van-aert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einer-augusto-rubio-reyes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lionel-mawditt" TargetMode="External"/><Relationship Id="rId1259" Type="http://schemas.openxmlformats.org/officeDocument/2006/relationships/hyperlink" Target="https://www.procyclingstats.com/rider/yoeri-havik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rthur-kluckers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ilan-van-wilder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sander-de-pestel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cian-uijtdebroeks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victor-ocampo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stefan-kung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naoki-kojima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finlay-pickering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andreas-leknessund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alessandro-santaromita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jesus-david-pena-jimenez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alessio-nieri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primoz-roglic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matias-malmberg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filippo-magli2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marco-frigo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patompob-phonarjthan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bert-jan-lindeman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fernando-tercero-lopez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pierre-pascal-keu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737"/>
  <sheetViews>
    <sheetView zoomScale="90" zoomScaleNormal="90" workbookViewId="0">
      <selection activeCell="P3" sqref="P3:Q102"/>
    </sheetView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5678</v>
      </c>
      <c r="G1" s="129"/>
      <c r="J1"/>
      <c r="K1" s="215" t="s">
        <v>5652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1999</v>
      </c>
      <c r="F2" s="27"/>
      <c r="G2" s="17" t="s">
        <v>40</v>
      </c>
      <c r="H2" s="265" t="s">
        <v>1696</v>
      </c>
      <c r="J2" s="208"/>
      <c r="K2" s="454" t="s">
        <v>4517</v>
      </c>
      <c r="L2" s="101"/>
      <c r="M2" s="207" t="s">
        <v>1617</v>
      </c>
      <c r="N2" s="27" t="s">
        <v>1999</v>
      </c>
      <c r="O2" s="27"/>
      <c r="P2" s="17" t="s">
        <v>40</v>
      </c>
      <c r="Q2" s="17" t="s">
        <v>150</v>
      </c>
      <c r="R2" s="535"/>
      <c r="S2" s="535"/>
      <c r="T2" s="535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800</v>
      </c>
      <c r="D3" s="87" t="s">
        <v>1456</v>
      </c>
      <c r="E3" s="337" t="s">
        <v>4061</v>
      </c>
      <c r="G3" s="67">
        <f>$AQ$672</f>
        <v>17670</v>
      </c>
      <c r="H3" s="299" t="s">
        <v>5673</v>
      </c>
      <c r="I3" s="219"/>
      <c r="J3" s="331" t="s">
        <v>0</v>
      </c>
      <c r="K3" s="277" t="s">
        <v>3364</v>
      </c>
      <c r="M3" s="287" t="s">
        <v>2151</v>
      </c>
      <c r="N3" s="337" t="s">
        <v>4095</v>
      </c>
      <c r="P3" s="67">
        <f>$AHE$672-12746.1</f>
        <v>84.500000000003638</v>
      </c>
      <c r="Q3" s="50">
        <v>100</v>
      </c>
      <c r="R3" s="337"/>
      <c r="S3" s="536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6"/>
      <c r="AO3" s="396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19" t="s">
        <v>1662</v>
      </c>
      <c r="D4" s="87" t="s">
        <v>1429</v>
      </c>
      <c r="E4" s="337" t="s">
        <v>4063</v>
      </c>
      <c r="G4" s="67">
        <f>$HO$672</f>
        <v>17423.800000000003</v>
      </c>
      <c r="H4" s="299" t="s">
        <v>5673</v>
      </c>
      <c r="I4" s="219"/>
      <c r="J4" s="331" t="s">
        <v>2</v>
      </c>
      <c r="K4" s="219" t="s">
        <v>1654</v>
      </c>
      <c r="M4" s="288" t="s">
        <v>1478</v>
      </c>
      <c r="N4" s="337" t="s">
        <v>4085</v>
      </c>
      <c r="P4" s="67">
        <f>$QX$672-15303.6</f>
        <v>84.499999999998181</v>
      </c>
      <c r="Q4" s="50">
        <v>100</v>
      </c>
      <c r="S4" s="536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6"/>
      <c r="AO4" s="396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8" t="s">
        <v>2346</v>
      </c>
      <c r="D5" s="87" t="s">
        <v>1459</v>
      </c>
      <c r="E5" s="337" t="s">
        <v>4065</v>
      </c>
      <c r="G5" s="67">
        <f>$BR$672</f>
        <v>17380.2</v>
      </c>
      <c r="H5" s="299" t="s">
        <v>5673</v>
      </c>
      <c r="I5" s="28"/>
      <c r="J5" s="331" t="s">
        <v>3</v>
      </c>
      <c r="K5" s="63" t="s">
        <v>3397</v>
      </c>
      <c r="M5" s="269" t="s">
        <v>4056</v>
      </c>
      <c r="N5" s="337" t="s">
        <v>4094</v>
      </c>
      <c r="P5" s="67">
        <f>$AQE$672-13904.8</f>
        <v>40.599999999996726</v>
      </c>
      <c r="Q5" s="50">
        <v>98</v>
      </c>
      <c r="R5" s="337"/>
      <c r="S5" s="537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6"/>
      <c r="AO5" s="396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77" t="s">
        <v>2007</v>
      </c>
      <c r="D6" s="87" t="s">
        <v>1481</v>
      </c>
      <c r="E6" s="337" t="s">
        <v>4081</v>
      </c>
      <c r="G6" s="67">
        <f>$RY$672</f>
        <v>17264.900000000001</v>
      </c>
      <c r="H6" s="299" t="s">
        <v>5673</v>
      </c>
      <c r="I6" s="219"/>
      <c r="J6" s="331" t="s">
        <v>5</v>
      </c>
      <c r="K6" s="63" t="s">
        <v>3394</v>
      </c>
      <c r="M6" s="269" t="s">
        <v>4054</v>
      </c>
      <c r="N6" s="337" t="s">
        <v>4095</v>
      </c>
      <c r="P6" s="67">
        <f>$APM$672-12770</f>
        <v>40.599999999996726</v>
      </c>
      <c r="Q6" s="50">
        <v>98</v>
      </c>
      <c r="S6" s="537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6"/>
      <c r="AO6" s="396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77" t="s">
        <v>779</v>
      </c>
      <c r="D7" s="87" t="s">
        <v>1455</v>
      </c>
      <c r="E7" s="337" t="s">
        <v>4062</v>
      </c>
      <c r="G7" s="67">
        <f>$AH$672</f>
        <v>17063.299999999996</v>
      </c>
      <c r="H7" s="299" t="s">
        <v>5673</v>
      </c>
      <c r="J7" s="331" t="s">
        <v>7</v>
      </c>
      <c r="K7" s="277" t="s">
        <v>2009</v>
      </c>
      <c r="M7" s="288" t="s">
        <v>1853</v>
      </c>
      <c r="N7" s="337" t="s">
        <v>4089</v>
      </c>
      <c r="P7" s="67">
        <f>$VB$672-13292</f>
        <v>34.799999999995634</v>
      </c>
      <c r="Q7" s="50">
        <v>96</v>
      </c>
      <c r="S7" s="537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6"/>
      <c r="AO7" s="396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8" t="s">
        <v>37</v>
      </c>
      <c r="D8" s="87" t="s">
        <v>1416</v>
      </c>
      <c r="E8" s="337" t="s">
        <v>4066</v>
      </c>
      <c r="G8" s="67">
        <f>$DB$672</f>
        <v>17000.5</v>
      </c>
      <c r="H8" s="299" t="s">
        <v>5673</v>
      </c>
      <c r="J8" s="331" t="s">
        <v>8</v>
      </c>
      <c r="K8" s="63" t="s">
        <v>782</v>
      </c>
      <c r="M8" s="287" t="s">
        <v>1476</v>
      </c>
      <c r="N8" s="337" t="s">
        <v>4087</v>
      </c>
      <c r="P8" s="67">
        <f>$QF$672-12266.4</f>
        <v>31.900000000003274</v>
      </c>
      <c r="Q8" s="50">
        <v>95</v>
      </c>
      <c r="R8" s="337"/>
      <c r="S8" s="537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6"/>
      <c r="AO8" s="396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1647</v>
      </c>
      <c r="D9" s="87" t="s">
        <v>1423</v>
      </c>
      <c r="E9" s="337" t="s">
        <v>4062</v>
      </c>
      <c r="G9" s="67">
        <f>$FM$672</f>
        <v>16933.400000000001</v>
      </c>
      <c r="H9" s="299" t="s">
        <v>5673</v>
      </c>
      <c r="I9" s="277"/>
      <c r="J9" s="331" t="s">
        <v>10</v>
      </c>
      <c r="K9" s="277" t="s">
        <v>2022</v>
      </c>
      <c r="M9" s="288" t="s">
        <v>1862</v>
      </c>
      <c r="N9" s="337" t="s">
        <v>4092</v>
      </c>
      <c r="P9" s="67">
        <f>$YE$672-15486.9</f>
        <v>15</v>
      </c>
      <c r="Q9" s="50">
        <v>94</v>
      </c>
      <c r="S9" s="537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6"/>
      <c r="AO9" s="396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63" t="s">
        <v>746</v>
      </c>
      <c r="D10" s="87" t="s">
        <v>1424</v>
      </c>
      <c r="E10" s="337" t="s">
        <v>4069</v>
      </c>
      <c r="G10" s="67">
        <f>$FV$672</f>
        <v>16583.700000000004</v>
      </c>
      <c r="H10" s="299" t="s">
        <v>5673</v>
      </c>
      <c r="I10" s="219"/>
      <c r="J10" s="331" t="s">
        <v>12</v>
      </c>
      <c r="K10" s="277" t="s">
        <v>2023</v>
      </c>
      <c r="M10" s="288" t="s">
        <v>2398</v>
      </c>
      <c r="N10" s="337" t="s">
        <v>4093</v>
      </c>
      <c r="P10" s="67">
        <f>$AAP$672-11928.3</f>
        <v>4.2000000000043656</v>
      </c>
      <c r="Q10" s="50">
        <v>93</v>
      </c>
      <c r="S10" s="537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6"/>
      <c r="AO10" s="396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9</v>
      </c>
      <c r="D11" s="269" t="s">
        <v>1463</v>
      </c>
      <c r="E11" s="337" t="s">
        <v>4074</v>
      </c>
      <c r="G11" s="67">
        <f>$LS$672</f>
        <v>16552.800000000003</v>
      </c>
      <c r="H11" s="299" t="s">
        <v>5673</v>
      </c>
      <c r="I11" s="219"/>
      <c r="J11" s="331" t="s">
        <v>14</v>
      </c>
      <c r="K11" s="219" t="s">
        <v>1657</v>
      </c>
      <c r="M11" s="288" t="s">
        <v>1479</v>
      </c>
      <c r="N11" s="337" t="s">
        <v>4085</v>
      </c>
      <c r="P11" s="67">
        <f>$RG$672-13774</f>
        <v>4.2000000000007276</v>
      </c>
      <c r="Q11" s="50">
        <v>93</v>
      </c>
      <c r="S11" s="537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6"/>
      <c r="AO11" s="396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63" t="s">
        <v>25</v>
      </c>
      <c r="D12" s="87" t="s">
        <v>1458</v>
      </c>
      <c r="E12" s="337" t="s">
        <v>4058</v>
      </c>
      <c r="G12" s="67">
        <f>$BI$672</f>
        <v>16520.200000000004</v>
      </c>
      <c r="H12" s="299" t="s">
        <v>5674</v>
      </c>
      <c r="J12" s="331" t="s">
        <v>16</v>
      </c>
      <c r="K12" s="277" t="s">
        <v>2052</v>
      </c>
      <c r="M12" s="288" t="s">
        <v>2399</v>
      </c>
      <c r="N12" s="337" t="s">
        <v>4093</v>
      </c>
      <c r="P12" s="67">
        <f>$AAY$672-11572.15</f>
        <v>4.1999999999989086</v>
      </c>
      <c r="Q12" s="50">
        <v>93</v>
      </c>
      <c r="S12" s="537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6"/>
      <c r="AO12" s="396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733</v>
      </c>
      <c r="D13" s="87" t="s">
        <v>1428</v>
      </c>
      <c r="E13" s="337" t="s">
        <v>4076</v>
      </c>
      <c r="G13" s="67">
        <f>$HF$672</f>
        <v>16512.500000000004</v>
      </c>
      <c r="H13" s="299" t="s">
        <v>5675</v>
      </c>
      <c r="I13" s="219"/>
      <c r="J13" s="331" t="s">
        <v>18</v>
      </c>
      <c r="K13" s="63" t="s">
        <v>3377</v>
      </c>
      <c r="M13" s="269" t="s">
        <v>4043</v>
      </c>
      <c r="N13" s="337" t="s">
        <v>4100</v>
      </c>
      <c r="P13" s="67">
        <f>$ALR$672-11693.1</f>
        <v>0</v>
      </c>
      <c r="Q13" s="50">
        <v>0</v>
      </c>
      <c r="S13" s="536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6"/>
      <c r="AO13" s="396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77" t="s">
        <v>17</v>
      </c>
      <c r="D14" s="87" t="s">
        <v>1417</v>
      </c>
      <c r="E14" s="337" t="s">
        <v>4067</v>
      </c>
      <c r="G14" s="67">
        <f>$DK$672</f>
        <v>16502</v>
      </c>
      <c r="H14" s="299" t="s">
        <v>5673</v>
      </c>
      <c r="I14" s="28"/>
      <c r="J14" s="331" t="s">
        <v>20</v>
      </c>
      <c r="K14" s="277" t="s">
        <v>2002</v>
      </c>
      <c r="M14" s="288" t="s">
        <v>1857</v>
      </c>
      <c r="N14" s="337" t="s">
        <v>4083</v>
      </c>
      <c r="P14" s="67">
        <f>$WL$672-10336.2</f>
        <v>0</v>
      </c>
      <c r="Q14" s="50">
        <v>0</v>
      </c>
      <c r="S14" s="537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6"/>
      <c r="AO14" s="396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154</v>
      </c>
      <c r="D15" s="87" t="s">
        <v>1453</v>
      </c>
      <c r="E15" s="337" t="s">
        <v>4058</v>
      </c>
      <c r="G15" s="67">
        <f>$P$672</f>
        <v>16478.7</v>
      </c>
      <c r="H15" s="299" t="s">
        <v>5673</v>
      </c>
      <c r="J15" s="331" t="s">
        <v>22</v>
      </c>
      <c r="K15" s="219" t="s">
        <v>1652</v>
      </c>
      <c r="M15" s="288" t="s">
        <v>1471</v>
      </c>
      <c r="N15" s="337" t="s">
        <v>4084</v>
      </c>
      <c r="P15" s="67">
        <f>$OM$672-15373</f>
        <v>0</v>
      </c>
      <c r="Q15" s="50">
        <v>0</v>
      </c>
      <c r="S15" s="537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6"/>
      <c r="AO15" s="396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277" t="s">
        <v>2005</v>
      </c>
      <c r="D16" s="87" t="s">
        <v>1482</v>
      </c>
      <c r="E16" s="337" t="s">
        <v>4070</v>
      </c>
      <c r="G16" s="67">
        <f>$SH$672</f>
        <v>16439.800000000003</v>
      </c>
      <c r="H16" s="299" t="s">
        <v>5673</v>
      </c>
      <c r="I16" s="277"/>
      <c r="J16" s="331" t="s">
        <v>24</v>
      </c>
      <c r="K16" s="219" t="s">
        <v>1647</v>
      </c>
      <c r="M16" s="288" t="s">
        <v>1423</v>
      </c>
      <c r="N16" s="337" t="s">
        <v>4062</v>
      </c>
      <c r="P16" s="67">
        <f>$FM$672-16933.4</f>
        <v>0</v>
      </c>
      <c r="Q16" s="50">
        <v>0</v>
      </c>
      <c r="S16" s="537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6"/>
      <c r="AO16" s="396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783</v>
      </c>
      <c r="D17" s="269" t="s">
        <v>1414</v>
      </c>
      <c r="E17" s="337" t="s">
        <v>4061</v>
      </c>
      <c r="G17" s="67">
        <f>$CJ$672</f>
        <v>16425.199999999993</v>
      </c>
      <c r="H17" s="299" t="s">
        <v>5673</v>
      </c>
      <c r="I17" s="28"/>
      <c r="J17" s="331" t="s">
        <v>26</v>
      </c>
      <c r="K17" s="63" t="s">
        <v>3366</v>
      </c>
      <c r="M17" s="269" t="s">
        <v>4032</v>
      </c>
      <c r="N17" s="337" t="s">
        <v>4096</v>
      </c>
      <c r="P17" s="67">
        <f>$AHW$672-15736.2</f>
        <v>0</v>
      </c>
      <c r="Q17" s="50">
        <v>0</v>
      </c>
      <c r="S17" s="537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6"/>
      <c r="AO17" s="396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2347</v>
      </c>
      <c r="D18" s="269" t="s">
        <v>1454</v>
      </c>
      <c r="E18" s="337" t="s">
        <v>4059</v>
      </c>
      <c r="G18" s="67">
        <f>$Y$672</f>
        <v>16389.099999999999</v>
      </c>
      <c r="H18" s="299" t="s">
        <v>5673</v>
      </c>
      <c r="I18" s="277"/>
      <c r="J18" s="331" t="s">
        <v>28</v>
      </c>
      <c r="K18" s="277" t="s">
        <v>1</v>
      </c>
      <c r="M18" s="288" t="s">
        <v>1484</v>
      </c>
      <c r="N18" s="337" t="s">
        <v>4093</v>
      </c>
      <c r="P18" s="67">
        <f>$SZ$672-11768.9</f>
        <v>0</v>
      </c>
      <c r="Q18" s="50">
        <v>0</v>
      </c>
      <c r="R18" s="337"/>
      <c r="S18" s="537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6"/>
      <c r="AO18" s="396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2349</v>
      </c>
      <c r="D19" s="87" t="s">
        <v>1460</v>
      </c>
      <c r="E19" s="337" t="s">
        <v>4060</v>
      </c>
      <c r="G19" s="67">
        <f>$CA$672</f>
        <v>16328.1</v>
      </c>
      <c r="H19" s="299" t="s">
        <v>5673</v>
      </c>
      <c r="J19" s="331" t="s">
        <v>30</v>
      </c>
      <c r="K19" s="63" t="s">
        <v>3385</v>
      </c>
      <c r="M19" s="269" t="s">
        <v>4052</v>
      </c>
      <c r="N19" s="337" t="s">
        <v>4096</v>
      </c>
      <c r="P19" s="67">
        <f>$AOU$672-16073.4</f>
        <v>0</v>
      </c>
      <c r="Q19" s="50">
        <v>0</v>
      </c>
      <c r="S19" s="537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6"/>
      <c r="AO19" s="396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162</v>
      </c>
      <c r="D20" s="87" t="s">
        <v>1432</v>
      </c>
      <c r="E20" s="337" t="s">
        <v>4071</v>
      </c>
      <c r="G20" s="67">
        <f>$IP$672</f>
        <v>16286.400000000009</v>
      </c>
      <c r="H20" s="299" t="s">
        <v>5673</v>
      </c>
      <c r="J20" s="331" t="s">
        <v>32</v>
      </c>
      <c r="K20" s="219" t="s">
        <v>1653</v>
      </c>
      <c r="M20" s="288" t="s">
        <v>1465</v>
      </c>
      <c r="N20" s="337" t="s">
        <v>4075</v>
      </c>
      <c r="P20" s="67">
        <f>$MK$672-16025.6</f>
        <v>0</v>
      </c>
      <c r="Q20" s="50">
        <v>0</v>
      </c>
      <c r="S20" s="537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6"/>
      <c r="AO20" s="396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749</v>
      </c>
      <c r="D21" s="87" t="s">
        <v>1421</v>
      </c>
      <c r="E21" s="337" t="s">
        <v>4064</v>
      </c>
      <c r="G21" s="67">
        <f>$EU$672</f>
        <v>16206.949999999995</v>
      </c>
      <c r="H21" s="299" t="s">
        <v>5673</v>
      </c>
      <c r="J21" s="331" t="s">
        <v>34</v>
      </c>
      <c r="K21" s="63" t="s">
        <v>771</v>
      </c>
      <c r="M21" s="288" t="s">
        <v>1466</v>
      </c>
      <c r="N21" s="337" t="s">
        <v>4080</v>
      </c>
      <c r="P21" s="67">
        <f>$MT$672-14589.9</f>
        <v>0</v>
      </c>
      <c r="Q21" s="50">
        <v>0</v>
      </c>
      <c r="S21" s="537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6"/>
      <c r="AO21" s="396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2017</v>
      </c>
      <c r="D22" s="87" t="s">
        <v>1483</v>
      </c>
      <c r="E22" s="337" t="s">
        <v>4077</v>
      </c>
      <c r="G22" s="67">
        <f>$SQ$672</f>
        <v>16174.700000000004</v>
      </c>
      <c r="H22" s="299" t="s">
        <v>5673</v>
      </c>
      <c r="J22" s="331" t="s">
        <v>36</v>
      </c>
      <c r="K22" s="63" t="s">
        <v>788</v>
      </c>
      <c r="M22" s="288" t="s">
        <v>1470</v>
      </c>
      <c r="N22" s="337" t="s">
        <v>4083</v>
      </c>
      <c r="P22" s="67">
        <f>$OD$672-9322.3</f>
        <v>0</v>
      </c>
      <c r="Q22" s="50">
        <v>0</v>
      </c>
      <c r="S22" s="537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6"/>
      <c r="AO22" s="396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778</v>
      </c>
      <c r="D23" s="269" t="s">
        <v>1427</v>
      </c>
      <c r="E23" s="337" t="s">
        <v>4070</v>
      </c>
      <c r="G23" s="67">
        <f>$GW$672</f>
        <v>16169.9</v>
      </c>
      <c r="H23" s="299" t="s">
        <v>5673</v>
      </c>
      <c r="I23" s="277"/>
      <c r="J23" s="331" t="s">
        <v>38</v>
      </c>
      <c r="K23" s="277" t="s">
        <v>2005</v>
      </c>
      <c r="M23" s="288" t="s">
        <v>1482</v>
      </c>
      <c r="N23" s="337" t="s">
        <v>4070</v>
      </c>
      <c r="P23" s="67">
        <f>$SH$672-16439.8</f>
        <v>0</v>
      </c>
      <c r="Q23" s="50">
        <v>0</v>
      </c>
      <c r="S23" s="537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6"/>
      <c r="AO23" s="396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3385</v>
      </c>
      <c r="D24" s="269" t="s">
        <v>4052</v>
      </c>
      <c r="E24" s="337" t="s">
        <v>4096</v>
      </c>
      <c r="G24" s="67">
        <f>$AOU$672</f>
        <v>16073.4</v>
      </c>
      <c r="H24" s="299" t="s">
        <v>5673</v>
      </c>
      <c r="I24" s="219"/>
      <c r="J24" s="331" t="s">
        <v>145</v>
      </c>
      <c r="K24" s="63" t="s">
        <v>3367</v>
      </c>
      <c r="M24" s="269" t="s">
        <v>4033</v>
      </c>
      <c r="N24" s="337" t="s">
        <v>4096</v>
      </c>
      <c r="P24" s="67">
        <f>$AIF$672-12047.4</f>
        <v>0</v>
      </c>
      <c r="Q24" s="50">
        <v>0</v>
      </c>
      <c r="S24" s="536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6"/>
      <c r="AO24" s="396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19" t="s">
        <v>1653</v>
      </c>
      <c r="D25" s="87" t="s">
        <v>1465</v>
      </c>
      <c r="E25" s="337" t="s">
        <v>4075</v>
      </c>
      <c r="G25" s="67">
        <f>$MK$672</f>
        <v>16025.600000000004</v>
      </c>
      <c r="H25" s="299" t="s">
        <v>5673</v>
      </c>
      <c r="J25" s="331" t="s">
        <v>146</v>
      </c>
      <c r="K25" s="63" t="s">
        <v>153</v>
      </c>
      <c r="M25" s="288" t="s">
        <v>1441</v>
      </c>
      <c r="N25" s="337" t="s">
        <v>4073</v>
      </c>
      <c r="P25" s="67">
        <f>$JZ$672-14058.6</f>
        <v>0</v>
      </c>
      <c r="Q25" s="50">
        <v>0</v>
      </c>
      <c r="S25" s="537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6"/>
      <c r="AO25" s="396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3212</v>
      </c>
      <c r="D26" s="87" t="s">
        <v>1452</v>
      </c>
      <c r="E26" s="337" t="s">
        <v>4058</v>
      </c>
      <c r="G26" s="67">
        <f>$G$672</f>
        <v>15941.800000000001</v>
      </c>
      <c r="H26" s="299" t="s">
        <v>5673</v>
      </c>
      <c r="I26" s="277"/>
      <c r="J26" s="331" t="s">
        <v>147</v>
      </c>
      <c r="K26" s="63" t="s">
        <v>3370</v>
      </c>
      <c r="M26" s="269" t="s">
        <v>4036</v>
      </c>
      <c r="N26" s="337" t="s">
        <v>4099</v>
      </c>
      <c r="P26" s="67">
        <f>$AJG$672-13280.9</f>
        <v>0</v>
      </c>
      <c r="Q26" s="50">
        <v>0</v>
      </c>
      <c r="S26" s="537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6"/>
      <c r="AO26" s="396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1659</v>
      </c>
      <c r="D27" s="87" t="s">
        <v>1473</v>
      </c>
      <c r="E27" s="337" t="s">
        <v>4085</v>
      </c>
      <c r="G27" s="67">
        <f>$PE$672</f>
        <v>15901.800000000008</v>
      </c>
      <c r="H27" s="299" t="s">
        <v>5673</v>
      </c>
      <c r="I27" s="277"/>
      <c r="J27" s="331" t="s">
        <v>151</v>
      </c>
      <c r="K27" s="63" t="s">
        <v>3384</v>
      </c>
      <c r="M27" s="269" t="s">
        <v>4051</v>
      </c>
      <c r="N27" s="337" t="s">
        <v>4099</v>
      </c>
      <c r="P27" s="67">
        <f>$AOL$672-15841.4</f>
        <v>0</v>
      </c>
      <c r="Q27" s="50">
        <v>0</v>
      </c>
      <c r="S27" s="537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6"/>
      <c r="AO27" s="396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3384</v>
      </c>
      <c r="D28" s="269" t="s">
        <v>4051</v>
      </c>
      <c r="E28" s="337" t="s">
        <v>4099</v>
      </c>
      <c r="G28" s="67">
        <f>$AOL$672</f>
        <v>15841.4</v>
      </c>
      <c r="H28" s="299" t="s">
        <v>5673</v>
      </c>
      <c r="I28" s="277"/>
      <c r="J28" s="331" t="s">
        <v>157</v>
      </c>
      <c r="K28" s="277" t="s">
        <v>9</v>
      </c>
      <c r="M28" s="287" t="s">
        <v>1463</v>
      </c>
      <c r="N28" s="337" t="s">
        <v>4074</v>
      </c>
      <c r="P28" s="67">
        <f>$LS$672-16552.8</f>
        <v>0</v>
      </c>
      <c r="Q28" s="50">
        <v>0</v>
      </c>
      <c r="S28" s="537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6"/>
      <c r="AO28" s="396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77" t="s">
        <v>2026</v>
      </c>
      <c r="D29" s="87" t="s">
        <v>1865</v>
      </c>
      <c r="E29" s="337" t="s">
        <v>4088</v>
      </c>
      <c r="G29" s="67">
        <f>$ZF$672</f>
        <v>15763.200000000003</v>
      </c>
      <c r="H29" s="299" t="s">
        <v>5673</v>
      </c>
      <c r="I29" s="277"/>
      <c r="J29" s="331" t="s">
        <v>159</v>
      </c>
      <c r="K29" s="277" t="s">
        <v>2017</v>
      </c>
      <c r="M29" s="288" t="s">
        <v>1483</v>
      </c>
      <c r="N29" s="337" t="s">
        <v>4077</v>
      </c>
      <c r="P29" s="67">
        <f>$SQ$672-16174.7</f>
        <v>0</v>
      </c>
      <c r="Q29" s="50">
        <v>0</v>
      </c>
      <c r="S29" s="536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6"/>
      <c r="AO29" s="396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33</v>
      </c>
      <c r="D30" s="87" t="s">
        <v>1457</v>
      </c>
      <c r="E30" s="337" t="s">
        <v>4060</v>
      </c>
      <c r="G30" s="67">
        <f>$AZ$672</f>
        <v>15736.600000000004</v>
      </c>
      <c r="H30" s="299" t="s">
        <v>5674</v>
      </c>
      <c r="J30" s="331" t="s">
        <v>160</v>
      </c>
      <c r="K30" s="277" t="s">
        <v>11</v>
      </c>
      <c r="M30" s="288" t="s">
        <v>1460</v>
      </c>
      <c r="N30" s="337" t="s">
        <v>4060</v>
      </c>
      <c r="P30" s="67">
        <f>$CA$672-16328.1</f>
        <v>0</v>
      </c>
      <c r="Q30" s="50">
        <v>0</v>
      </c>
      <c r="S30" s="537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6"/>
      <c r="AO30" s="396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63" t="s">
        <v>3366</v>
      </c>
      <c r="D31" s="269" t="s">
        <v>4032</v>
      </c>
      <c r="E31" s="337" t="s">
        <v>4096</v>
      </c>
      <c r="G31" s="67">
        <f>$AHW$672</f>
        <v>15736.199999999997</v>
      </c>
      <c r="H31" s="299" t="s">
        <v>5675</v>
      </c>
      <c r="J31" s="331" t="s">
        <v>161</v>
      </c>
      <c r="K31" s="63" t="s">
        <v>3368</v>
      </c>
      <c r="M31" s="269" t="s">
        <v>4034</v>
      </c>
      <c r="N31" s="337" t="s">
        <v>4097</v>
      </c>
      <c r="P31" s="67">
        <f>$AIO$672-12892.2</f>
        <v>0</v>
      </c>
      <c r="Q31" s="50">
        <v>0</v>
      </c>
      <c r="S31" s="537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6"/>
      <c r="AO31" s="396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19" t="s">
        <v>1655</v>
      </c>
      <c r="D32" s="87" t="s">
        <v>1474</v>
      </c>
      <c r="E32" s="337" t="s">
        <v>4086</v>
      </c>
      <c r="G32" s="67">
        <f>$PN$672</f>
        <v>15637.700000000003</v>
      </c>
      <c r="H32" s="299" t="s">
        <v>5673</v>
      </c>
      <c r="J32" s="331" t="s">
        <v>163</v>
      </c>
      <c r="K32" s="277" t="s">
        <v>2024</v>
      </c>
      <c r="M32" s="288" t="s">
        <v>1866</v>
      </c>
      <c r="N32" s="337" t="s">
        <v>4097</v>
      </c>
      <c r="P32" s="67">
        <f>$ZO$672-14925.3</f>
        <v>0</v>
      </c>
      <c r="Q32" s="50">
        <v>0</v>
      </c>
      <c r="S32" s="537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6"/>
      <c r="AO32" s="396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3393</v>
      </c>
      <c r="D33" s="269" t="s">
        <v>4053</v>
      </c>
      <c r="E33" s="337" t="s">
        <v>4097</v>
      </c>
      <c r="G33" s="67">
        <f>$APD$672</f>
        <v>15617.2</v>
      </c>
      <c r="H33" s="299" t="s">
        <v>5673</v>
      </c>
      <c r="I33" s="219"/>
      <c r="J33" s="331" t="s">
        <v>275</v>
      </c>
      <c r="K33" s="219" t="s">
        <v>1655</v>
      </c>
      <c r="M33" s="288" t="s">
        <v>1474</v>
      </c>
      <c r="N33" s="337" t="s">
        <v>4086</v>
      </c>
      <c r="P33" s="67">
        <f>$PN$672-15637.7</f>
        <v>0</v>
      </c>
      <c r="Q33" s="50">
        <v>0</v>
      </c>
      <c r="S33" s="537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6"/>
      <c r="AO33" s="396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63" t="s">
        <v>3374</v>
      </c>
      <c r="D34" s="269" t="s">
        <v>4040</v>
      </c>
      <c r="E34" s="337" t="s">
        <v>4094</v>
      </c>
      <c r="G34" s="67">
        <f>$AKQ$672</f>
        <v>15593.199999999997</v>
      </c>
      <c r="H34" s="299" t="s">
        <v>5674</v>
      </c>
      <c r="I34" s="277"/>
      <c r="J34" s="331" t="s">
        <v>276</v>
      </c>
      <c r="K34" s="63" t="s">
        <v>728</v>
      </c>
      <c r="M34" s="288" t="s">
        <v>1486</v>
      </c>
      <c r="N34" s="337" t="s">
        <v>4083</v>
      </c>
      <c r="P34" s="67">
        <f>$TR$672-12343.2</f>
        <v>0</v>
      </c>
      <c r="Q34" s="50">
        <v>0</v>
      </c>
      <c r="S34" s="537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6"/>
      <c r="AO34" s="396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277" t="s">
        <v>2350</v>
      </c>
      <c r="D35" s="87" t="s">
        <v>1415</v>
      </c>
      <c r="E35" s="337" t="s">
        <v>4058</v>
      </c>
      <c r="G35" s="67">
        <f>$CS$672</f>
        <v>15561.699999999999</v>
      </c>
      <c r="H35" s="299" t="s">
        <v>5675</v>
      </c>
      <c r="J35" s="331" t="s">
        <v>277</v>
      </c>
      <c r="K35" s="277" t="s">
        <v>2010</v>
      </c>
      <c r="M35" s="288" t="s">
        <v>1854</v>
      </c>
      <c r="N35" s="337" t="s">
        <v>4090</v>
      </c>
      <c r="P35" s="67">
        <f>$VK$672-14325.1</f>
        <v>0</v>
      </c>
      <c r="Q35" s="50">
        <v>0</v>
      </c>
      <c r="S35" s="537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6"/>
      <c r="AO35" s="396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63" t="s">
        <v>141</v>
      </c>
      <c r="D36" s="87" t="s">
        <v>1425</v>
      </c>
      <c r="E36" s="337" t="s">
        <v>4065</v>
      </c>
      <c r="G36" s="67">
        <f>$GE$672</f>
        <v>15508.799999999997</v>
      </c>
      <c r="H36" s="299" t="s">
        <v>5674</v>
      </c>
      <c r="I36" s="277"/>
      <c r="J36" s="331" t="s">
        <v>278</v>
      </c>
      <c r="K36" s="63" t="s">
        <v>3378</v>
      </c>
      <c r="M36" s="269" t="s">
        <v>4044</v>
      </c>
      <c r="N36" s="337" t="s">
        <v>4094</v>
      </c>
      <c r="P36" s="67">
        <f>$AMA$672-13609.5</f>
        <v>0</v>
      </c>
      <c r="Q36" s="50">
        <v>0</v>
      </c>
      <c r="S36" s="537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6"/>
      <c r="AO36" s="396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277" t="s">
        <v>2022</v>
      </c>
      <c r="D37" s="87" t="s">
        <v>1862</v>
      </c>
      <c r="E37" s="337" t="s">
        <v>4092</v>
      </c>
      <c r="G37" s="67">
        <f>$YE$672</f>
        <v>15501.9</v>
      </c>
      <c r="H37" s="299" t="s">
        <v>5675</v>
      </c>
      <c r="I37" s="277"/>
      <c r="J37" s="331" t="s">
        <v>735</v>
      </c>
      <c r="K37" s="277" t="s">
        <v>783</v>
      </c>
      <c r="M37" s="287" t="s">
        <v>1414</v>
      </c>
      <c r="N37" s="337" t="s">
        <v>4061</v>
      </c>
      <c r="P37" s="67">
        <f>$CJ$672-16425.2</f>
        <v>0</v>
      </c>
      <c r="Q37" s="50">
        <v>0</v>
      </c>
      <c r="S37" s="537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6"/>
      <c r="AO37" s="396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63" t="s">
        <v>142</v>
      </c>
      <c r="D38" s="87" t="s">
        <v>1418</v>
      </c>
      <c r="E38" s="337" t="s">
        <v>4060</v>
      </c>
      <c r="G38" s="67">
        <f>$DT$672</f>
        <v>15445.199999999999</v>
      </c>
      <c r="H38" s="299" t="s">
        <v>5673</v>
      </c>
      <c r="J38" s="331" t="s">
        <v>736</v>
      </c>
      <c r="K38" s="277" t="s">
        <v>13</v>
      </c>
      <c r="M38" s="287" t="s">
        <v>1469</v>
      </c>
      <c r="N38" s="337" t="s">
        <v>4082</v>
      </c>
      <c r="P38" s="67">
        <f>$NU$672-12408.2</f>
        <v>0</v>
      </c>
      <c r="Q38" s="50">
        <v>0</v>
      </c>
      <c r="S38" s="536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6"/>
      <c r="AO38" s="396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63" t="s">
        <v>748</v>
      </c>
      <c r="D39" s="87" t="s">
        <v>1426</v>
      </c>
      <c r="E39" s="337" t="s">
        <v>4063</v>
      </c>
      <c r="G39" s="67">
        <f>$GN$672</f>
        <v>15396.699999999999</v>
      </c>
      <c r="H39" s="299" t="s">
        <v>5674</v>
      </c>
      <c r="I39" s="277"/>
      <c r="J39" s="331" t="s">
        <v>737</v>
      </c>
      <c r="K39" s="63" t="s">
        <v>734</v>
      </c>
      <c r="M39" s="288" t="s">
        <v>1462</v>
      </c>
      <c r="N39" s="337" t="s">
        <v>4078</v>
      </c>
      <c r="P39" s="67">
        <f>$LJ$672-14322.7</f>
        <v>0</v>
      </c>
      <c r="Q39" s="50">
        <v>0</v>
      </c>
      <c r="S39" s="537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6"/>
      <c r="AO39" s="396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219" t="s">
        <v>1654</v>
      </c>
      <c r="D40" s="87" t="s">
        <v>1478</v>
      </c>
      <c r="E40" s="337" t="s">
        <v>4085</v>
      </c>
      <c r="G40" s="67">
        <f>$QX$672</f>
        <v>15388.099999999999</v>
      </c>
      <c r="H40" s="299" t="s">
        <v>5674</v>
      </c>
      <c r="I40" s="277"/>
      <c r="J40" s="331" t="s">
        <v>739</v>
      </c>
      <c r="K40" s="277" t="s">
        <v>15</v>
      </c>
      <c r="M40" s="288" t="s">
        <v>1430</v>
      </c>
      <c r="N40" s="337" t="s">
        <v>4071</v>
      </c>
      <c r="P40" s="67">
        <f>$HX$672-14627</f>
        <v>0</v>
      </c>
      <c r="Q40" s="50">
        <v>0</v>
      </c>
      <c r="S40" s="537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6"/>
      <c r="AO40" s="396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219" t="s">
        <v>1652</v>
      </c>
      <c r="D41" s="87" t="s">
        <v>1471</v>
      </c>
      <c r="E41" s="337" t="s">
        <v>4084</v>
      </c>
      <c r="G41" s="67">
        <f>$OM$672</f>
        <v>15373</v>
      </c>
      <c r="H41" s="299" t="s">
        <v>5676</v>
      </c>
      <c r="I41" s="277"/>
      <c r="J41" s="331" t="s">
        <v>745</v>
      </c>
      <c r="K41" s="63" t="s">
        <v>3393</v>
      </c>
      <c r="M41" s="269" t="s">
        <v>4053</v>
      </c>
      <c r="N41" s="337" t="s">
        <v>4097</v>
      </c>
      <c r="P41" s="67">
        <f>$APD$672-15617.2</f>
        <v>0</v>
      </c>
      <c r="Q41" s="50">
        <v>0</v>
      </c>
      <c r="S41" s="537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6"/>
      <c r="AO41" s="396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63" t="s">
        <v>757</v>
      </c>
      <c r="D42" s="87" t="s">
        <v>1461</v>
      </c>
      <c r="E42" s="337" t="s">
        <v>4074</v>
      </c>
      <c r="G42" s="67">
        <f>$LA$672</f>
        <v>15147.099999999995</v>
      </c>
      <c r="H42" s="299" t="s">
        <v>5673</v>
      </c>
      <c r="J42" s="331" t="s">
        <v>747</v>
      </c>
      <c r="K42" s="277" t="s">
        <v>2006</v>
      </c>
      <c r="M42" s="287" t="s">
        <v>1855</v>
      </c>
      <c r="N42" s="337" t="s">
        <v>4085</v>
      </c>
      <c r="P42" s="67">
        <f>$VT$672-10252.8</f>
        <v>0</v>
      </c>
      <c r="Q42" s="50">
        <v>0</v>
      </c>
      <c r="S42" s="537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6"/>
      <c r="AO42" s="396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3381</v>
      </c>
      <c r="D43" s="269" t="s">
        <v>4047</v>
      </c>
      <c r="E43" s="337" t="s">
        <v>4094</v>
      </c>
      <c r="G43" s="67">
        <f>$ANB$672</f>
        <v>15080.1</v>
      </c>
      <c r="H43" s="299" t="s">
        <v>5673</v>
      </c>
      <c r="I43" s="277"/>
      <c r="J43" s="331" t="s">
        <v>750</v>
      </c>
      <c r="K43" s="277" t="s">
        <v>17</v>
      </c>
      <c r="M43" s="288" t="s">
        <v>1417</v>
      </c>
      <c r="N43" s="337" t="s">
        <v>4067</v>
      </c>
      <c r="P43" s="67">
        <f>$DK$672-16502</f>
        <v>0</v>
      </c>
      <c r="Q43" s="50">
        <v>0</v>
      </c>
      <c r="S43" s="537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6"/>
      <c r="AO43" s="396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219" t="s">
        <v>1660</v>
      </c>
      <c r="D44" s="87" t="s">
        <v>1467</v>
      </c>
      <c r="E44" s="337" t="s">
        <v>4081</v>
      </c>
      <c r="G44" s="67">
        <f>$NC$672</f>
        <v>15025.299999999994</v>
      </c>
      <c r="H44" s="299" t="s">
        <v>5673</v>
      </c>
      <c r="J44" s="331" t="s">
        <v>751</v>
      </c>
      <c r="K44" s="63" t="s">
        <v>757</v>
      </c>
      <c r="M44" s="288" t="s">
        <v>1461</v>
      </c>
      <c r="N44" s="337" t="s">
        <v>4074</v>
      </c>
      <c r="P44" s="67">
        <f>$LA$672-15147.1</f>
        <v>0</v>
      </c>
      <c r="Q44" s="50">
        <v>0</v>
      </c>
      <c r="S44" s="537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6"/>
      <c r="AO44" s="396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63" t="s">
        <v>3373</v>
      </c>
      <c r="D45" s="269" t="s">
        <v>4039</v>
      </c>
      <c r="E45" s="337" t="s">
        <v>4097</v>
      </c>
      <c r="G45" s="67">
        <f>$AKH$672</f>
        <v>14997.6</v>
      </c>
      <c r="H45" s="299" t="s">
        <v>5673</v>
      </c>
      <c r="I45" s="277"/>
      <c r="J45" s="331" t="s">
        <v>754</v>
      </c>
      <c r="K45" s="63" t="s">
        <v>162</v>
      </c>
      <c r="M45" s="288" t="s">
        <v>1432</v>
      </c>
      <c r="N45" s="337" t="s">
        <v>4071</v>
      </c>
      <c r="P45" s="67">
        <f>$IP$672-16286.4</f>
        <v>0</v>
      </c>
      <c r="Q45" s="50">
        <v>0</v>
      </c>
      <c r="S45" s="537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6"/>
      <c r="AO45" s="396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77" t="s">
        <v>4496</v>
      </c>
      <c r="D46" s="87" t="s">
        <v>1861</v>
      </c>
      <c r="E46" s="337" t="s">
        <v>4092</v>
      </c>
      <c r="G46" s="67">
        <f>$XV$672</f>
        <v>14983.799999999994</v>
      </c>
      <c r="H46" s="299" t="s">
        <v>5673</v>
      </c>
      <c r="I46" s="219"/>
      <c r="J46" s="331" t="s">
        <v>756</v>
      </c>
      <c r="K46" s="63" t="s">
        <v>3372</v>
      </c>
      <c r="M46" s="269" t="s">
        <v>4038</v>
      </c>
      <c r="N46" s="337" t="s">
        <v>4094</v>
      </c>
      <c r="P46" s="67">
        <f>$AJY$672-12645.3</f>
        <v>0</v>
      </c>
      <c r="Q46" s="50">
        <v>0</v>
      </c>
      <c r="S46" s="537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6"/>
      <c r="AO46" s="396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77" t="s">
        <v>2024</v>
      </c>
      <c r="D47" s="87" t="s">
        <v>1866</v>
      </c>
      <c r="E47" s="337" t="s">
        <v>4097</v>
      </c>
      <c r="G47" s="67">
        <f>$ZO$672</f>
        <v>14925.299999999997</v>
      </c>
      <c r="H47" s="299" t="s">
        <v>5674</v>
      </c>
      <c r="J47" s="331" t="s">
        <v>761</v>
      </c>
      <c r="K47" s="63" t="s">
        <v>3375</v>
      </c>
      <c r="M47" s="269" t="s">
        <v>4041</v>
      </c>
      <c r="N47" s="337" t="s">
        <v>4100</v>
      </c>
      <c r="P47" s="67">
        <f>$AKZ$672-10308</f>
        <v>0</v>
      </c>
      <c r="Q47" s="50">
        <v>0</v>
      </c>
      <c r="S47" s="536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6"/>
      <c r="AO47" s="396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277" t="s">
        <v>2025</v>
      </c>
      <c r="D48" s="87" t="s">
        <v>2402</v>
      </c>
      <c r="E48" s="337" t="s">
        <v>4093</v>
      </c>
      <c r="G48" s="67">
        <f>$ABZ$672</f>
        <v>14922.500000000002</v>
      </c>
      <c r="H48" s="299" t="s">
        <v>5675</v>
      </c>
      <c r="I48" s="277"/>
      <c r="J48" s="331" t="s">
        <v>765</v>
      </c>
      <c r="K48" s="219" t="s">
        <v>1643</v>
      </c>
      <c r="M48" s="288" t="s">
        <v>1850</v>
      </c>
      <c r="N48" s="337" t="s">
        <v>4089</v>
      </c>
      <c r="P48" s="67">
        <f>$UA$672-13812.9</f>
        <v>0</v>
      </c>
      <c r="Q48" s="50">
        <v>0</v>
      </c>
      <c r="S48" s="536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6"/>
      <c r="AO48" s="396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277" t="s">
        <v>2348</v>
      </c>
      <c r="D49" s="87" t="s">
        <v>1430</v>
      </c>
      <c r="E49" s="337" t="s">
        <v>4071</v>
      </c>
      <c r="G49" s="67">
        <f>$HX$672</f>
        <v>14626.999999999996</v>
      </c>
      <c r="H49" s="299" t="s">
        <v>5674</v>
      </c>
      <c r="I49" s="277"/>
      <c r="J49" s="331" t="s">
        <v>766</v>
      </c>
      <c r="K49" s="63" t="s">
        <v>3371</v>
      </c>
      <c r="M49" s="269" t="s">
        <v>4037</v>
      </c>
      <c r="N49" s="337" t="s">
        <v>4094</v>
      </c>
      <c r="P49" s="67">
        <f>$AJP$672-14449.2</f>
        <v>0</v>
      </c>
      <c r="Q49" s="50">
        <v>0</v>
      </c>
      <c r="S49" s="537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6"/>
      <c r="AO49" s="396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63" t="s">
        <v>771</v>
      </c>
      <c r="D50" s="87" t="s">
        <v>1466</v>
      </c>
      <c r="E50" s="337" t="s">
        <v>4080</v>
      </c>
      <c r="G50" s="67">
        <f>$MT$672</f>
        <v>14589.9</v>
      </c>
      <c r="H50" s="299" t="s">
        <v>5675</v>
      </c>
      <c r="J50" s="331" t="s">
        <v>767</v>
      </c>
      <c r="K50" s="277" t="s">
        <v>800</v>
      </c>
      <c r="M50" s="288" t="s">
        <v>1456</v>
      </c>
      <c r="N50" s="337" t="s">
        <v>4061</v>
      </c>
      <c r="P50" s="67">
        <f>$AQ$672-17670</f>
        <v>0</v>
      </c>
      <c r="Q50" s="50">
        <v>0</v>
      </c>
      <c r="S50" s="537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6"/>
      <c r="AO50" s="396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219" t="s">
        <v>1644</v>
      </c>
      <c r="D51" s="87" t="s">
        <v>1852</v>
      </c>
      <c r="E51" s="337" t="s">
        <v>4089</v>
      </c>
      <c r="G51" s="67">
        <f>$US$672</f>
        <v>14529.199999999997</v>
      </c>
      <c r="H51" s="299" t="s">
        <v>5673</v>
      </c>
      <c r="J51" s="331" t="s">
        <v>773</v>
      </c>
      <c r="K51" s="277" t="s">
        <v>4496</v>
      </c>
      <c r="M51" s="288" t="s">
        <v>1861</v>
      </c>
      <c r="N51" s="337" t="s">
        <v>4092</v>
      </c>
      <c r="P51" s="67">
        <f>$XV$672-14983.8</f>
        <v>0</v>
      </c>
      <c r="Q51" s="50">
        <v>0</v>
      </c>
      <c r="S51" s="537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6"/>
      <c r="AO51" s="396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277" t="s">
        <v>2001</v>
      </c>
      <c r="D52" s="87" t="s">
        <v>1485</v>
      </c>
      <c r="E52" s="337" t="s">
        <v>4088</v>
      </c>
      <c r="G52" s="67">
        <f>$TI$672</f>
        <v>14516.399999999998</v>
      </c>
      <c r="H52" s="299" t="s">
        <v>5673</v>
      </c>
      <c r="J52" s="331" t="s">
        <v>781</v>
      </c>
      <c r="K52" s="63" t="s">
        <v>796</v>
      </c>
      <c r="M52" s="288" t="s">
        <v>1442</v>
      </c>
      <c r="N52" s="337" t="s">
        <v>4070</v>
      </c>
      <c r="P52" s="67">
        <f>$KI$672-13461</f>
        <v>0</v>
      </c>
      <c r="Q52" s="50">
        <v>0</v>
      </c>
      <c r="S52" s="537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6"/>
      <c r="AO52" s="396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63" t="s">
        <v>3371</v>
      </c>
      <c r="D53" s="269" t="s">
        <v>4037</v>
      </c>
      <c r="E53" s="337" t="s">
        <v>4094</v>
      </c>
      <c r="G53" s="67">
        <f>$AJP$672</f>
        <v>14449.200000000003</v>
      </c>
      <c r="H53" s="299" t="s">
        <v>5673</v>
      </c>
      <c r="I53" s="277"/>
      <c r="J53" s="331" t="s">
        <v>785</v>
      </c>
      <c r="K53" s="63" t="s">
        <v>21</v>
      </c>
      <c r="M53" s="288" t="s">
        <v>1452</v>
      </c>
      <c r="N53" s="337" t="s">
        <v>4058</v>
      </c>
      <c r="P53" s="67">
        <f>$G$672-15941.8</f>
        <v>0</v>
      </c>
      <c r="Q53" s="50">
        <v>0</v>
      </c>
      <c r="S53" s="537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6"/>
      <c r="AO53" s="396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63" t="s">
        <v>738</v>
      </c>
      <c r="D54" s="87" t="s">
        <v>1434</v>
      </c>
      <c r="E54" s="337" t="s">
        <v>4072</v>
      </c>
      <c r="G54" s="67">
        <f>$JH$672</f>
        <v>14382.199999999999</v>
      </c>
      <c r="H54" s="299" t="s">
        <v>5673</v>
      </c>
      <c r="I54" s="219"/>
      <c r="J54" s="331" t="s">
        <v>786</v>
      </c>
      <c r="K54" s="63" t="s">
        <v>141</v>
      </c>
      <c r="M54" s="288" t="s">
        <v>1425</v>
      </c>
      <c r="N54" s="337" t="s">
        <v>4065</v>
      </c>
      <c r="P54" s="67">
        <f>$GE$672-15508.8</f>
        <v>0</v>
      </c>
      <c r="Q54" s="50">
        <v>0</v>
      </c>
      <c r="S54" s="537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6"/>
      <c r="AO54" s="396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219" t="s">
        <v>1656</v>
      </c>
      <c r="D55" s="269" t="s">
        <v>1477</v>
      </c>
      <c r="E55" s="337" t="s">
        <v>4085</v>
      </c>
      <c r="G55" s="67">
        <f>$QO$672</f>
        <v>14336.45</v>
      </c>
      <c r="H55" s="299" t="s">
        <v>5677</v>
      </c>
      <c r="J55" s="331" t="s">
        <v>787</v>
      </c>
      <c r="K55" s="277" t="s">
        <v>2025</v>
      </c>
      <c r="M55" s="288" t="s">
        <v>2402</v>
      </c>
      <c r="N55" s="337" t="s">
        <v>4093</v>
      </c>
      <c r="P55" s="67">
        <f>$ABZ$672-14922.5</f>
        <v>0</v>
      </c>
      <c r="Q55" s="50">
        <v>0</v>
      </c>
      <c r="S55" s="537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6"/>
      <c r="AO55" s="396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277" t="s">
        <v>2010</v>
      </c>
      <c r="D56" s="87" t="s">
        <v>1854</v>
      </c>
      <c r="E56" s="337" t="s">
        <v>4090</v>
      </c>
      <c r="G56" s="67">
        <f>$VK$672</f>
        <v>14325.100000000002</v>
      </c>
      <c r="H56" s="299" t="s">
        <v>5673</v>
      </c>
      <c r="I56" s="277"/>
      <c r="J56" s="331" t="s">
        <v>793</v>
      </c>
      <c r="K56" s="63" t="s">
        <v>3374</v>
      </c>
      <c r="M56" s="269" t="s">
        <v>4040</v>
      </c>
      <c r="N56" s="337" t="s">
        <v>4094</v>
      </c>
      <c r="P56" s="67">
        <f>$AKQ$672-15593.2</f>
        <v>0</v>
      </c>
      <c r="Q56" s="50">
        <v>0</v>
      </c>
      <c r="S56" s="536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6"/>
      <c r="AO56" s="396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63" t="s">
        <v>734</v>
      </c>
      <c r="D57" s="87" t="s">
        <v>1462</v>
      </c>
      <c r="E57" s="337" t="s">
        <v>4078</v>
      </c>
      <c r="G57" s="67">
        <f>$LJ$672</f>
        <v>14322.700000000003</v>
      </c>
      <c r="H57" s="299" t="s">
        <v>5676</v>
      </c>
      <c r="I57" s="277"/>
      <c r="J57" s="331" t="s">
        <v>794</v>
      </c>
      <c r="K57" s="277" t="s">
        <v>2026</v>
      </c>
      <c r="M57" s="288" t="s">
        <v>1865</v>
      </c>
      <c r="N57" s="337" t="s">
        <v>4088</v>
      </c>
      <c r="P57" s="67">
        <f>$ZF$672-15763.2</f>
        <v>0</v>
      </c>
      <c r="Q57" s="50">
        <v>0</v>
      </c>
      <c r="S57" s="537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6"/>
      <c r="AO57" s="396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63" t="s">
        <v>3396</v>
      </c>
      <c r="D58" s="269" t="s">
        <v>4055</v>
      </c>
      <c r="E58" s="337" t="s">
        <v>4098</v>
      </c>
      <c r="G58" s="67">
        <f>$APV$672</f>
        <v>14220.300000000003</v>
      </c>
      <c r="H58" s="299" t="s">
        <v>5673</v>
      </c>
      <c r="I58" s="277"/>
      <c r="J58" s="331" t="s">
        <v>795</v>
      </c>
      <c r="K58" s="219" t="s">
        <v>1644</v>
      </c>
      <c r="M58" s="288" t="s">
        <v>1852</v>
      </c>
      <c r="N58" s="337" t="s">
        <v>4089</v>
      </c>
      <c r="P58" s="67">
        <f>$US$672-14529.2</f>
        <v>0</v>
      </c>
      <c r="Q58" s="50">
        <v>0</v>
      </c>
      <c r="S58" s="537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6"/>
      <c r="AO58" s="396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277" t="s">
        <v>2029</v>
      </c>
      <c r="D59" s="87" t="s">
        <v>1867</v>
      </c>
      <c r="E59" s="337" t="s">
        <v>4097</v>
      </c>
      <c r="G59" s="67">
        <f>$ZX$672</f>
        <v>14147.699999999995</v>
      </c>
      <c r="H59" s="299" t="s">
        <v>5673</v>
      </c>
      <c r="I59" s="277"/>
      <c r="J59" s="331" t="s">
        <v>797</v>
      </c>
      <c r="K59" s="63" t="s">
        <v>762</v>
      </c>
      <c r="M59" s="288" t="s">
        <v>1422</v>
      </c>
      <c r="N59" s="337" t="s">
        <v>4065</v>
      </c>
      <c r="P59" s="67">
        <f>$FD$672-14047.4</f>
        <v>0</v>
      </c>
      <c r="Q59" s="50">
        <v>0</v>
      </c>
      <c r="S59" s="537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6"/>
      <c r="AO59" s="396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63" t="s">
        <v>153</v>
      </c>
      <c r="D60" s="87" t="s">
        <v>1441</v>
      </c>
      <c r="E60" s="337" t="s">
        <v>4073</v>
      </c>
      <c r="G60" s="67">
        <f>$JZ$672</f>
        <v>14058.599999999999</v>
      </c>
      <c r="H60" s="299" t="s">
        <v>5674</v>
      </c>
      <c r="I60" s="277"/>
      <c r="J60" s="331" t="s">
        <v>798</v>
      </c>
      <c r="K60" s="63" t="s">
        <v>3373</v>
      </c>
      <c r="M60" s="269" t="s">
        <v>4039</v>
      </c>
      <c r="N60" s="337" t="s">
        <v>4097</v>
      </c>
      <c r="P60" s="67">
        <f>$AKH$672-14997.6</f>
        <v>0</v>
      </c>
      <c r="Q60" s="50">
        <v>0</v>
      </c>
      <c r="S60" s="537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6"/>
      <c r="AO60" s="396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63" t="s">
        <v>762</v>
      </c>
      <c r="D61" s="87" t="s">
        <v>1422</v>
      </c>
      <c r="E61" s="337" t="s">
        <v>4065</v>
      </c>
      <c r="G61" s="67">
        <f>$FD$672</f>
        <v>14047.399999999994</v>
      </c>
      <c r="H61" s="299" t="s">
        <v>5675</v>
      </c>
      <c r="I61" s="277"/>
      <c r="J61" s="331" t="s">
        <v>799</v>
      </c>
      <c r="K61" s="63" t="s">
        <v>3380</v>
      </c>
      <c r="M61" s="269" t="s">
        <v>4046</v>
      </c>
      <c r="N61" s="337" t="s">
        <v>4098</v>
      </c>
      <c r="P61" s="67">
        <f>$AMS$672-13140.75</f>
        <v>0</v>
      </c>
      <c r="Q61" s="50">
        <v>0</v>
      </c>
      <c r="S61" s="537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6"/>
      <c r="AO61" s="396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3397</v>
      </c>
      <c r="D62" s="269" t="s">
        <v>4056</v>
      </c>
      <c r="E62" s="337" t="s">
        <v>4094</v>
      </c>
      <c r="G62" s="67">
        <f>$AQE$672</f>
        <v>13945.399999999996</v>
      </c>
      <c r="H62" s="299" t="s">
        <v>5673</v>
      </c>
      <c r="J62" s="331" t="s">
        <v>802</v>
      </c>
      <c r="K62" s="63" t="s">
        <v>763</v>
      </c>
      <c r="M62" s="288" t="s">
        <v>1468</v>
      </c>
      <c r="N62" s="337" t="s">
        <v>4077</v>
      </c>
      <c r="P62" s="67">
        <f>$NL$672-12198.8</f>
        <v>0</v>
      </c>
      <c r="Q62" s="50">
        <v>0</v>
      </c>
      <c r="S62" s="537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6"/>
      <c r="AO62" s="396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219" t="s">
        <v>1643</v>
      </c>
      <c r="D63" s="87" t="s">
        <v>1850</v>
      </c>
      <c r="E63" s="337" t="s">
        <v>4089</v>
      </c>
      <c r="G63" s="67">
        <f>$UA$672</f>
        <v>13812.899999999996</v>
      </c>
      <c r="H63" s="299" t="s">
        <v>5673</v>
      </c>
      <c r="I63" s="277"/>
      <c r="J63" s="331" t="s">
        <v>896</v>
      </c>
      <c r="K63" s="277" t="s">
        <v>23</v>
      </c>
      <c r="M63" s="288" t="s">
        <v>1443</v>
      </c>
      <c r="N63" s="337" t="s">
        <v>4074</v>
      </c>
      <c r="P63" s="67">
        <f>$KR$672-13746</f>
        <v>0</v>
      </c>
      <c r="Q63" s="50">
        <v>0</v>
      </c>
      <c r="S63" s="537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6"/>
      <c r="AO63" s="396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63" t="s">
        <v>3382</v>
      </c>
      <c r="D64" s="269" t="s">
        <v>4049</v>
      </c>
      <c r="E64" s="337" t="s">
        <v>4099</v>
      </c>
      <c r="G64" s="67">
        <f>$ANT$672</f>
        <v>13786.250000000002</v>
      </c>
      <c r="H64" s="299" t="s">
        <v>5674</v>
      </c>
      <c r="J64" s="331" t="s">
        <v>897</v>
      </c>
      <c r="K64" s="63" t="s">
        <v>25</v>
      </c>
      <c r="M64" s="288" t="s">
        <v>1458</v>
      </c>
      <c r="N64" s="337" t="s">
        <v>4058</v>
      </c>
      <c r="P64" s="67">
        <f>$BI$672-16520.2</f>
        <v>0</v>
      </c>
      <c r="Q64" s="50">
        <v>0</v>
      </c>
      <c r="S64" s="537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6"/>
      <c r="AO64" s="396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219" t="s">
        <v>1657</v>
      </c>
      <c r="D65" s="87" t="s">
        <v>1479</v>
      </c>
      <c r="E65" s="337" t="s">
        <v>4085</v>
      </c>
      <c r="G65" s="67">
        <f>$RG$672</f>
        <v>13778.2</v>
      </c>
      <c r="H65" s="299" t="s">
        <v>5675</v>
      </c>
      <c r="I65" s="219"/>
      <c r="J65" s="331" t="s">
        <v>898</v>
      </c>
      <c r="K65" s="219" t="s">
        <v>1656</v>
      </c>
      <c r="M65" s="287" t="s">
        <v>1477</v>
      </c>
      <c r="N65" s="337" t="s">
        <v>4085</v>
      </c>
      <c r="P65" s="67">
        <f>$QO$672-14336.45</f>
        <v>0</v>
      </c>
      <c r="Q65" s="50">
        <v>0</v>
      </c>
      <c r="S65" s="537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6"/>
      <c r="AO65" s="396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277" t="s">
        <v>23</v>
      </c>
      <c r="D66" s="87" t="s">
        <v>1443</v>
      </c>
      <c r="E66" s="337" t="s">
        <v>4074</v>
      </c>
      <c r="G66" s="67">
        <f>$KR$672</f>
        <v>13745.999999999996</v>
      </c>
      <c r="H66" s="299" t="s">
        <v>5674</v>
      </c>
      <c r="I66" s="277"/>
      <c r="J66" s="331" t="s">
        <v>899</v>
      </c>
      <c r="K66" s="63" t="s">
        <v>3369</v>
      </c>
      <c r="M66" s="269" t="s">
        <v>4035</v>
      </c>
      <c r="N66" s="337" t="s">
        <v>4096</v>
      </c>
      <c r="P66" s="67">
        <f>$AIX$672-13742.9</f>
        <v>0</v>
      </c>
      <c r="Q66" s="50">
        <v>0</v>
      </c>
      <c r="S66" s="536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6"/>
      <c r="AO66" s="396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63" t="s">
        <v>3369</v>
      </c>
      <c r="D67" s="269" t="s">
        <v>4035</v>
      </c>
      <c r="E67" s="337" t="s">
        <v>4096</v>
      </c>
      <c r="G67" s="67">
        <f>$AIX$672</f>
        <v>13742.899999999996</v>
      </c>
      <c r="H67" s="299" t="s">
        <v>5675</v>
      </c>
      <c r="J67" s="331" t="s">
        <v>900</v>
      </c>
      <c r="K67" s="63" t="s">
        <v>746</v>
      </c>
      <c r="M67" s="288" t="s">
        <v>1424</v>
      </c>
      <c r="N67" s="337" t="s">
        <v>4069</v>
      </c>
      <c r="P67" s="67">
        <f>$FV$672-16583.7</f>
        <v>0</v>
      </c>
      <c r="Q67" s="50">
        <v>0</v>
      </c>
      <c r="S67" s="537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6"/>
      <c r="AO67" s="396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63" t="s">
        <v>3376</v>
      </c>
      <c r="D68" s="269" t="s">
        <v>4042</v>
      </c>
      <c r="E68" s="337" t="s">
        <v>4100</v>
      </c>
      <c r="G68" s="67">
        <f>$ALI$672</f>
        <v>13653.000000000004</v>
      </c>
      <c r="H68" s="299" t="s">
        <v>5673</v>
      </c>
      <c r="J68" s="331" t="s">
        <v>901</v>
      </c>
      <c r="K68" s="277" t="s">
        <v>27</v>
      </c>
      <c r="M68" s="287" t="s">
        <v>1464</v>
      </c>
      <c r="N68" s="337" t="s">
        <v>4079</v>
      </c>
      <c r="P68" s="67">
        <f>$MB$672-12756.8</f>
        <v>0</v>
      </c>
      <c r="Q68" s="50">
        <v>0</v>
      </c>
      <c r="S68" s="537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6"/>
      <c r="AO68" s="396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63" t="s">
        <v>3379</v>
      </c>
      <c r="D69" s="269" t="s">
        <v>4045</v>
      </c>
      <c r="E69" s="337" t="s">
        <v>4096</v>
      </c>
      <c r="G69" s="67">
        <f>$AMJ$672</f>
        <v>13613</v>
      </c>
      <c r="H69" s="299" t="s">
        <v>5674</v>
      </c>
      <c r="I69" s="277"/>
      <c r="J69" s="331" t="s">
        <v>902</v>
      </c>
      <c r="K69" s="63" t="s">
        <v>778</v>
      </c>
      <c r="M69" s="287" t="s">
        <v>1427</v>
      </c>
      <c r="N69" s="337" t="s">
        <v>4070</v>
      </c>
      <c r="P69" s="67">
        <f>$GW$672-16169.9</f>
        <v>0</v>
      </c>
      <c r="Q69" s="50">
        <v>0</v>
      </c>
      <c r="S69" s="537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6"/>
      <c r="AO69" s="396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63" t="s">
        <v>3378</v>
      </c>
      <c r="D70" s="269" t="s">
        <v>4044</v>
      </c>
      <c r="E70" s="337" t="s">
        <v>4094</v>
      </c>
      <c r="G70" s="67">
        <f>$AMA$672</f>
        <v>13609.500000000002</v>
      </c>
      <c r="H70" s="299" t="s">
        <v>5675</v>
      </c>
      <c r="J70" s="331" t="s">
        <v>903</v>
      </c>
      <c r="K70" s="277" t="s">
        <v>154</v>
      </c>
      <c r="M70" s="288" t="s">
        <v>1453</v>
      </c>
      <c r="N70" s="337" t="s">
        <v>4058</v>
      </c>
      <c r="P70" s="67">
        <f>$P$672-16478.7</f>
        <v>0</v>
      </c>
      <c r="Q70" s="50">
        <v>0</v>
      </c>
      <c r="S70" s="537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6"/>
      <c r="AO70" s="396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63" t="s">
        <v>796</v>
      </c>
      <c r="D71" s="87" t="s">
        <v>1442</v>
      </c>
      <c r="E71" s="337" t="s">
        <v>4070</v>
      </c>
      <c r="G71" s="67">
        <f>$KI$672</f>
        <v>13460.999999999998</v>
      </c>
      <c r="H71" s="299" t="s">
        <v>5673</v>
      </c>
      <c r="J71" s="331" t="s">
        <v>904</v>
      </c>
      <c r="K71" s="63" t="s">
        <v>3381</v>
      </c>
      <c r="M71" s="269" t="s">
        <v>4047</v>
      </c>
      <c r="N71" s="337" t="s">
        <v>4094</v>
      </c>
      <c r="P71" s="67">
        <f>$ANB$672-15080.1</f>
        <v>0</v>
      </c>
      <c r="Q71" s="50">
        <v>0</v>
      </c>
      <c r="S71" s="537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6"/>
      <c r="AO71" s="396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63" t="s">
        <v>790</v>
      </c>
      <c r="D72" s="87" t="s">
        <v>1433</v>
      </c>
      <c r="E72" s="337" t="s">
        <v>4068</v>
      </c>
      <c r="G72" s="67">
        <f>$IY$672</f>
        <v>13453.799999999994</v>
      </c>
      <c r="H72" s="299" t="s">
        <v>5673</v>
      </c>
      <c r="I72" s="277"/>
      <c r="J72" s="331" t="s">
        <v>905</v>
      </c>
      <c r="K72" s="63" t="s">
        <v>764</v>
      </c>
      <c r="M72" s="287" t="s">
        <v>1440</v>
      </c>
      <c r="N72" s="337" t="s">
        <v>4077</v>
      </c>
      <c r="P72" s="67">
        <f>$JQ$672-12677.4</f>
        <v>0</v>
      </c>
      <c r="Q72" s="50">
        <v>0</v>
      </c>
      <c r="S72" s="537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6"/>
      <c r="AO72" s="396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277" t="s">
        <v>2009</v>
      </c>
      <c r="D73" s="87" t="s">
        <v>1853</v>
      </c>
      <c r="E73" s="337" t="s">
        <v>4089</v>
      </c>
      <c r="G73" s="67">
        <f>$VB$672</f>
        <v>13326.799999999996</v>
      </c>
      <c r="H73" s="299" t="s">
        <v>5674</v>
      </c>
      <c r="I73" s="277"/>
      <c r="J73" s="331" t="s">
        <v>906</v>
      </c>
      <c r="K73" s="63" t="s">
        <v>142</v>
      </c>
      <c r="M73" s="288" t="s">
        <v>1418</v>
      </c>
      <c r="N73" s="337" t="s">
        <v>4060</v>
      </c>
      <c r="P73" s="67">
        <f>$DT$672-15445.2</f>
        <v>0</v>
      </c>
      <c r="Q73" s="50">
        <v>0</v>
      </c>
      <c r="S73" s="537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6"/>
      <c r="AO73" s="396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63" t="s">
        <v>3370</v>
      </c>
      <c r="D74" s="269" t="s">
        <v>4036</v>
      </c>
      <c r="E74" s="337" t="s">
        <v>4099</v>
      </c>
      <c r="G74" s="67">
        <f>$AJG$672</f>
        <v>13280.9</v>
      </c>
      <c r="H74" s="299" t="s">
        <v>5675</v>
      </c>
      <c r="I74" s="28"/>
      <c r="J74" s="331" t="s">
        <v>907</v>
      </c>
      <c r="K74" s="63" t="s">
        <v>738</v>
      </c>
      <c r="M74" s="288" t="s">
        <v>1434</v>
      </c>
      <c r="N74" s="337" t="s">
        <v>4072</v>
      </c>
      <c r="P74" s="67">
        <f>$JH$672-14382.2</f>
        <v>0</v>
      </c>
      <c r="Q74" s="50">
        <v>0</v>
      </c>
      <c r="S74" s="536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6"/>
      <c r="AO74" s="396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180</v>
      </c>
      <c r="D75" s="269" t="s">
        <v>4050</v>
      </c>
      <c r="E75" s="337" t="s">
        <v>4095</v>
      </c>
      <c r="G75" s="67">
        <f>$AOC$672</f>
        <v>13269.299999999996</v>
      </c>
      <c r="H75" s="299" t="s">
        <v>5674</v>
      </c>
      <c r="I75" s="277"/>
      <c r="J75" s="331" t="s">
        <v>908</v>
      </c>
      <c r="K75" s="219" t="s">
        <v>1660</v>
      </c>
      <c r="M75" s="288" t="s">
        <v>1467</v>
      </c>
      <c r="N75" s="337" t="s">
        <v>4081</v>
      </c>
      <c r="P75" s="67">
        <f>$NC$672-15025.3</f>
        <v>0</v>
      </c>
      <c r="Q75" s="50">
        <v>0</v>
      </c>
      <c r="S75" s="536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6"/>
      <c r="AO75" s="396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753</v>
      </c>
      <c r="D76" s="87" t="s">
        <v>1420</v>
      </c>
      <c r="E76" s="337" t="s">
        <v>4068</v>
      </c>
      <c r="G76" s="67">
        <f>$EL$672</f>
        <v>13259.399999999998</v>
      </c>
      <c r="H76" s="299" t="s">
        <v>5675</v>
      </c>
      <c r="I76" s="219"/>
      <c r="J76" s="331" t="s">
        <v>909</v>
      </c>
      <c r="K76" s="63" t="s">
        <v>3396</v>
      </c>
      <c r="M76" s="269" t="s">
        <v>4055</v>
      </c>
      <c r="N76" s="337" t="s">
        <v>4098</v>
      </c>
      <c r="P76" s="67">
        <f>$APV$672-14220.3</f>
        <v>0</v>
      </c>
      <c r="Q76" s="50">
        <v>0</v>
      </c>
      <c r="S76" s="537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6"/>
      <c r="AO76" s="396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63" t="s">
        <v>3398</v>
      </c>
      <c r="D77" s="269" t="s">
        <v>4048</v>
      </c>
      <c r="E77" s="337" t="s">
        <v>4094</v>
      </c>
      <c r="G77" s="67">
        <f>$ANK$672</f>
        <v>13228.500000000004</v>
      </c>
      <c r="H77" s="299" t="s">
        <v>5673</v>
      </c>
      <c r="I77" s="219"/>
      <c r="J77" s="331" t="s">
        <v>910</v>
      </c>
      <c r="K77" s="277" t="s">
        <v>779</v>
      </c>
      <c r="M77" s="288" t="s">
        <v>1455</v>
      </c>
      <c r="N77" s="337" t="s">
        <v>4062</v>
      </c>
      <c r="P77" s="67">
        <f>$AH$672-17063.3</f>
        <v>0</v>
      </c>
      <c r="Q77" s="50">
        <v>0</v>
      </c>
      <c r="S77" s="537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6"/>
      <c r="AO77" s="396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63" t="s">
        <v>3380</v>
      </c>
      <c r="D78" s="269" t="s">
        <v>4046</v>
      </c>
      <c r="E78" s="337" t="s">
        <v>4098</v>
      </c>
      <c r="G78" s="67">
        <f>$AMS$672</f>
        <v>13140.749999999993</v>
      </c>
      <c r="H78" s="299" t="s">
        <v>5673</v>
      </c>
      <c r="J78" s="331" t="s">
        <v>911</v>
      </c>
      <c r="K78" s="277" t="s">
        <v>2049</v>
      </c>
      <c r="M78" s="288" t="s">
        <v>2397</v>
      </c>
      <c r="N78" s="337" t="s">
        <v>4100</v>
      </c>
      <c r="P78" s="67">
        <f>$AAG$672-10194.4</f>
        <v>0</v>
      </c>
      <c r="Q78" s="50">
        <v>0</v>
      </c>
      <c r="S78" s="537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6"/>
      <c r="AO78" s="396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63" t="s">
        <v>3368</v>
      </c>
      <c r="D79" s="269" t="s">
        <v>4034</v>
      </c>
      <c r="E79" s="337" t="s">
        <v>4097</v>
      </c>
      <c r="G79" s="67">
        <f>$AIO$672</f>
        <v>12892.200000000003</v>
      </c>
      <c r="H79" s="299" t="s">
        <v>5673</v>
      </c>
      <c r="I79" s="277"/>
      <c r="J79" s="331" t="s">
        <v>912</v>
      </c>
      <c r="K79" s="63" t="s">
        <v>749</v>
      </c>
      <c r="M79" s="288" t="s">
        <v>1421</v>
      </c>
      <c r="N79" s="337" t="s">
        <v>4064</v>
      </c>
      <c r="P79" s="67">
        <f>$EU$672-16206.95</f>
        <v>0</v>
      </c>
      <c r="Q79" s="50">
        <v>0</v>
      </c>
      <c r="S79" s="537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6"/>
      <c r="AO79" s="396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277" t="s">
        <v>3364</v>
      </c>
      <c r="D80" s="269" t="s">
        <v>2151</v>
      </c>
      <c r="E80" s="337" t="s">
        <v>4095</v>
      </c>
      <c r="G80" s="67">
        <f>$AHE$672</f>
        <v>12830.600000000004</v>
      </c>
      <c r="H80" s="299" t="s">
        <v>5674</v>
      </c>
      <c r="I80" s="277"/>
      <c r="J80" s="331" t="s">
        <v>913</v>
      </c>
      <c r="K80" s="63" t="s">
        <v>748</v>
      </c>
      <c r="M80" s="288" t="s">
        <v>1426</v>
      </c>
      <c r="N80" s="337" t="s">
        <v>4063</v>
      </c>
      <c r="P80" s="67">
        <f>$GN$672-15396.7</f>
        <v>0</v>
      </c>
      <c r="Q80" s="50">
        <v>0</v>
      </c>
      <c r="S80" s="537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6"/>
      <c r="AO80" s="396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63" t="s">
        <v>3394</v>
      </c>
      <c r="D81" s="269" t="s">
        <v>4054</v>
      </c>
      <c r="E81" s="337" t="s">
        <v>4095</v>
      </c>
      <c r="G81" s="67">
        <f>$APM$672</f>
        <v>12810.599999999997</v>
      </c>
      <c r="H81" s="299" t="s">
        <v>5674</v>
      </c>
      <c r="J81" s="331" t="s">
        <v>914</v>
      </c>
      <c r="K81" s="277" t="s">
        <v>2051</v>
      </c>
      <c r="M81" s="288" t="s">
        <v>2401</v>
      </c>
      <c r="N81" s="337" t="s">
        <v>4100</v>
      </c>
      <c r="P81" s="67">
        <f>$ABQ$672-10490.8</f>
        <v>0</v>
      </c>
      <c r="Q81" s="50">
        <v>0</v>
      </c>
      <c r="S81" s="537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6"/>
      <c r="AO81" s="396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277" t="s">
        <v>27</v>
      </c>
      <c r="D82" s="269" t="s">
        <v>1464</v>
      </c>
      <c r="E82" s="337" t="s">
        <v>4079</v>
      </c>
      <c r="G82" s="67">
        <f>$MB$672</f>
        <v>12756.800000000005</v>
      </c>
      <c r="H82" s="299" t="s">
        <v>5676</v>
      </c>
      <c r="I82" s="277"/>
      <c r="J82" s="331" t="s">
        <v>915</v>
      </c>
      <c r="K82" s="277" t="s">
        <v>2156</v>
      </c>
      <c r="M82" s="288" t="s">
        <v>1860</v>
      </c>
      <c r="N82" s="337" t="s">
        <v>4091</v>
      </c>
      <c r="P82" s="67">
        <f>$XM$672-12609.7</f>
        <v>0</v>
      </c>
      <c r="Q82" s="50">
        <v>0</v>
      </c>
      <c r="S82" s="537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6"/>
      <c r="AO82" s="396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63" t="s">
        <v>764</v>
      </c>
      <c r="D83" s="269" t="s">
        <v>1440</v>
      </c>
      <c r="E83" s="337" t="s">
        <v>4077</v>
      </c>
      <c r="G83" s="67">
        <f>$JQ$672</f>
        <v>12677.400000000001</v>
      </c>
      <c r="H83" s="299" t="s">
        <v>5674</v>
      </c>
      <c r="I83" s="277"/>
      <c r="J83" s="331" t="s">
        <v>916</v>
      </c>
      <c r="K83" s="63" t="s">
        <v>3376</v>
      </c>
      <c r="M83" s="269" t="s">
        <v>4042</v>
      </c>
      <c r="N83" s="337" t="s">
        <v>4100</v>
      </c>
      <c r="P83" s="67">
        <f>$ALI$672-13653</f>
        <v>0</v>
      </c>
      <c r="Q83" s="50">
        <v>0</v>
      </c>
      <c r="S83" s="537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6"/>
      <c r="AO83" s="396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63" t="s">
        <v>3372</v>
      </c>
      <c r="D84" s="269" t="s">
        <v>4038</v>
      </c>
      <c r="E84" s="337" t="s">
        <v>4094</v>
      </c>
      <c r="G84" s="67">
        <f>$AJY$672</f>
        <v>12645.299999999997</v>
      </c>
      <c r="H84" s="299" t="s">
        <v>5675</v>
      </c>
      <c r="I84" s="277"/>
      <c r="J84" s="331" t="s">
        <v>917</v>
      </c>
      <c r="K84" s="63" t="s">
        <v>733</v>
      </c>
      <c r="M84" s="288" t="s">
        <v>1428</v>
      </c>
      <c r="N84" s="337" t="s">
        <v>4076</v>
      </c>
      <c r="P84" s="67">
        <f>$HF$672-16512.5</f>
        <v>0</v>
      </c>
      <c r="Q84" s="50">
        <v>0</v>
      </c>
      <c r="S84" s="537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6"/>
      <c r="AO84" s="396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2156</v>
      </c>
      <c r="D85" s="87" t="s">
        <v>1860</v>
      </c>
      <c r="E85" s="337" t="s">
        <v>4091</v>
      </c>
      <c r="G85" s="67">
        <f>$XM$672</f>
        <v>12609.699999999995</v>
      </c>
      <c r="H85" s="299" t="s">
        <v>5673</v>
      </c>
      <c r="I85" s="277"/>
      <c r="J85" s="331" t="s">
        <v>918</v>
      </c>
      <c r="K85" s="63" t="s">
        <v>3379</v>
      </c>
      <c r="M85" s="269" t="s">
        <v>4045</v>
      </c>
      <c r="N85" s="337" t="s">
        <v>4096</v>
      </c>
      <c r="P85" s="67">
        <f>$AMJ$672-13613</f>
        <v>0</v>
      </c>
      <c r="Q85" s="50">
        <v>0</v>
      </c>
      <c r="S85" s="537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6"/>
      <c r="AO85" s="396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277" t="s">
        <v>13</v>
      </c>
      <c r="D86" s="269" t="s">
        <v>1469</v>
      </c>
      <c r="E86" s="337" t="s">
        <v>4082</v>
      </c>
      <c r="G86" s="67">
        <f>$NU$672</f>
        <v>12408.2</v>
      </c>
      <c r="H86" s="299" t="s">
        <v>5673</v>
      </c>
      <c r="I86" s="277"/>
      <c r="J86" s="331" t="s">
        <v>919</v>
      </c>
      <c r="K86" s="277" t="s">
        <v>2001</v>
      </c>
      <c r="M86" s="288" t="s">
        <v>1485</v>
      </c>
      <c r="N86" s="337" t="s">
        <v>4088</v>
      </c>
      <c r="P86" s="67">
        <f>$TI$672-14516.4</f>
        <v>0</v>
      </c>
      <c r="Q86" s="50">
        <v>0</v>
      </c>
      <c r="S86" s="537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6"/>
      <c r="AO86" s="396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63" t="s">
        <v>728</v>
      </c>
      <c r="D87" s="87" t="s">
        <v>1486</v>
      </c>
      <c r="E87" s="337" t="s">
        <v>4083</v>
      </c>
      <c r="G87" s="67">
        <f>$TR$672</f>
        <v>12343.2</v>
      </c>
      <c r="H87" s="299" t="s">
        <v>5673</v>
      </c>
      <c r="I87" s="277"/>
      <c r="J87" s="331" t="s">
        <v>920</v>
      </c>
      <c r="K87" s="63" t="s">
        <v>3398</v>
      </c>
      <c r="M87" s="269" t="s">
        <v>4048</v>
      </c>
      <c r="N87" s="337" t="s">
        <v>4094</v>
      </c>
      <c r="P87" s="67">
        <f>$ANK$672-13228.5</f>
        <v>0</v>
      </c>
      <c r="Q87" s="50">
        <v>0</v>
      </c>
      <c r="S87" s="537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6"/>
      <c r="AO87" s="396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63" t="s">
        <v>782</v>
      </c>
      <c r="D88" s="269" t="s">
        <v>1476</v>
      </c>
      <c r="E88" s="337" t="s">
        <v>4087</v>
      </c>
      <c r="G88" s="67">
        <f>$QF$672</f>
        <v>12298.300000000003</v>
      </c>
      <c r="H88" s="299" t="s">
        <v>5673</v>
      </c>
      <c r="I88" s="277"/>
      <c r="J88" s="331" t="s">
        <v>921</v>
      </c>
      <c r="K88" s="277" t="s">
        <v>31</v>
      </c>
      <c r="M88" s="287" t="s">
        <v>1454</v>
      </c>
      <c r="N88" s="337" t="s">
        <v>4059</v>
      </c>
      <c r="P88" s="67">
        <f>$Y$672-16389.1</f>
        <v>0</v>
      </c>
      <c r="Q88" s="50">
        <v>0</v>
      </c>
      <c r="S88" s="537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6"/>
      <c r="AO88" s="396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763</v>
      </c>
      <c r="D89" s="87" t="s">
        <v>1468</v>
      </c>
      <c r="E89" s="337" t="s">
        <v>4077</v>
      </c>
      <c r="G89" s="67">
        <f>$NL$672</f>
        <v>12198.8</v>
      </c>
      <c r="H89" s="299" t="s">
        <v>5673</v>
      </c>
      <c r="I89" s="277"/>
      <c r="J89" s="331" t="s">
        <v>922</v>
      </c>
      <c r="K89" s="63" t="s">
        <v>790</v>
      </c>
      <c r="M89" s="288" t="s">
        <v>1433</v>
      </c>
      <c r="N89" s="337" t="s">
        <v>4068</v>
      </c>
      <c r="P89" s="67">
        <f>$IY$672-13453.8</f>
        <v>0</v>
      </c>
      <c r="Q89" s="50">
        <v>0</v>
      </c>
      <c r="S89" s="537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6"/>
      <c r="AO89" s="396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63" t="s">
        <v>3367</v>
      </c>
      <c r="D90" s="269" t="s">
        <v>4033</v>
      </c>
      <c r="E90" s="337" t="s">
        <v>4096</v>
      </c>
      <c r="G90" s="67">
        <f>$AIF$672</f>
        <v>12047.399999999998</v>
      </c>
      <c r="H90" s="299" t="s">
        <v>5673</v>
      </c>
      <c r="I90" s="277"/>
      <c r="J90" s="331" t="s">
        <v>923</v>
      </c>
      <c r="K90" s="63" t="s">
        <v>3382</v>
      </c>
      <c r="M90" s="269" t="s">
        <v>4049</v>
      </c>
      <c r="N90" s="337" t="s">
        <v>4099</v>
      </c>
      <c r="P90" s="67">
        <f>$ANT$672-13786.25</f>
        <v>0</v>
      </c>
      <c r="Q90" s="50">
        <v>0</v>
      </c>
      <c r="S90" s="537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6"/>
      <c r="AO90" s="396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277" t="s">
        <v>2023</v>
      </c>
      <c r="D91" s="87" t="s">
        <v>2398</v>
      </c>
      <c r="E91" s="337" t="s">
        <v>4093</v>
      </c>
      <c r="G91" s="67">
        <f>$AAP$672</f>
        <v>11932.500000000004</v>
      </c>
      <c r="H91" s="299" t="s">
        <v>5673</v>
      </c>
      <c r="I91" s="277"/>
      <c r="J91" s="331" t="s">
        <v>924</v>
      </c>
      <c r="K91" s="63" t="s">
        <v>755</v>
      </c>
      <c r="M91" s="288" t="s">
        <v>1472</v>
      </c>
      <c r="N91" s="337" t="s">
        <v>4082</v>
      </c>
      <c r="P91" s="67">
        <f>$OV$672-10775.1</f>
        <v>0</v>
      </c>
      <c r="Q91" s="50">
        <v>0</v>
      </c>
      <c r="S91" s="537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6"/>
      <c r="AO91" s="396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277" t="s">
        <v>1</v>
      </c>
      <c r="D92" s="87" t="s">
        <v>1484</v>
      </c>
      <c r="E92" s="337" t="s">
        <v>4093</v>
      </c>
      <c r="G92" s="67">
        <f>$SZ$672</f>
        <v>11768.900000000005</v>
      </c>
      <c r="H92" s="299" t="s">
        <v>5673</v>
      </c>
      <c r="I92" s="277"/>
      <c r="J92" s="331" t="s">
        <v>925</v>
      </c>
      <c r="K92" s="63" t="s">
        <v>33</v>
      </c>
      <c r="M92" s="288" t="s">
        <v>1457</v>
      </c>
      <c r="N92" s="337" t="s">
        <v>4060</v>
      </c>
      <c r="P92" s="67">
        <f>$AZ$672-15736.6</f>
        <v>0</v>
      </c>
      <c r="Q92" s="50">
        <v>0</v>
      </c>
      <c r="S92" s="537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6"/>
      <c r="AO92" s="396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63" t="s">
        <v>3377</v>
      </c>
      <c r="D93" s="269" t="s">
        <v>4043</v>
      </c>
      <c r="E93" s="337" t="s">
        <v>4100</v>
      </c>
      <c r="G93" s="67">
        <f>$ALR$672</f>
        <v>11693.1</v>
      </c>
      <c r="H93" s="299" t="s">
        <v>5673</v>
      </c>
      <c r="I93" s="277"/>
      <c r="J93" s="331" t="s">
        <v>926</v>
      </c>
      <c r="K93" s="28" t="s">
        <v>37</v>
      </c>
      <c r="M93" s="288" t="s">
        <v>1416</v>
      </c>
      <c r="N93" s="337" t="s">
        <v>4066</v>
      </c>
      <c r="P93" s="67">
        <f>$DB$672-17000.5</f>
        <v>0</v>
      </c>
      <c r="Q93" s="50">
        <v>0</v>
      </c>
      <c r="S93" s="537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6"/>
      <c r="AO93" s="396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2052</v>
      </c>
      <c r="D94" s="87" t="s">
        <v>2399</v>
      </c>
      <c r="E94" s="337" t="s">
        <v>4093</v>
      </c>
      <c r="G94" s="67">
        <f>$AAY$672</f>
        <v>11576.349999999999</v>
      </c>
      <c r="H94" s="299" t="s">
        <v>5673</v>
      </c>
      <c r="I94" s="277"/>
      <c r="J94" s="331" t="s">
        <v>927</v>
      </c>
      <c r="K94" s="277" t="s">
        <v>143</v>
      </c>
      <c r="M94" s="288" t="s">
        <v>1415</v>
      </c>
      <c r="N94" s="337" t="s">
        <v>4058</v>
      </c>
      <c r="P94" s="67">
        <f>$CS$672-15561.7</f>
        <v>0</v>
      </c>
      <c r="Q94" s="50">
        <v>0</v>
      </c>
      <c r="S94" s="537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6"/>
      <c r="AO94" s="396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63" t="s">
        <v>755</v>
      </c>
      <c r="D95" s="87" t="s">
        <v>1472</v>
      </c>
      <c r="E95" s="337" t="s">
        <v>4082</v>
      </c>
      <c r="G95" s="67">
        <f>$OV$672</f>
        <v>10775.099999999997</v>
      </c>
      <c r="H95" s="299" t="s">
        <v>5673</v>
      </c>
      <c r="I95" s="277"/>
      <c r="J95" s="331" t="s">
        <v>928</v>
      </c>
      <c r="K95" s="219" t="s">
        <v>1662</v>
      </c>
      <c r="M95" s="288" t="s">
        <v>1429</v>
      </c>
      <c r="N95" s="337" t="s">
        <v>4063</v>
      </c>
      <c r="P95" s="67">
        <f>$HO$672-17423.8</f>
        <v>0</v>
      </c>
      <c r="Q95" s="50">
        <v>0</v>
      </c>
      <c r="S95" s="537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6"/>
      <c r="AO95" s="396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277" t="s">
        <v>2051</v>
      </c>
      <c r="D96" s="87" t="s">
        <v>2401</v>
      </c>
      <c r="E96" s="337" t="s">
        <v>4100</v>
      </c>
      <c r="G96" s="67">
        <f>$ABQ$672</f>
        <v>10490.799999999997</v>
      </c>
      <c r="H96" s="299" t="s">
        <v>5673</v>
      </c>
      <c r="I96" s="277"/>
      <c r="J96" s="331" t="s">
        <v>929</v>
      </c>
      <c r="K96" s="277" t="s">
        <v>2029</v>
      </c>
      <c r="M96" s="288" t="s">
        <v>1867</v>
      </c>
      <c r="N96" s="337" t="s">
        <v>4097</v>
      </c>
      <c r="P96" s="67">
        <f>$ZX$672-14147.7</f>
        <v>0</v>
      </c>
      <c r="Q96" s="50">
        <v>0</v>
      </c>
      <c r="S96" s="537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6"/>
      <c r="AO96" s="396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277" t="s">
        <v>2002</v>
      </c>
      <c r="D97" s="87" t="s">
        <v>1857</v>
      </c>
      <c r="E97" s="337" t="s">
        <v>4083</v>
      </c>
      <c r="G97" s="67">
        <f>$WL$672</f>
        <v>10336.200000000003</v>
      </c>
      <c r="H97" s="299" t="s">
        <v>5673</v>
      </c>
      <c r="I97" s="277"/>
      <c r="J97" s="331" t="s">
        <v>930</v>
      </c>
      <c r="K97" s="63" t="s">
        <v>180</v>
      </c>
      <c r="M97" s="269" t="s">
        <v>4050</v>
      </c>
      <c r="N97" s="337" t="s">
        <v>4095</v>
      </c>
      <c r="P97" s="67">
        <f>$AOC$672-13269.3</f>
        <v>0</v>
      </c>
      <c r="Q97" s="50">
        <v>0</v>
      </c>
      <c r="S97" s="537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6"/>
      <c r="AO97" s="396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63" t="s">
        <v>3375</v>
      </c>
      <c r="D98" s="269" t="s">
        <v>4041</v>
      </c>
      <c r="E98" s="337" t="s">
        <v>4100</v>
      </c>
      <c r="G98" s="67">
        <f>$AKZ$672</f>
        <v>10308.000000000005</v>
      </c>
      <c r="H98" s="299" t="s">
        <v>5673</v>
      </c>
      <c r="I98" s="277"/>
      <c r="J98" s="331" t="s">
        <v>931</v>
      </c>
      <c r="K98" s="219" t="s">
        <v>1659</v>
      </c>
      <c r="M98" s="288" t="s">
        <v>1473</v>
      </c>
      <c r="N98" s="337" t="s">
        <v>4085</v>
      </c>
      <c r="P98" s="67">
        <f>$PE$672-15901.8</f>
        <v>0</v>
      </c>
      <c r="Q98" s="50">
        <v>0</v>
      </c>
      <c r="S98" s="537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6"/>
      <c r="AO98" s="396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277" t="s">
        <v>2006</v>
      </c>
      <c r="D99" s="269" t="s">
        <v>1855</v>
      </c>
      <c r="E99" s="337" t="s">
        <v>4085</v>
      </c>
      <c r="G99" s="67">
        <f>$VT$672</f>
        <v>10252.799999999997</v>
      </c>
      <c r="H99" s="299" t="s">
        <v>5674</v>
      </c>
      <c r="I99" s="277"/>
      <c r="J99" s="331" t="s">
        <v>932</v>
      </c>
      <c r="K99" s="28" t="s">
        <v>155</v>
      </c>
      <c r="M99" s="288" t="s">
        <v>1459</v>
      </c>
      <c r="N99" s="337" t="s">
        <v>4065</v>
      </c>
      <c r="P99" s="67">
        <f>$BR$672-17380.2</f>
        <v>0</v>
      </c>
      <c r="Q99" s="50">
        <v>0</v>
      </c>
      <c r="S99" s="537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6"/>
      <c r="AO99" s="396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277" t="s">
        <v>3365</v>
      </c>
      <c r="D100" s="269" t="s">
        <v>3213</v>
      </c>
      <c r="E100" s="337" t="s">
        <v>4093</v>
      </c>
      <c r="G100" s="67">
        <f>$AHN$672</f>
        <v>10207.199999999995</v>
      </c>
      <c r="H100" s="299" t="s">
        <v>5675</v>
      </c>
      <c r="I100" s="277"/>
      <c r="J100" s="331" t="s">
        <v>933</v>
      </c>
      <c r="K100" s="63" t="s">
        <v>753</v>
      </c>
      <c r="M100" s="288" t="s">
        <v>1420</v>
      </c>
      <c r="N100" s="337" t="s">
        <v>4068</v>
      </c>
      <c r="P100" s="67">
        <f>$EL$672-13259.4</f>
        <v>0</v>
      </c>
      <c r="Q100" s="50">
        <v>0</v>
      </c>
      <c r="S100" s="537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6"/>
      <c r="AO100" s="396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2049</v>
      </c>
      <c r="D101" s="87" t="s">
        <v>2397</v>
      </c>
      <c r="E101" s="337" t="s">
        <v>4100</v>
      </c>
      <c r="G101" s="67">
        <f>$AAG$672</f>
        <v>10194.399999999994</v>
      </c>
      <c r="H101" s="299" t="s">
        <v>5673</v>
      </c>
      <c r="I101" s="277"/>
      <c r="J101" s="331" t="s">
        <v>934</v>
      </c>
      <c r="K101" s="277" t="s">
        <v>3365</v>
      </c>
      <c r="M101" s="287" t="s">
        <v>3213</v>
      </c>
      <c r="N101" s="337" t="s">
        <v>4093</v>
      </c>
      <c r="P101" s="67">
        <f>$AHN$672-10207.2</f>
        <v>0</v>
      </c>
      <c r="Q101" s="50">
        <v>0</v>
      </c>
      <c r="S101" s="537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6"/>
      <c r="AO101" s="396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4083</v>
      </c>
      <c r="G102" s="67">
        <f>$OD$672</f>
        <v>9322.3000000000029</v>
      </c>
      <c r="H102" s="299" t="s">
        <v>5673</v>
      </c>
      <c r="I102" s="277"/>
      <c r="J102" s="331" t="s">
        <v>935</v>
      </c>
      <c r="K102" s="277" t="s">
        <v>2007</v>
      </c>
      <c r="M102" s="288" t="s">
        <v>1481</v>
      </c>
      <c r="N102" s="337" t="s">
        <v>4081</v>
      </c>
      <c r="P102" s="67">
        <f>$RY$672-17264.9</f>
        <v>0</v>
      </c>
      <c r="Q102" s="50">
        <v>0</v>
      </c>
      <c r="S102" s="537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6"/>
      <c r="AO102" s="396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4057</v>
      </c>
      <c r="D104" s="288" t="s">
        <v>4019</v>
      </c>
      <c r="G104" s="288" t="s">
        <v>4023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4014</v>
      </c>
      <c r="D105" s="288" t="s">
        <v>2015</v>
      </c>
      <c r="G105" s="288" t="s">
        <v>4024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4015</v>
      </c>
      <c r="D106" s="288" t="s">
        <v>2153</v>
      </c>
      <c r="G106" s="288" t="s">
        <v>4025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2013</v>
      </c>
      <c r="D107" s="288" t="s">
        <v>2154</v>
      </c>
      <c r="G107" s="288" t="s">
        <v>4026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4016</v>
      </c>
      <c r="B108" s="179"/>
      <c r="C108" s="63"/>
      <c r="D108" s="288" t="s">
        <v>2155</v>
      </c>
      <c r="E108" s="79"/>
      <c r="F108" s="75"/>
      <c r="G108" s="288" t="s">
        <v>4027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2014</v>
      </c>
      <c r="B109" s="179"/>
      <c r="C109" s="63"/>
      <c r="D109" s="288" t="s">
        <v>4020</v>
      </c>
      <c r="E109" s="79"/>
      <c r="F109" s="75"/>
      <c r="G109" s="288" t="s">
        <v>4028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4017</v>
      </c>
      <c r="B110" s="179"/>
      <c r="C110" s="63"/>
      <c r="D110" s="288" t="s">
        <v>4021</v>
      </c>
      <c r="E110" s="79"/>
      <c r="F110" s="75"/>
      <c r="G110" s="288" t="s">
        <v>4029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4018</v>
      </c>
      <c r="B111" s="179"/>
      <c r="C111" s="63"/>
      <c r="D111" s="87" t="s">
        <v>4022</v>
      </c>
      <c r="E111" s="79"/>
      <c r="F111" s="75"/>
      <c r="G111" s="288" t="s">
        <v>4030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3214</v>
      </c>
      <c r="B112" s="179"/>
      <c r="C112" s="63"/>
      <c r="D112" s="87"/>
      <c r="E112" s="79"/>
      <c r="F112" s="75"/>
      <c r="G112" s="87" t="s">
        <v>4031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1999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1999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575" t="s">
        <v>4102</v>
      </c>
      <c r="C118" s="579"/>
      <c r="D118" s="578" t="s">
        <v>1441</v>
      </c>
      <c r="E118" s="573" t="s">
        <v>4073</v>
      </c>
      <c r="F118" s="581"/>
      <c r="G118" s="582">
        <v>13</v>
      </c>
      <c r="H118" s="583">
        <v>10</v>
      </c>
      <c r="I118" s="584">
        <v>10</v>
      </c>
      <c r="J118" s="5" t="s">
        <v>0</v>
      </c>
      <c r="K118" s="63" t="s">
        <v>762</v>
      </c>
      <c r="L118" s="63"/>
      <c r="M118" s="288" t="s">
        <v>1422</v>
      </c>
      <c r="N118" s="337" t="s">
        <v>4065</v>
      </c>
      <c r="O118" s="3"/>
      <c r="P118" s="9">
        <f>SUM(Puntenklassement!D56)</f>
        <v>6016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575" t="s">
        <v>3374</v>
      </c>
      <c r="C119" s="579"/>
      <c r="D119" s="580" t="s">
        <v>4040</v>
      </c>
      <c r="E119" s="573" t="s">
        <v>4094</v>
      </c>
      <c r="F119" s="581"/>
      <c r="G119" s="582">
        <v>13</v>
      </c>
      <c r="H119" s="583">
        <v>8</v>
      </c>
      <c r="I119" s="584">
        <v>7</v>
      </c>
      <c r="J119" s="5" t="s">
        <v>2</v>
      </c>
      <c r="K119" s="63" t="s">
        <v>4106</v>
      </c>
      <c r="L119" s="63"/>
      <c r="M119" s="288" t="s">
        <v>1433</v>
      </c>
      <c r="N119" s="337" t="s">
        <v>4068</v>
      </c>
      <c r="P119" s="9">
        <f>SUM(Puntenklassement!D87)</f>
        <v>6005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576" t="s">
        <v>1654</v>
      </c>
      <c r="C120" s="579"/>
      <c r="D120" s="578" t="s">
        <v>1478</v>
      </c>
      <c r="E120" s="573" t="s">
        <v>4085</v>
      </c>
      <c r="F120" s="581"/>
      <c r="G120" s="582">
        <v>13</v>
      </c>
      <c r="H120" s="583">
        <v>3</v>
      </c>
      <c r="I120" s="584">
        <v>4</v>
      </c>
      <c r="J120" s="5" t="s">
        <v>3</v>
      </c>
      <c r="K120" s="277" t="s">
        <v>31</v>
      </c>
      <c r="L120" s="63"/>
      <c r="M120" s="287" t="s">
        <v>1454</v>
      </c>
      <c r="N120" s="337" t="s">
        <v>4059</v>
      </c>
      <c r="P120" s="9">
        <f>SUM(Puntenklassement!D86)</f>
        <v>5982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576" t="s">
        <v>1644</v>
      </c>
      <c r="C121" s="579"/>
      <c r="D121" s="578" t="s">
        <v>1852</v>
      </c>
      <c r="E121" s="573" t="s">
        <v>4089</v>
      </c>
      <c r="F121" s="586"/>
      <c r="G121" s="582">
        <v>11</v>
      </c>
      <c r="H121" s="583">
        <v>2</v>
      </c>
      <c r="I121" s="584">
        <v>4</v>
      </c>
      <c r="J121" s="5" t="s">
        <v>5</v>
      </c>
      <c r="K121" s="63" t="s">
        <v>3381</v>
      </c>
      <c r="L121" s="63"/>
      <c r="M121" s="269" t="s">
        <v>4047</v>
      </c>
      <c r="N121" s="337" t="s">
        <v>4094</v>
      </c>
      <c r="P121" s="9">
        <f>SUM(Puntenklassement!D69)</f>
        <v>5883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575" t="s">
        <v>763</v>
      </c>
      <c r="C122" s="579"/>
      <c r="D122" s="578" t="s">
        <v>1468</v>
      </c>
      <c r="E122" s="573" t="s">
        <v>4077</v>
      </c>
      <c r="F122" s="581"/>
      <c r="G122" s="582">
        <v>10</v>
      </c>
      <c r="H122" s="583">
        <v>7</v>
      </c>
      <c r="I122" s="584">
        <v>3</v>
      </c>
      <c r="J122" s="5" t="s">
        <v>7</v>
      </c>
      <c r="K122" s="63" t="s">
        <v>25</v>
      </c>
      <c r="L122" s="63"/>
      <c r="M122" s="288" t="s">
        <v>1458</v>
      </c>
      <c r="N122" s="337" t="s">
        <v>4058</v>
      </c>
      <c r="P122" s="9">
        <f>SUM(Puntenklassement!D61)</f>
        <v>5853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575" t="s">
        <v>771</v>
      </c>
      <c r="C123" s="579"/>
      <c r="D123" s="578" t="s">
        <v>1466</v>
      </c>
      <c r="E123" s="573" t="s">
        <v>4080</v>
      </c>
      <c r="F123" s="581"/>
      <c r="G123" s="582">
        <v>10</v>
      </c>
      <c r="H123" s="583">
        <v>5</v>
      </c>
      <c r="I123" s="584">
        <v>8</v>
      </c>
      <c r="J123" s="5" t="s">
        <v>8</v>
      </c>
      <c r="K123" s="277" t="s">
        <v>2007</v>
      </c>
      <c r="L123" s="63"/>
      <c r="M123" s="288" t="s">
        <v>1481</v>
      </c>
      <c r="N123" s="337" t="s">
        <v>4081</v>
      </c>
      <c r="P123" s="9">
        <f>SUM(Puntenklassement!D102)</f>
        <v>5847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577" t="s">
        <v>2348</v>
      </c>
      <c r="C124" s="579"/>
      <c r="D124" s="578" t="s">
        <v>1430</v>
      </c>
      <c r="E124" s="573" t="s">
        <v>4071</v>
      </c>
      <c r="F124" s="581"/>
      <c r="G124" s="582">
        <v>10</v>
      </c>
      <c r="H124" s="583">
        <v>4</v>
      </c>
      <c r="I124" s="584">
        <v>2</v>
      </c>
      <c r="J124" s="5" t="s">
        <v>10</v>
      </c>
      <c r="K124" s="219" t="s">
        <v>1654</v>
      </c>
      <c r="L124" s="63"/>
      <c r="M124" s="288" t="s">
        <v>1478</v>
      </c>
      <c r="N124" s="337" t="s">
        <v>4085</v>
      </c>
      <c r="P124" s="9">
        <f>SUM(Puntenklassement!D62)</f>
        <v>5758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577" t="s">
        <v>3364</v>
      </c>
      <c r="C125" s="579"/>
      <c r="D125" s="585" t="s">
        <v>2151</v>
      </c>
      <c r="E125" s="573" t="s">
        <v>4095</v>
      </c>
      <c r="F125" s="581"/>
      <c r="G125" s="582">
        <v>10</v>
      </c>
      <c r="H125" s="583">
        <v>4</v>
      </c>
      <c r="I125" s="584">
        <v>0</v>
      </c>
      <c r="J125" s="5" t="s">
        <v>12</v>
      </c>
      <c r="K125" s="219" t="s">
        <v>1662</v>
      </c>
      <c r="L125" s="63"/>
      <c r="M125" s="288" t="s">
        <v>1429</v>
      </c>
      <c r="N125" s="337" t="s">
        <v>4063</v>
      </c>
      <c r="P125" s="9">
        <f>SUM(Puntenklassement!D94)</f>
        <v>5732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575" t="s">
        <v>3382</v>
      </c>
      <c r="C126" s="579"/>
      <c r="D126" s="580" t="s">
        <v>4049</v>
      </c>
      <c r="E126" s="573" t="s">
        <v>4099</v>
      </c>
      <c r="F126" s="581"/>
      <c r="G126" s="582">
        <v>9</v>
      </c>
      <c r="H126" s="583">
        <v>10</v>
      </c>
      <c r="I126" s="584">
        <v>8</v>
      </c>
      <c r="J126" s="5" t="s">
        <v>14</v>
      </c>
      <c r="K126" s="219" t="s">
        <v>1656</v>
      </c>
      <c r="M126" s="287" t="s">
        <v>1477</v>
      </c>
      <c r="N126" s="337" t="s">
        <v>4085</v>
      </c>
      <c r="O126" s="3"/>
      <c r="P126" s="9">
        <f>SUM(Puntenklassement!D63)</f>
        <v>5712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575" t="s">
        <v>4104</v>
      </c>
      <c r="C127" s="579"/>
      <c r="D127" s="578" t="s">
        <v>1433</v>
      </c>
      <c r="E127" s="573" t="s">
        <v>4068</v>
      </c>
      <c r="F127" s="581"/>
      <c r="G127" s="582">
        <v>9</v>
      </c>
      <c r="H127" s="583">
        <v>7</v>
      </c>
      <c r="I127" s="584">
        <v>10</v>
      </c>
      <c r="J127" s="5" t="s">
        <v>16</v>
      </c>
      <c r="K127" s="63" t="s">
        <v>33</v>
      </c>
      <c r="L127" s="63"/>
      <c r="M127" s="288" t="s">
        <v>1457</v>
      </c>
      <c r="N127" s="337" t="s">
        <v>4060</v>
      </c>
      <c r="P127" s="9">
        <f>SUM(Puntenklassement!D91)</f>
        <v>5692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577" t="s">
        <v>2051</v>
      </c>
      <c r="C128" s="579"/>
      <c r="D128" s="578" t="s">
        <v>2401</v>
      </c>
      <c r="E128" s="573" t="s">
        <v>4100</v>
      </c>
      <c r="F128" s="581"/>
      <c r="G128" s="582">
        <v>9</v>
      </c>
      <c r="H128" s="583">
        <v>3</v>
      </c>
      <c r="I128" s="584">
        <v>8</v>
      </c>
      <c r="J128" s="5" t="s">
        <v>18</v>
      </c>
      <c r="K128" s="277" t="s">
        <v>2005</v>
      </c>
      <c r="L128" s="63"/>
      <c r="M128" s="288" t="s">
        <v>1482</v>
      </c>
      <c r="N128" s="337" t="s">
        <v>4070</v>
      </c>
      <c r="P128" s="9">
        <f>SUM(Puntenklassement!D17)</f>
        <v>5645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575" t="s">
        <v>3394</v>
      </c>
      <c r="C129" s="579"/>
      <c r="D129" s="580" t="s">
        <v>4054</v>
      </c>
      <c r="E129" s="573" t="s">
        <v>4095</v>
      </c>
      <c r="F129" s="581"/>
      <c r="G129" s="582">
        <v>8</v>
      </c>
      <c r="H129" s="583">
        <v>4</v>
      </c>
      <c r="I129" s="584">
        <v>2</v>
      </c>
      <c r="J129" s="5" t="s">
        <v>20</v>
      </c>
      <c r="K129" s="219" t="s">
        <v>1647</v>
      </c>
      <c r="L129" s="63"/>
      <c r="M129" s="288" t="s">
        <v>1423</v>
      </c>
      <c r="N129" s="337" t="s">
        <v>4062</v>
      </c>
      <c r="P129" s="9">
        <f>SUM(Puntenklassement!D8)</f>
        <v>5573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576" t="s">
        <v>1656</v>
      </c>
      <c r="C130" s="579"/>
      <c r="D130" s="585" t="s">
        <v>1477</v>
      </c>
      <c r="E130" s="573" t="s">
        <v>4085</v>
      </c>
      <c r="F130" s="581"/>
      <c r="G130" s="582">
        <v>7</v>
      </c>
      <c r="H130" s="583">
        <v>7</v>
      </c>
      <c r="I130" s="584">
        <v>1</v>
      </c>
      <c r="J130" s="5" t="s">
        <v>22</v>
      </c>
      <c r="K130" s="63" t="s">
        <v>153</v>
      </c>
      <c r="L130" s="63"/>
      <c r="M130" s="288" t="s">
        <v>1441</v>
      </c>
      <c r="N130" s="337" t="s">
        <v>4073</v>
      </c>
      <c r="P130" s="9">
        <f>SUM(Puntenklassement!D19)</f>
        <v>5572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577" t="s">
        <v>2023</v>
      </c>
      <c r="C131" s="579"/>
      <c r="D131" s="578" t="s">
        <v>2398</v>
      </c>
      <c r="E131" s="573" t="s">
        <v>4093</v>
      </c>
      <c r="F131" s="581"/>
      <c r="G131" s="582">
        <v>7</v>
      </c>
      <c r="H131" s="583">
        <v>4</v>
      </c>
      <c r="I131" s="584">
        <v>2</v>
      </c>
      <c r="J131" s="5" t="s">
        <v>24</v>
      </c>
      <c r="K131" s="219" t="s">
        <v>1652</v>
      </c>
      <c r="L131" s="63"/>
      <c r="M131" s="288" t="s">
        <v>1471</v>
      </c>
      <c r="N131" s="337" t="s">
        <v>4084</v>
      </c>
      <c r="P131" s="9">
        <f>SUM(Puntenklassement!D7)</f>
        <v>5569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577" t="s">
        <v>2026</v>
      </c>
      <c r="C132" s="579"/>
      <c r="D132" s="578" t="s">
        <v>1865</v>
      </c>
      <c r="E132" s="573" t="s">
        <v>4088</v>
      </c>
      <c r="F132" s="581"/>
      <c r="G132" s="582">
        <v>7</v>
      </c>
      <c r="H132" s="583">
        <v>3</v>
      </c>
      <c r="I132" s="584">
        <v>2</v>
      </c>
      <c r="J132" s="5" t="s">
        <v>26</v>
      </c>
      <c r="K132" s="63" t="s">
        <v>162</v>
      </c>
      <c r="L132" s="63"/>
      <c r="M132" s="288" t="s">
        <v>1432</v>
      </c>
      <c r="N132" s="337" t="s">
        <v>4071</v>
      </c>
      <c r="P132" s="9">
        <f>SUM(Puntenklassement!D40)</f>
        <v>5565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574" t="s">
        <v>2346</v>
      </c>
      <c r="C133" s="579"/>
      <c r="D133" s="578" t="s">
        <v>1459</v>
      </c>
      <c r="E133" s="573" t="s">
        <v>4065</v>
      </c>
      <c r="F133" s="581"/>
      <c r="G133" s="582">
        <v>7</v>
      </c>
      <c r="H133" s="583">
        <v>3</v>
      </c>
      <c r="I133" s="584">
        <v>1</v>
      </c>
      <c r="J133" s="5" t="s">
        <v>28</v>
      </c>
      <c r="K133" s="219" t="s">
        <v>1643</v>
      </c>
      <c r="L133" s="63"/>
      <c r="M133" s="288" t="s">
        <v>1850</v>
      </c>
      <c r="N133" s="337" t="s">
        <v>4089</v>
      </c>
      <c r="P133" s="9">
        <f>SUM(Puntenklassement!D44)</f>
        <v>5564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575" t="s">
        <v>3375</v>
      </c>
      <c r="C134" s="579"/>
      <c r="D134" s="580" t="s">
        <v>4041</v>
      </c>
      <c r="E134" s="573" t="s">
        <v>4100</v>
      </c>
      <c r="F134" s="581"/>
      <c r="G134" s="582">
        <v>7</v>
      </c>
      <c r="H134" s="583">
        <v>1</v>
      </c>
      <c r="I134" s="584">
        <v>1</v>
      </c>
      <c r="J134" s="5" t="s">
        <v>30</v>
      </c>
      <c r="K134" s="28" t="s">
        <v>37</v>
      </c>
      <c r="L134" s="63"/>
      <c r="M134" s="288" t="s">
        <v>1416</v>
      </c>
      <c r="N134" s="337" t="s">
        <v>4066</v>
      </c>
      <c r="P134" s="9">
        <f>SUM(Puntenklassement!D92)</f>
        <v>5555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577" t="s">
        <v>1</v>
      </c>
      <c r="C135" s="579"/>
      <c r="D135" s="578" t="s">
        <v>1484</v>
      </c>
      <c r="E135" s="573" t="s">
        <v>4093</v>
      </c>
      <c r="F135" s="581"/>
      <c r="G135" s="582">
        <v>6</v>
      </c>
      <c r="H135" s="583">
        <v>9</v>
      </c>
      <c r="I135" s="584">
        <v>8</v>
      </c>
      <c r="J135" s="5" t="s">
        <v>32</v>
      </c>
      <c r="K135" s="63" t="s">
        <v>3374</v>
      </c>
      <c r="L135" s="63"/>
      <c r="M135" s="269" t="s">
        <v>4040</v>
      </c>
      <c r="N135" s="337" t="s">
        <v>4094</v>
      </c>
      <c r="P135" s="9">
        <f>SUM(Puntenklassement!D53)</f>
        <v>5470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577" t="s">
        <v>779</v>
      </c>
      <c r="C136" s="579"/>
      <c r="D136" s="578" t="s">
        <v>1455</v>
      </c>
      <c r="E136" s="573" t="s">
        <v>4062</v>
      </c>
      <c r="F136" s="581"/>
      <c r="G136" s="582">
        <v>6</v>
      </c>
      <c r="H136" s="583">
        <v>7</v>
      </c>
      <c r="I136" s="584">
        <v>3</v>
      </c>
      <c r="J136" s="5" t="s">
        <v>34</v>
      </c>
      <c r="K136" s="63" t="s">
        <v>3384</v>
      </c>
      <c r="L136" s="63"/>
      <c r="M136" s="269" t="s">
        <v>4051</v>
      </c>
      <c r="N136" s="337" t="s">
        <v>4099</v>
      </c>
      <c r="P136" s="9">
        <f>SUM(Puntenklassement!D22)</f>
        <v>5468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575" t="s">
        <v>3397</v>
      </c>
      <c r="C137" s="579"/>
      <c r="D137" s="580" t="s">
        <v>4056</v>
      </c>
      <c r="E137" s="573" t="s">
        <v>4094</v>
      </c>
      <c r="F137" s="581"/>
      <c r="G137" s="582">
        <v>6</v>
      </c>
      <c r="H137" s="583">
        <v>5</v>
      </c>
      <c r="I137" s="584">
        <v>3</v>
      </c>
      <c r="J137" s="5" t="s">
        <v>36</v>
      </c>
      <c r="K137" s="277" t="s">
        <v>2017</v>
      </c>
      <c r="L137" s="63"/>
      <c r="M137" s="288" t="s">
        <v>1483</v>
      </c>
      <c r="N137" s="337" t="s">
        <v>4077</v>
      </c>
      <c r="P137" s="9">
        <f>SUM(Puntenklassement!D24)</f>
        <v>5437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577" t="s">
        <v>23</v>
      </c>
      <c r="C138" s="579"/>
      <c r="D138" s="578" t="s">
        <v>1443</v>
      </c>
      <c r="E138" s="573" t="s">
        <v>4074</v>
      </c>
      <c r="F138" s="581"/>
      <c r="G138" s="582">
        <v>6</v>
      </c>
      <c r="H138" s="583">
        <v>5</v>
      </c>
      <c r="I138" s="584">
        <v>2</v>
      </c>
      <c r="J138" s="5" t="s">
        <v>38</v>
      </c>
      <c r="K138" s="63" t="s">
        <v>4105</v>
      </c>
      <c r="L138" s="63"/>
      <c r="M138" s="288" t="s">
        <v>1452</v>
      </c>
      <c r="N138" s="337" t="s">
        <v>4058</v>
      </c>
      <c r="P138" s="9">
        <f>SUM(Puntenklassement!D49)</f>
        <v>5428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577" t="s">
        <v>2017</v>
      </c>
      <c r="C139" s="579"/>
      <c r="D139" s="578" t="s">
        <v>1483</v>
      </c>
      <c r="E139" s="573" t="s">
        <v>4077</v>
      </c>
      <c r="F139" s="581"/>
      <c r="G139" s="582">
        <v>6</v>
      </c>
      <c r="H139" s="583">
        <v>4</v>
      </c>
      <c r="I139" s="584">
        <v>7</v>
      </c>
      <c r="J139" s="5" t="s">
        <v>145</v>
      </c>
      <c r="K139" s="28" t="s">
        <v>155</v>
      </c>
      <c r="L139" s="63"/>
      <c r="M139" s="288" t="s">
        <v>1459</v>
      </c>
      <c r="N139" s="337" t="s">
        <v>4065</v>
      </c>
      <c r="P139" s="9">
        <f>SUM(Puntenklassement!D99)</f>
        <v>5426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575" t="s">
        <v>3372</v>
      </c>
      <c r="C140" s="579"/>
      <c r="D140" s="580" t="s">
        <v>4038</v>
      </c>
      <c r="E140" s="573" t="s">
        <v>4094</v>
      </c>
      <c r="F140" s="581"/>
      <c r="G140" s="582">
        <v>6</v>
      </c>
      <c r="H140" s="583">
        <v>4</v>
      </c>
      <c r="I140" s="584">
        <v>2</v>
      </c>
      <c r="J140" s="5" t="s">
        <v>146</v>
      </c>
      <c r="K140" s="219" t="s">
        <v>1657</v>
      </c>
      <c r="L140" s="63"/>
      <c r="M140" s="288" t="s">
        <v>1479</v>
      </c>
      <c r="N140" s="337" t="s">
        <v>4085</v>
      </c>
      <c r="P140" s="9">
        <f>SUM(Puntenklassement!D5)</f>
        <v>5412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575" t="s">
        <v>757</v>
      </c>
      <c r="C141" s="579"/>
      <c r="D141" s="578" t="s">
        <v>1461</v>
      </c>
      <c r="E141" s="573" t="s">
        <v>4074</v>
      </c>
      <c r="F141" s="581"/>
      <c r="G141" s="582">
        <v>6</v>
      </c>
      <c r="H141" s="583">
        <v>2</v>
      </c>
      <c r="I141" s="584">
        <v>1</v>
      </c>
      <c r="J141" s="5" t="s">
        <v>147</v>
      </c>
      <c r="K141" s="277" t="s">
        <v>11</v>
      </c>
      <c r="L141" s="63"/>
      <c r="M141" s="288" t="s">
        <v>1460</v>
      </c>
      <c r="N141" s="337" t="s">
        <v>4060</v>
      </c>
      <c r="P141" s="9">
        <f>SUM(Puntenklassement!D25)</f>
        <v>5397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576" t="s">
        <v>1652</v>
      </c>
      <c r="C142" s="579"/>
      <c r="D142" s="578" t="s">
        <v>1471</v>
      </c>
      <c r="E142" s="573" t="s">
        <v>4084</v>
      </c>
      <c r="F142" s="581"/>
      <c r="G142" s="582">
        <v>5</v>
      </c>
      <c r="H142" s="583">
        <v>5</v>
      </c>
      <c r="I142" s="584">
        <v>6</v>
      </c>
      <c r="J142" s="5" t="s">
        <v>151</v>
      </c>
      <c r="K142" s="277" t="s">
        <v>143</v>
      </c>
      <c r="L142" s="63"/>
      <c r="M142" s="288" t="s">
        <v>1415</v>
      </c>
      <c r="N142" s="337" t="s">
        <v>4058</v>
      </c>
      <c r="P142" s="9">
        <f>SUM(Puntenklassement!D93)</f>
        <v>5394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575" t="s">
        <v>762</v>
      </c>
      <c r="C143" s="579"/>
      <c r="D143" s="578" t="s">
        <v>1422</v>
      </c>
      <c r="E143" s="573" t="s">
        <v>4065</v>
      </c>
      <c r="F143" s="581"/>
      <c r="G143" s="582">
        <v>5</v>
      </c>
      <c r="H143" s="583">
        <v>4</v>
      </c>
      <c r="I143" s="584">
        <v>6</v>
      </c>
      <c r="J143" s="5" t="s">
        <v>157</v>
      </c>
      <c r="K143" s="219" t="s">
        <v>1659</v>
      </c>
      <c r="L143" s="63"/>
      <c r="M143" s="288" t="s">
        <v>1473</v>
      </c>
      <c r="N143" s="337" t="s">
        <v>4085</v>
      </c>
      <c r="P143" s="9">
        <f>SUM(Puntenklassement!D98)</f>
        <v>5378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577" t="s">
        <v>2002</v>
      </c>
      <c r="C144" s="579"/>
      <c r="D144" s="578" t="s">
        <v>1857</v>
      </c>
      <c r="E144" s="573" t="s">
        <v>4083</v>
      </c>
      <c r="F144" s="581"/>
      <c r="G144" s="582">
        <v>5</v>
      </c>
      <c r="H144" s="583">
        <v>4</v>
      </c>
      <c r="I144" s="584">
        <v>3</v>
      </c>
      <c r="J144" s="5" t="s">
        <v>159</v>
      </c>
      <c r="K144" s="277" t="s">
        <v>4496</v>
      </c>
      <c r="L144" s="63"/>
      <c r="M144" s="288" t="s">
        <v>1861</v>
      </c>
      <c r="N144" s="337" t="s">
        <v>4092</v>
      </c>
      <c r="P144" s="9">
        <f>SUM(Puntenklassement!D47)</f>
        <v>5374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577" t="s">
        <v>2006</v>
      </c>
      <c r="C145" s="579"/>
      <c r="D145" s="585" t="s">
        <v>1855</v>
      </c>
      <c r="E145" s="573" t="s">
        <v>4085</v>
      </c>
      <c r="F145" s="581"/>
      <c r="G145" s="582">
        <v>5</v>
      </c>
      <c r="H145" s="583">
        <v>4</v>
      </c>
      <c r="I145" s="584">
        <v>2</v>
      </c>
      <c r="J145" s="5" t="s">
        <v>160</v>
      </c>
      <c r="K145" s="277" t="s">
        <v>783</v>
      </c>
      <c r="L145" s="63"/>
      <c r="M145" s="287" t="s">
        <v>1414</v>
      </c>
      <c r="N145" s="337" t="s">
        <v>4061</v>
      </c>
      <c r="P145" s="9">
        <f>SUM(Puntenklassement!D32)</f>
        <v>5337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576" t="s">
        <v>1657</v>
      </c>
      <c r="C146" s="579"/>
      <c r="D146" s="578" t="s">
        <v>1479</v>
      </c>
      <c r="E146" s="573" t="s">
        <v>4085</v>
      </c>
      <c r="F146" s="581"/>
      <c r="G146" s="582">
        <v>5</v>
      </c>
      <c r="H146" s="583">
        <v>3</v>
      </c>
      <c r="I146" s="584">
        <v>0</v>
      </c>
      <c r="J146" s="5" t="s">
        <v>161</v>
      </c>
      <c r="K146" s="63" t="s">
        <v>3372</v>
      </c>
      <c r="L146" s="63"/>
      <c r="M146" s="269" t="s">
        <v>4038</v>
      </c>
      <c r="N146" s="337" t="s">
        <v>4094</v>
      </c>
      <c r="P146" s="9">
        <f>SUM(Puntenklassement!D41)</f>
        <v>5288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575" t="s">
        <v>3366</v>
      </c>
      <c r="C147" s="579"/>
      <c r="D147" s="580" t="s">
        <v>4032</v>
      </c>
      <c r="E147" s="573" t="s">
        <v>4096</v>
      </c>
      <c r="F147" s="581"/>
      <c r="G147" s="582">
        <v>5</v>
      </c>
      <c r="H147" s="583">
        <v>1</v>
      </c>
      <c r="I147" s="584">
        <v>4</v>
      </c>
      <c r="J147" s="5" t="s">
        <v>163</v>
      </c>
      <c r="K147" s="219" t="s">
        <v>1653</v>
      </c>
      <c r="L147" s="63"/>
      <c r="M147" s="288" t="s">
        <v>1465</v>
      </c>
      <c r="N147" s="337" t="s">
        <v>4075</v>
      </c>
      <c r="P147" s="9">
        <f>SUM(Puntenklassement!D13)</f>
        <v>5251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575" t="s">
        <v>33</v>
      </c>
      <c r="C148" s="579"/>
      <c r="D148" s="578" t="s">
        <v>1457</v>
      </c>
      <c r="E148" s="573" t="s">
        <v>4060</v>
      </c>
      <c r="F148" s="581"/>
      <c r="G148" s="582">
        <v>4</v>
      </c>
      <c r="H148" s="583">
        <v>11</v>
      </c>
      <c r="I148" s="584">
        <v>3</v>
      </c>
      <c r="J148" s="5" t="s">
        <v>275</v>
      </c>
      <c r="K148" s="277" t="s">
        <v>2026</v>
      </c>
      <c r="L148" s="63"/>
      <c r="M148" s="288" t="s">
        <v>1865</v>
      </c>
      <c r="N148" s="337" t="s">
        <v>4088</v>
      </c>
      <c r="P148" s="9">
        <f>SUM(Puntenklassement!D54)</f>
        <v>5213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575" t="s">
        <v>3384</v>
      </c>
      <c r="C149" s="579"/>
      <c r="D149" s="580" t="s">
        <v>4051</v>
      </c>
      <c r="E149" s="573" t="s">
        <v>4099</v>
      </c>
      <c r="F149" s="581"/>
      <c r="G149" s="582">
        <v>4</v>
      </c>
      <c r="H149" s="583">
        <v>6</v>
      </c>
      <c r="I149" s="584">
        <v>4</v>
      </c>
      <c r="J149" s="5" t="s">
        <v>276</v>
      </c>
      <c r="K149" s="63" t="s">
        <v>764</v>
      </c>
      <c r="L149" s="63"/>
      <c r="M149" s="287" t="s">
        <v>1440</v>
      </c>
      <c r="N149" s="337" t="s">
        <v>4077</v>
      </c>
      <c r="P149" s="9">
        <f>SUM(Puntenklassement!D70)</f>
        <v>5162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576" t="s">
        <v>1647</v>
      </c>
      <c r="C150" s="579"/>
      <c r="D150" s="578" t="s">
        <v>1423</v>
      </c>
      <c r="E150" s="573" t="s">
        <v>4062</v>
      </c>
      <c r="F150" s="581"/>
      <c r="G150" s="582">
        <v>4</v>
      </c>
      <c r="H150" s="583">
        <v>5</v>
      </c>
      <c r="I150" s="584">
        <v>6</v>
      </c>
      <c r="J150" s="5" t="s">
        <v>277</v>
      </c>
      <c r="K150" s="277" t="s">
        <v>800</v>
      </c>
      <c r="L150" s="63"/>
      <c r="M150" s="288" t="s">
        <v>1456</v>
      </c>
      <c r="N150" s="337" t="s">
        <v>4061</v>
      </c>
      <c r="P150" s="9">
        <f>SUM(Puntenklassement!D46)</f>
        <v>5151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575" t="s">
        <v>778</v>
      </c>
      <c r="C151" s="579"/>
      <c r="D151" s="585" t="s">
        <v>1427</v>
      </c>
      <c r="E151" s="573" t="s">
        <v>4070</v>
      </c>
      <c r="F151" s="581"/>
      <c r="G151" s="582">
        <v>4</v>
      </c>
      <c r="H151" s="583">
        <v>5</v>
      </c>
      <c r="I151" s="584">
        <v>5</v>
      </c>
      <c r="J151" s="5" t="s">
        <v>278</v>
      </c>
      <c r="K151" s="63" t="s">
        <v>738</v>
      </c>
      <c r="L151" s="63"/>
      <c r="M151" s="288" t="s">
        <v>1434</v>
      </c>
      <c r="N151" s="337" t="s">
        <v>4072</v>
      </c>
      <c r="P151" s="9">
        <f>SUM(Puntenklassement!D72)</f>
        <v>5151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575" t="s">
        <v>733</v>
      </c>
      <c r="C152" s="579"/>
      <c r="D152" s="578" t="s">
        <v>1428</v>
      </c>
      <c r="E152" s="573" t="s">
        <v>4076</v>
      </c>
      <c r="F152" s="581"/>
      <c r="G152" s="582">
        <v>4</v>
      </c>
      <c r="H152" s="583">
        <v>5</v>
      </c>
      <c r="I152" s="584">
        <v>2</v>
      </c>
      <c r="J152" s="5" t="s">
        <v>735</v>
      </c>
      <c r="K152" s="63" t="s">
        <v>771</v>
      </c>
      <c r="L152" s="63"/>
      <c r="M152" s="288" t="s">
        <v>1466</v>
      </c>
      <c r="N152" s="337" t="s">
        <v>4080</v>
      </c>
      <c r="P152" s="9">
        <f>SUM(Puntenklassement!D14)</f>
        <v>5150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577" t="s">
        <v>783</v>
      </c>
      <c r="C153" s="579"/>
      <c r="D153" s="585" t="s">
        <v>1414</v>
      </c>
      <c r="E153" s="573" t="s">
        <v>4061</v>
      </c>
      <c r="F153" s="581"/>
      <c r="G153" s="582">
        <v>4</v>
      </c>
      <c r="H153" s="583">
        <v>4</v>
      </c>
      <c r="I153" s="584">
        <v>1</v>
      </c>
      <c r="J153" s="5" t="s">
        <v>736</v>
      </c>
      <c r="K153" s="63" t="s">
        <v>757</v>
      </c>
      <c r="L153" s="63"/>
      <c r="M153" s="288" t="s">
        <v>1461</v>
      </c>
      <c r="N153" s="337" t="s">
        <v>4074</v>
      </c>
      <c r="P153" s="9">
        <f>SUM(Puntenklassement!D39)</f>
        <v>5138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575" t="s">
        <v>3380</v>
      </c>
      <c r="C154" s="579"/>
      <c r="D154" s="580" t="s">
        <v>4046</v>
      </c>
      <c r="E154" s="573" t="s">
        <v>4098</v>
      </c>
      <c r="F154" s="581"/>
      <c r="G154" s="582">
        <v>4</v>
      </c>
      <c r="H154" s="583">
        <v>3</v>
      </c>
      <c r="I154" s="584">
        <v>4</v>
      </c>
      <c r="J154" s="5" t="s">
        <v>737</v>
      </c>
      <c r="K154" s="63" t="s">
        <v>748</v>
      </c>
      <c r="L154" s="63"/>
      <c r="M154" s="288" t="s">
        <v>1426</v>
      </c>
      <c r="N154" s="337" t="s">
        <v>4063</v>
      </c>
      <c r="P154" s="9">
        <f>SUM(Puntenklassement!D78)</f>
        <v>5080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575" t="s">
        <v>3396</v>
      </c>
      <c r="C155" s="579"/>
      <c r="D155" s="580" t="s">
        <v>4055</v>
      </c>
      <c r="E155" s="573" t="s">
        <v>4098</v>
      </c>
      <c r="F155" s="581"/>
      <c r="G155" s="582">
        <v>4</v>
      </c>
      <c r="H155" s="583">
        <v>3</v>
      </c>
      <c r="I155" s="584">
        <v>4</v>
      </c>
      <c r="J155" s="5" t="s">
        <v>739</v>
      </c>
      <c r="K155" s="63" t="s">
        <v>3366</v>
      </c>
      <c r="L155" s="63"/>
      <c r="M155" s="269" t="s">
        <v>4032</v>
      </c>
      <c r="N155" s="337" t="s">
        <v>4096</v>
      </c>
      <c r="P155" s="9">
        <f>SUM(Puntenklassement!D9)</f>
        <v>5075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577" t="s">
        <v>2022</v>
      </c>
      <c r="C156" s="579"/>
      <c r="D156" s="578" t="s">
        <v>1862</v>
      </c>
      <c r="E156" s="573" t="s">
        <v>4092</v>
      </c>
      <c r="F156" s="581"/>
      <c r="G156" s="582">
        <v>4</v>
      </c>
      <c r="H156" s="583">
        <v>3</v>
      </c>
      <c r="I156" s="584">
        <v>3</v>
      </c>
      <c r="J156" s="5" t="s">
        <v>745</v>
      </c>
      <c r="K156" s="63" t="s">
        <v>3373</v>
      </c>
      <c r="L156" s="63"/>
      <c r="M156" s="269" t="s">
        <v>4039</v>
      </c>
      <c r="N156" s="337" t="s">
        <v>4097</v>
      </c>
      <c r="P156" s="9">
        <f>SUM(Puntenklassement!D57)</f>
        <v>5067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575" t="s">
        <v>3369</v>
      </c>
      <c r="C157" s="579"/>
      <c r="D157" s="580" t="s">
        <v>4035</v>
      </c>
      <c r="E157" s="573" t="s">
        <v>4096</v>
      </c>
      <c r="F157" s="581"/>
      <c r="G157" s="582">
        <v>4</v>
      </c>
      <c r="H157" s="583">
        <v>3</v>
      </c>
      <c r="I157" s="584">
        <v>1</v>
      </c>
      <c r="J157" s="5" t="s">
        <v>747</v>
      </c>
      <c r="K157" s="63" t="s">
        <v>4108</v>
      </c>
      <c r="L157" s="63"/>
      <c r="M157" s="288" t="s">
        <v>1424</v>
      </c>
      <c r="N157" s="337" t="s">
        <v>4069</v>
      </c>
      <c r="P157" s="9">
        <f>SUM(Puntenklassement!D65)</f>
        <v>5055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575" t="s">
        <v>25</v>
      </c>
      <c r="C158" s="579"/>
      <c r="D158" s="578" t="s">
        <v>1458</v>
      </c>
      <c r="E158" s="573" t="s">
        <v>4058</v>
      </c>
      <c r="F158" s="581"/>
      <c r="G158" s="582">
        <v>4</v>
      </c>
      <c r="H158" s="583">
        <v>3</v>
      </c>
      <c r="I158" s="584">
        <v>0</v>
      </c>
      <c r="J158" s="5" t="s">
        <v>750</v>
      </c>
      <c r="K158" s="63" t="s">
        <v>3382</v>
      </c>
      <c r="L158" s="63"/>
      <c r="M158" s="269" t="s">
        <v>4049</v>
      </c>
      <c r="N158" s="337" t="s">
        <v>4099</v>
      </c>
      <c r="P158" s="9">
        <f>SUM(Puntenklassement!D88)</f>
        <v>5029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575" t="s">
        <v>796</v>
      </c>
      <c r="C159" s="579"/>
      <c r="D159" s="578" t="s">
        <v>1442</v>
      </c>
      <c r="E159" s="573" t="s">
        <v>4070</v>
      </c>
      <c r="F159" s="581"/>
      <c r="G159" s="582">
        <v>4</v>
      </c>
      <c r="H159" s="583">
        <v>2</v>
      </c>
      <c r="I159" s="584">
        <v>4</v>
      </c>
      <c r="J159" s="5" t="s">
        <v>751</v>
      </c>
      <c r="K159" s="63" t="s">
        <v>3393</v>
      </c>
      <c r="L159" s="63"/>
      <c r="M159" s="269" t="s">
        <v>4053</v>
      </c>
      <c r="N159" s="337" t="s">
        <v>4097</v>
      </c>
      <c r="P159" s="9">
        <f>SUM(Puntenklassement!D36)</f>
        <v>5026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575" t="s">
        <v>3370</v>
      </c>
      <c r="C160" s="579"/>
      <c r="D160" s="580" t="s">
        <v>4036</v>
      </c>
      <c r="E160" s="573" t="s">
        <v>4099</v>
      </c>
      <c r="F160" s="581"/>
      <c r="G160" s="582">
        <v>4</v>
      </c>
      <c r="H160" s="583">
        <v>2</v>
      </c>
      <c r="I160" s="584">
        <v>1</v>
      </c>
      <c r="J160" s="5" t="s">
        <v>754</v>
      </c>
      <c r="K160" s="277" t="s">
        <v>2010</v>
      </c>
      <c r="L160" s="63"/>
      <c r="M160" s="288" t="s">
        <v>1854</v>
      </c>
      <c r="N160" s="337" t="s">
        <v>4090</v>
      </c>
      <c r="P160" s="9">
        <f>SUM(Puntenklassement!D30)</f>
        <v>5008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575" t="s">
        <v>3385</v>
      </c>
      <c r="C161" s="579"/>
      <c r="D161" s="580" t="s">
        <v>4052</v>
      </c>
      <c r="E161" s="573" t="s">
        <v>4096</v>
      </c>
      <c r="F161" s="581"/>
      <c r="G161" s="582">
        <v>4</v>
      </c>
      <c r="H161" s="583">
        <v>0</v>
      </c>
      <c r="I161" s="584">
        <v>3</v>
      </c>
      <c r="J161" s="5" t="s">
        <v>756</v>
      </c>
      <c r="K161" s="277" t="s">
        <v>3453</v>
      </c>
      <c r="L161" s="63"/>
      <c r="M161" s="288" t="s">
        <v>1430</v>
      </c>
      <c r="N161" s="337" t="s">
        <v>4071</v>
      </c>
      <c r="P161" s="9">
        <f>SUM(Puntenklassement!D35)</f>
        <v>4987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577" t="s">
        <v>2052</v>
      </c>
      <c r="C162" s="579"/>
      <c r="D162" s="578" t="s">
        <v>2399</v>
      </c>
      <c r="E162" s="573" t="s">
        <v>4093</v>
      </c>
      <c r="F162" s="581"/>
      <c r="G162" s="582">
        <v>4</v>
      </c>
      <c r="H162" s="583">
        <v>0</v>
      </c>
      <c r="I162" s="584">
        <v>3</v>
      </c>
      <c r="J162" s="5" t="s">
        <v>761</v>
      </c>
      <c r="K162" s="63" t="s">
        <v>142</v>
      </c>
      <c r="L162" s="63"/>
      <c r="M162" s="288" t="s">
        <v>1418</v>
      </c>
      <c r="N162" s="337" t="s">
        <v>4060</v>
      </c>
      <c r="P162" s="9">
        <f>SUM(Puntenklassement!D71)</f>
        <v>4939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577" t="s">
        <v>2025</v>
      </c>
      <c r="C163" s="579"/>
      <c r="D163" s="578" t="s">
        <v>2402</v>
      </c>
      <c r="E163" s="573" t="s">
        <v>4093</v>
      </c>
      <c r="F163" s="581"/>
      <c r="G163" s="582">
        <v>3</v>
      </c>
      <c r="H163" s="583">
        <v>7</v>
      </c>
      <c r="I163" s="584">
        <v>6</v>
      </c>
      <c r="J163" s="5" t="s">
        <v>765</v>
      </c>
      <c r="K163" s="63" t="s">
        <v>3397</v>
      </c>
      <c r="L163" s="63"/>
      <c r="M163" s="269" t="s">
        <v>4056</v>
      </c>
      <c r="N163" s="337" t="s">
        <v>4094</v>
      </c>
      <c r="P163" s="9">
        <f>SUM(Puntenklassement!D42)</f>
        <v>4909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575" t="s">
        <v>749</v>
      </c>
      <c r="C164" s="579"/>
      <c r="D164" s="578" t="s">
        <v>1421</v>
      </c>
      <c r="E164" s="573" t="s">
        <v>4064</v>
      </c>
      <c r="F164" s="581"/>
      <c r="G164" s="582">
        <v>3</v>
      </c>
      <c r="H164" s="583">
        <v>7</v>
      </c>
      <c r="I164" s="584">
        <v>4</v>
      </c>
      <c r="J164" s="5" t="s">
        <v>766</v>
      </c>
      <c r="K164" s="277" t="s">
        <v>154</v>
      </c>
      <c r="L164" s="63"/>
      <c r="M164" s="288" t="s">
        <v>1453</v>
      </c>
      <c r="N164" s="337" t="s">
        <v>4058</v>
      </c>
      <c r="P164" s="9">
        <f>SUM(Puntenklassement!D68)</f>
        <v>4897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576" t="s">
        <v>1643</v>
      </c>
      <c r="C165" s="579"/>
      <c r="D165" s="578" t="s">
        <v>1850</v>
      </c>
      <c r="E165" s="573" t="s">
        <v>4089</v>
      </c>
      <c r="F165" s="581"/>
      <c r="G165" s="582">
        <v>3</v>
      </c>
      <c r="H165" s="583">
        <v>6</v>
      </c>
      <c r="I165" s="584">
        <v>4</v>
      </c>
      <c r="J165" s="5" t="s">
        <v>767</v>
      </c>
      <c r="K165" s="277" t="s">
        <v>2023</v>
      </c>
      <c r="L165" s="63"/>
      <c r="M165" s="288" t="s">
        <v>2398</v>
      </c>
      <c r="N165" s="337" t="s">
        <v>4093</v>
      </c>
      <c r="P165" s="9">
        <f>SUM(Puntenklassement!D20)</f>
        <v>4891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575" t="s">
        <v>746</v>
      </c>
      <c r="C166" s="579"/>
      <c r="D166" s="578" t="s">
        <v>1424</v>
      </c>
      <c r="E166" s="573" t="s">
        <v>4069</v>
      </c>
      <c r="F166" s="581"/>
      <c r="G166" s="582">
        <v>3</v>
      </c>
      <c r="H166" s="583">
        <v>6</v>
      </c>
      <c r="I166" s="584">
        <v>3</v>
      </c>
      <c r="J166" s="5" t="s">
        <v>773</v>
      </c>
      <c r="K166" s="219" t="s">
        <v>1655</v>
      </c>
      <c r="L166" s="63"/>
      <c r="M166" s="288" t="s">
        <v>1474</v>
      </c>
      <c r="N166" s="337" t="s">
        <v>4086</v>
      </c>
      <c r="P166" s="9">
        <f>SUM(Puntenklassement!D28)</f>
        <v>4864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575" t="s">
        <v>4101</v>
      </c>
      <c r="C167" s="579"/>
      <c r="D167" s="578" t="s">
        <v>1425</v>
      </c>
      <c r="E167" s="573" t="s">
        <v>4065</v>
      </c>
      <c r="F167" s="581"/>
      <c r="G167" s="582">
        <v>3</v>
      </c>
      <c r="H167" s="583">
        <v>5</v>
      </c>
      <c r="I167" s="584">
        <v>2</v>
      </c>
      <c r="J167" s="5" t="s">
        <v>781</v>
      </c>
      <c r="K167" s="63" t="s">
        <v>3378</v>
      </c>
      <c r="L167" s="63"/>
      <c r="M167" s="269" t="s">
        <v>4044</v>
      </c>
      <c r="N167" s="337" t="s">
        <v>4094</v>
      </c>
      <c r="P167" s="9">
        <f>SUM(Puntenklassement!D31)</f>
        <v>4851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575" t="s">
        <v>782</v>
      </c>
      <c r="C168" s="579"/>
      <c r="D168" s="585" t="s">
        <v>1476</v>
      </c>
      <c r="E168" s="573" t="s">
        <v>4087</v>
      </c>
      <c r="F168" s="581"/>
      <c r="G168" s="582">
        <v>3</v>
      </c>
      <c r="H168" s="583">
        <v>5</v>
      </c>
      <c r="I168" s="584">
        <v>2</v>
      </c>
      <c r="J168" s="5" t="s">
        <v>785</v>
      </c>
      <c r="K168" s="63" t="s">
        <v>3385</v>
      </c>
      <c r="L168" s="63"/>
      <c r="M168" s="269" t="s">
        <v>4052</v>
      </c>
      <c r="N168" s="337" t="s">
        <v>4096</v>
      </c>
      <c r="P168" s="9">
        <f>SUM(Puntenklassement!D12)</f>
        <v>4850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577" t="s">
        <v>143</v>
      </c>
      <c r="C169" s="579"/>
      <c r="D169" s="578" t="s">
        <v>1415</v>
      </c>
      <c r="E169" s="573" t="s">
        <v>4058</v>
      </c>
      <c r="F169" s="581"/>
      <c r="G169" s="582">
        <v>3</v>
      </c>
      <c r="H169" s="583">
        <v>5</v>
      </c>
      <c r="I169" s="584">
        <v>2</v>
      </c>
      <c r="J169" s="5" t="s">
        <v>786</v>
      </c>
      <c r="K169" s="63" t="s">
        <v>778</v>
      </c>
      <c r="L169" s="63"/>
      <c r="M169" s="287" t="s">
        <v>1427</v>
      </c>
      <c r="N169" s="337" t="s">
        <v>4070</v>
      </c>
      <c r="P169" s="9">
        <f>SUM(Puntenklassement!D67)</f>
        <v>4849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575" t="s">
        <v>162</v>
      </c>
      <c r="C170" s="579"/>
      <c r="D170" s="578" t="s">
        <v>1432</v>
      </c>
      <c r="E170" s="573" t="s">
        <v>4071</v>
      </c>
      <c r="F170" s="581"/>
      <c r="G170" s="582">
        <v>3</v>
      </c>
      <c r="H170" s="583">
        <v>4</v>
      </c>
      <c r="I170" s="584">
        <v>3</v>
      </c>
      <c r="J170" s="5" t="s">
        <v>787</v>
      </c>
      <c r="K170" s="63" t="s">
        <v>749</v>
      </c>
      <c r="L170" s="63"/>
      <c r="M170" s="288" t="s">
        <v>1421</v>
      </c>
      <c r="N170" s="337" t="s">
        <v>4064</v>
      </c>
      <c r="P170" s="9">
        <f>SUM(Puntenklassement!D77)</f>
        <v>4839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577" t="s">
        <v>3365</v>
      </c>
      <c r="C171" s="579"/>
      <c r="D171" s="585" t="s">
        <v>3213</v>
      </c>
      <c r="E171" s="573" t="s">
        <v>4093</v>
      </c>
      <c r="F171" s="581"/>
      <c r="G171" s="582">
        <v>3</v>
      </c>
      <c r="H171" s="583">
        <v>4</v>
      </c>
      <c r="I171" s="584">
        <v>2</v>
      </c>
      <c r="J171" s="5" t="s">
        <v>793</v>
      </c>
      <c r="K171" s="277" t="s">
        <v>23</v>
      </c>
      <c r="L171" s="63"/>
      <c r="M171" s="288" t="s">
        <v>1443</v>
      </c>
      <c r="N171" s="337" t="s">
        <v>4074</v>
      </c>
      <c r="P171" s="9">
        <f>SUM(Puntenklassement!D60)</f>
        <v>4787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575" t="s">
        <v>728</v>
      </c>
      <c r="C172" s="579"/>
      <c r="D172" s="578" t="s">
        <v>1486</v>
      </c>
      <c r="E172" s="573" t="s">
        <v>4083</v>
      </c>
      <c r="F172" s="581"/>
      <c r="G172" s="582">
        <v>3</v>
      </c>
      <c r="H172" s="583">
        <v>3</v>
      </c>
      <c r="I172" s="584">
        <v>3</v>
      </c>
      <c r="J172" s="5" t="s">
        <v>794</v>
      </c>
      <c r="K172" s="277" t="s">
        <v>2002</v>
      </c>
      <c r="L172" s="63"/>
      <c r="M172" s="288" t="s">
        <v>1857</v>
      </c>
      <c r="N172" s="337" t="s">
        <v>4083</v>
      </c>
      <c r="P172" s="9">
        <f>SUM(Puntenklassement!D6)</f>
        <v>4689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577" t="s">
        <v>2009</v>
      </c>
      <c r="C173" s="579"/>
      <c r="D173" s="578" t="s">
        <v>1853</v>
      </c>
      <c r="E173" s="573" t="s">
        <v>4089</v>
      </c>
      <c r="F173" s="581"/>
      <c r="G173" s="582">
        <v>3</v>
      </c>
      <c r="H173" s="583">
        <v>2</v>
      </c>
      <c r="I173" s="584">
        <v>7</v>
      </c>
      <c r="J173" s="5" t="s">
        <v>795</v>
      </c>
      <c r="K173" s="277" t="s">
        <v>17</v>
      </c>
      <c r="L173" s="63"/>
      <c r="M173" s="288" t="s">
        <v>1417</v>
      </c>
      <c r="N173" s="337" t="s">
        <v>4067</v>
      </c>
      <c r="P173" s="9">
        <f>SUM(Puntenklassement!D38)</f>
        <v>4686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577" t="s">
        <v>2010</v>
      </c>
      <c r="C174" s="579"/>
      <c r="D174" s="578" t="s">
        <v>1854</v>
      </c>
      <c r="E174" s="573" t="s">
        <v>4090</v>
      </c>
      <c r="F174" s="581"/>
      <c r="G174" s="582">
        <v>3</v>
      </c>
      <c r="H174" s="583">
        <v>2</v>
      </c>
      <c r="I174" s="584">
        <v>5</v>
      </c>
      <c r="J174" s="5" t="s">
        <v>797</v>
      </c>
      <c r="K174" s="63" t="s">
        <v>763</v>
      </c>
      <c r="L174" s="63"/>
      <c r="M174" s="288" t="s">
        <v>1468</v>
      </c>
      <c r="N174" s="337" t="s">
        <v>4077</v>
      </c>
      <c r="P174" s="9">
        <f>SUM(Puntenklassement!D59)</f>
        <v>4656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577" t="s">
        <v>2007</v>
      </c>
      <c r="C175" s="579"/>
      <c r="D175" s="578" t="s">
        <v>1481</v>
      </c>
      <c r="E175" s="573" t="s">
        <v>4081</v>
      </c>
      <c r="F175" s="581"/>
      <c r="G175" s="582">
        <v>3</v>
      </c>
      <c r="H175" s="583">
        <v>2</v>
      </c>
      <c r="I175" s="584">
        <v>5</v>
      </c>
      <c r="J175" s="5" t="s">
        <v>798</v>
      </c>
      <c r="K175" s="277" t="s">
        <v>9</v>
      </c>
      <c r="L175" s="63"/>
      <c r="M175" s="287" t="s">
        <v>1463</v>
      </c>
      <c r="N175" s="337" t="s">
        <v>4074</v>
      </c>
      <c r="P175" s="9">
        <f>SUM(Puntenklassement!D23)</f>
        <v>4653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576" t="s">
        <v>1660</v>
      </c>
      <c r="C176" s="579"/>
      <c r="D176" s="578" t="s">
        <v>1467</v>
      </c>
      <c r="E176" s="573" t="s">
        <v>4081</v>
      </c>
      <c r="F176" s="581"/>
      <c r="G176" s="582">
        <v>3</v>
      </c>
      <c r="H176" s="583">
        <v>0</v>
      </c>
      <c r="I176" s="584">
        <v>0</v>
      </c>
      <c r="J176" s="5" t="s">
        <v>799</v>
      </c>
      <c r="K176" s="63" t="s">
        <v>180</v>
      </c>
      <c r="L176" s="63"/>
      <c r="M176" s="269" t="s">
        <v>4050</v>
      </c>
      <c r="N176" s="337" t="s">
        <v>4095</v>
      </c>
      <c r="P176" s="9">
        <f>SUM(Puntenklassement!D96)</f>
        <v>4615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575" t="s">
        <v>764</v>
      </c>
      <c r="C177" s="579"/>
      <c r="D177" s="585" t="s">
        <v>1440</v>
      </c>
      <c r="E177" s="573" t="s">
        <v>4077</v>
      </c>
      <c r="F177" s="581"/>
      <c r="G177" s="582">
        <v>2</v>
      </c>
      <c r="H177" s="583">
        <v>11</v>
      </c>
      <c r="I177" s="584">
        <v>4</v>
      </c>
      <c r="J177" s="5" t="s">
        <v>802</v>
      </c>
      <c r="K177" s="277" t="s">
        <v>2009</v>
      </c>
      <c r="L177" s="63"/>
      <c r="M177" s="288" t="s">
        <v>1853</v>
      </c>
      <c r="N177" s="337" t="s">
        <v>4089</v>
      </c>
      <c r="P177" s="9">
        <f>SUM(Puntenklassement!D4)</f>
        <v>4609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577" t="s">
        <v>800</v>
      </c>
      <c r="C178" s="579"/>
      <c r="D178" s="578" t="s">
        <v>1456</v>
      </c>
      <c r="E178" s="573" t="s">
        <v>4061</v>
      </c>
      <c r="F178" s="581"/>
      <c r="G178" s="582">
        <v>2</v>
      </c>
      <c r="H178" s="583">
        <v>5</v>
      </c>
      <c r="I178" s="584">
        <v>5</v>
      </c>
      <c r="J178" s="5" t="s">
        <v>896</v>
      </c>
      <c r="K178" s="63" t="s">
        <v>728</v>
      </c>
      <c r="L178" s="63"/>
      <c r="M178" s="288" t="s">
        <v>1486</v>
      </c>
      <c r="N178" s="337" t="s">
        <v>4083</v>
      </c>
      <c r="P178" s="9">
        <f>SUM(Puntenklassement!D29)</f>
        <v>4606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575" t="s">
        <v>3376</v>
      </c>
      <c r="C179" s="579"/>
      <c r="D179" s="580" t="s">
        <v>4042</v>
      </c>
      <c r="E179" s="573" t="s">
        <v>4100</v>
      </c>
      <c r="F179" s="581"/>
      <c r="G179" s="582">
        <v>2</v>
      </c>
      <c r="H179" s="583">
        <v>4</v>
      </c>
      <c r="I179" s="584">
        <v>6</v>
      </c>
      <c r="J179" s="5" t="s">
        <v>897</v>
      </c>
      <c r="K179" s="63" t="s">
        <v>3371</v>
      </c>
      <c r="L179" s="63"/>
      <c r="M179" s="269" t="s">
        <v>4037</v>
      </c>
      <c r="N179" s="337" t="s">
        <v>4094</v>
      </c>
      <c r="P179" s="9">
        <f>SUM(Puntenklassement!D45)</f>
        <v>4602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577" t="s">
        <v>2029</v>
      </c>
      <c r="C180" s="579"/>
      <c r="D180" s="578" t="s">
        <v>1867</v>
      </c>
      <c r="E180" s="573" t="s">
        <v>4097</v>
      </c>
      <c r="F180" s="581"/>
      <c r="G180" s="582">
        <v>2</v>
      </c>
      <c r="H180" s="583">
        <v>4</v>
      </c>
      <c r="I180" s="584">
        <v>3</v>
      </c>
      <c r="J180" s="5" t="s">
        <v>898</v>
      </c>
      <c r="K180" s="219" t="s">
        <v>1660</v>
      </c>
      <c r="L180" s="63"/>
      <c r="M180" s="288" t="s">
        <v>1467</v>
      </c>
      <c r="N180" s="337" t="s">
        <v>4081</v>
      </c>
      <c r="P180" s="9">
        <f>SUM(Puntenklassement!D73)</f>
        <v>4572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575" t="s">
        <v>142</v>
      </c>
      <c r="C181" s="579"/>
      <c r="D181" s="578" t="s">
        <v>1418</v>
      </c>
      <c r="E181" s="573" t="s">
        <v>4060</v>
      </c>
      <c r="F181" s="581"/>
      <c r="G181" s="582">
        <v>2</v>
      </c>
      <c r="H181" s="583">
        <v>4</v>
      </c>
      <c r="I181" s="584">
        <v>2</v>
      </c>
      <c r="J181" s="5" t="s">
        <v>899</v>
      </c>
      <c r="K181" s="277" t="s">
        <v>2052</v>
      </c>
      <c r="L181" s="63"/>
      <c r="M181" s="288" t="s">
        <v>2399</v>
      </c>
      <c r="N181" s="337" t="s">
        <v>4093</v>
      </c>
      <c r="P181" s="9">
        <f>SUM(Puntenklassement!D15)</f>
        <v>4558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575" t="s">
        <v>753</v>
      </c>
      <c r="C182" s="579"/>
      <c r="D182" s="578" t="s">
        <v>1420</v>
      </c>
      <c r="E182" s="573" t="s">
        <v>4068</v>
      </c>
      <c r="F182" s="581"/>
      <c r="G182" s="582">
        <v>2</v>
      </c>
      <c r="H182" s="583">
        <v>4</v>
      </c>
      <c r="I182" s="584">
        <v>0</v>
      </c>
      <c r="J182" s="5" t="s">
        <v>900</v>
      </c>
      <c r="K182" s="63" t="s">
        <v>733</v>
      </c>
      <c r="L182" s="63"/>
      <c r="M182" s="288" t="s">
        <v>1428</v>
      </c>
      <c r="N182" s="337" t="s">
        <v>4076</v>
      </c>
      <c r="O182" s="63"/>
      <c r="P182" s="9">
        <f>SUM(Puntenklassement!D82)</f>
        <v>4506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576" t="s">
        <v>1659</v>
      </c>
      <c r="C183" s="579"/>
      <c r="D183" s="578" t="s">
        <v>1473</v>
      </c>
      <c r="E183" s="573" t="s">
        <v>4085</v>
      </c>
      <c r="F183" s="581"/>
      <c r="G183" s="582">
        <v>2</v>
      </c>
      <c r="H183" s="583">
        <v>3</v>
      </c>
      <c r="I183" s="584">
        <v>7</v>
      </c>
      <c r="J183" s="5" t="s">
        <v>901</v>
      </c>
      <c r="K183" s="63" t="s">
        <v>3369</v>
      </c>
      <c r="L183" s="63"/>
      <c r="M183" s="269" t="s">
        <v>4035</v>
      </c>
      <c r="N183" s="337" t="s">
        <v>4096</v>
      </c>
      <c r="P183" s="9">
        <f>SUM(Puntenklassement!D64)</f>
        <v>4467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575" t="s">
        <v>788</v>
      </c>
      <c r="C184" s="579"/>
      <c r="D184" s="578" t="s">
        <v>1470</v>
      </c>
      <c r="E184" s="573" t="s">
        <v>4083</v>
      </c>
      <c r="F184" s="581"/>
      <c r="G184" s="582">
        <v>2</v>
      </c>
      <c r="H184" s="583">
        <v>1</v>
      </c>
      <c r="I184" s="584">
        <v>4</v>
      </c>
      <c r="J184" s="5" t="s">
        <v>902</v>
      </c>
      <c r="K184" s="63" t="s">
        <v>4107</v>
      </c>
      <c r="L184" s="63"/>
      <c r="M184" s="288" t="s">
        <v>1425</v>
      </c>
      <c r="N184" s="337" t="s">
        <v>4065</v>
      </c>
      <c r="P184" s="9">
        <f>SUM(Puntenklassement!D50)</f>
        <v>4419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575" t="s">
        <v>3368</v>
      </c>
      <c r="C185" s="579"/>
      <c r="D185" s="580" t="s">
        <v>4034</v>
      </c>
      <c r="E185" s="573" t="s">
        <v>4097</v>
      </c>
      <c r="F185" s="581"/>
      <c r="G185" s="582">
        <v>2</v>
      </c>
      <c r="H185" s="583">
        <v>1</v>
      </c>
      <c r="I185" s="584">
        <v>0</v>
      </c>
      <c r="J185" s="5" t="s">
        <v>903</v>
      </c>
      <c r="K185" s="277" t="s">
        <v>779</v>
      </c>
      <c r="L185" s="63"/>
      <c r="M185" s="288" t="s">
        <v>1455</v>
      </c>
      <c r="N185" s="337" t="s">
        <v>4062</v>
      </c>
      <c r="P185" s="9">
        <f>SUM(Puntenklassement!D75)</f>
        <v>4419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577" t="s">
        <v>4496</v>
      </c>
      <c r="C186" s="579"/>
      <c r="D186" s="578" t="s">
        <v>1861</v>
      </c>
      <c r="E186" s="573" t="s">
        <v>4092</v>
      </c>
      <c r="F186" s="581"/>
      <c r="G186" s="582">
        <v>2</v>
      </c>
      <c r="H186" s="583">
        <v>0</v>
      </c>
      <c r="I186" s="584">
        <v>2</v>
      </c>
      <c r="J186" s="5" t="s">
        <v>904</v>
      </c>
      <c r="K186" s="277" t="s">
        <v>3364</v>
      </c>
      <c r="L186" s="63"/>
      <c r="M186" s="287" t="s">
        <v>2151</v>
      </c>
      <c r="N186" s="337" t="s">
        <v>4095</v>
      </c>
      <c r="P186" s="9">
        <f>SUM(Puntenklassement!D51)</f>
        <v>4379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577" t="s">
        <v>9</v>
      </c>
      <c r="C187" s="579"/>
      <c r="D187" s="585" t="s">
        <v>1463</v>
      </c>
      <c r="E187" s="573" t="s">
        <v>4074</v>
      </c>
      <c r="F187" s="581"/>
      <c r="G187" s="582">
        <v>1</v>
      </c>
      <c r="H187" s="583">
        <v>7</v>
      </c>
      <c r="I187" s="584">
        <v>4</v>
      </c>
      <c r="J187" s="5" t="s">
        <v>905</v>
      </c>
      <c r="K187" s="277" t="s">
        <v>2025</v>
      </c>
      <c r="L187" s="63"/>
      <c r="M187" s="288" t="s">
        <v>2402</v>
      </c>
      <c r="N187" s="337" t="s">
        <v>4093</v>
      </c>
      <c r="P187" s="9">
        <f>SUM(Puntenklassement!D52)</f>
        <v>4339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577" t="s">
        <v>31</v>
      </c>
      <c r="C188" s="579"/>
      <c r="D188" s="585" t="s">
        <v>1454</v>
      </c>
      <c r="E188" s="573" t="s">
        <v>4059</v>
      </c>
      <c r="F188" s="581"/>
      <c r="G188" s="582">
        <v>1</v>
      </c>
      <c r="H188" s="583">
        <v>5</v>
      </c>
      <c r="I188" s="584">
        <v>4</v>
      </c>
      <c r="J188" s="5" t="s">
        <v>906</v>
      </c>
      <c r="K188" s="277" t="s">
        <v>2001</v>
      </c>
      <c r="L188" s="63"/>
      <c r="M188" s="288" t="s">
        <v>1485</v>
      </c>
      <c r="N188" s="337" t="s">
        <v>4088</v>
      </c>
      <c r="P188" s="9">
        <f>SUM(Puntenklassement!D84)</f>
        <v>4326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575" t="s">
        <v>3379</v>
      </c>
      <c r="C189" s="579"/>
      <c r="D189" s="580" t="s">
        <v>4045</v>
      </c>
      <c r="E189" s="573" t="s">
        <v>4096</v>
      </c>
      <c r="F189" s="581"/>
      <c r="G189" s="582">
        <v>1</v>
      </c>
      <c r="H189" s="583">
        <v>5</v>
      </c>
      <c r="I189" s="584">
        <v>2</v>
      </c>
      <c r="J189" s="5" t="s">
        <v>907</v>
      </c>
      <c r="K189" s="63" t="s">
        <v>3376</v>
      </c>
      <c r="L189" s="63"/>
      <c r="M189" s="269" t="s">
        <v>4042</v>
      </c>
      <c r="N189" s="337" t="s">
        <v>4100</v>
      </c>
      <c r="P189" s="9">
        <f>SUM(Puntenklassement!D81)</f>
        <v>4292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575" t="s">
        <v>734</v>
      </c>
      <c r="C190" s="579"/>
      <c r="D190" s="578" t="s">
        <v>1462</v>
      </c>
      <c r="E190" s="573" t="s">
        <v>4078</v>
      </c>
      <c r="F190" s="581"/>
      <c r="G190" s="582">
        <v>1</v>
      </c>
      <c r="H190" s="583">
        <v>5</v>
      </c>
      <c r="I190" s="584">
        <v>1</v>
      </c>
      <c r="J190" s="5" t="s">
        <v>908</v>
      </c>
      <c r="K190" s="63" t="s">
        <v>755</v>
      </c>
      <c r="L190" s="63"/>
      <c r="M190" s="288" t="s">
        <v>1472</v>
      </c>
      <c r="N190" s="337" t="s">
        <v>4082</v>
      </c>
      <c r="P190" s="9">
        <f>SUM(Puntenklassement!D89)</f>
        <v>4284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574" t="s">
        <v>37</v>
      </c>
      <c r="C191" s="579"/>
      <c r="D191" s="578" t="s">
        <v>1416</v>
      </c>
      <c r="E191" s="573" t="s">
        <v>4066</v>
      </c>
      <c r="F191" s="581"/>
      <c r="G191" s="582">
        <v>1</v>
      </c>
      <c r="H191" s="583">
        <v>4</v>
      </c>
      <c r="I191" s="584">
        <v>2</v>
      </c>
      <c r="J191" s="5" t="s">
        <v>909</v>
      </c>
      <c r="K191" s="63" t="s">
        <v>3398</v>
      </c>
      <c r="L191" s="63"/>
      <c r="M191" s="269" t="s">
        <v>4048</v>
      </c>
      <c r="N191" s="337" t="s">
        <v>4094</v>
      </c>
      <c r="P191" s="9">
        <f>SUM(Puntenklassement!D85)</f>
        <v>4280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576" t="s">
        <v>1653</v>
      </c>
      <c r="C192" s="579"/>
      <c r="D192" s="578" t="s">
        <v>1465</v>
      </c>
      <c r="E192" s="573" t="s">
        <v>4075</v>
      </c>
      <c r="F192" s="581"/>
      <c r="G192" s="582">
        <v>1</v>
      </c>
      <c r="H192" s="583">
        <v>3</v>
      </c>
      <c r="I192" s="584">
        <v>7</v>
      </c>
      <c r="J192" s="5" t="s">
        <v>910</v>
      </c>
      <c r="K192" s="63" t="s">
        <v>734</v>
      </c>
      <c r="L192" s="63"/>
      <c r="M192" s="288" t="s">
        <v>1462</v>
      </c>
      <c r="N192" s="337" t="s">
        <v>4078</v>
      </c>
      <c r="P192" s="9">
        <f>SUM(Puntenklassement!D34)</f>
        <v>4279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575" t="s">
        <v>738</v>
      </c>
      <c r="C193" s="579"/>
      <c r="D193" s="578" t="s">
        <v>1434</v>
      </c>
      <c r="E193" s="573" t="s">
        <v>4072</v>
      </c>
      <c r="F193" s="579"/>
      <c r="G193" s="582">
        <v>1</v>
      </c>
      <c r="H193" s="583">
        <v>3</v>
      </c>
      <c r="I193" s="584">
        <v>6</v>
      </c>
      <c r="J193" s="5" t="s">
        <v>911</v>
      </c>
      <c r="K193" s="63" t="s">
        <v>3377</v>
      </c>
      <c r="L193" s="63"/>
      <c r="M193" s="269" t="s">
        <v>4043</v>
      </c>
      <c r="N193" s="337" t="s">
        <v>4100</v>
      </c>
      <c r="P193" s="9">
        <f>SUM(Puntenklassement!D3)</f>
        <v>4258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575" t="s">
        <v>748</v>
      </c>
      <c r="C194" s="579"/>
      <c r="D194" s="578" t="s">
        <v>1426</v>
      </c>
      <c r="E194" s="573" t="s">
        <v>4063</v>
      </c>
      <c r="F194" s="581"/>
      <c r="G194" s="582">
        <v>1</v>
      </c>
      <c r="H194" s="583">
        <v>3</v>
      </c>
      <c r="I194" s="584">
        <v>4</v>
      </c>
      <c r="J194" s="5" t="s">
        <v>912</v>
      </c>
      <c r="K194" s="277" t="s">
        <v>3365</v>
      </c>
      <c r="L194" s="63"/>
      <c r="M194" s="287" t="s">
        <v>3213</v>
      </c>
      <c r="N194" s="337" t="s">
        <v>4093</v>
      </c>
      <c r="P194" s="9">
        <f>SUM(Puntenklassement!D101)</f>
        <v>4215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577" t="s">
        <v>4103</v>
      </c>
      <c r="C195" s="579"/>
      <c r="D195" s="585" t="s">
        <v>1464</v>
      </c>
      <c r="E195" s="573" t="s">
        <v>4079</v>
      </c>
      <c r="F195" s="581"/>
      <c r="G195" s="582">
        <v>1</v>
      </c>
      <c r="H195" s="583">
        <v>3</v>
      </c>
      <c r="I195" s="584">
        <v>3</v>
      </c>
      <c r="J195" s="5" t="s">
        <v>913</v>
      </c>
      <c r="K195" s="63" t="s">
        <v>796</v>
      </c>
      <c r="L195" s="63"/>
      <c r="M195" s="288" t="s">
        <v>1442</v>
      </c>
      <c r="N195" s="337" t="s">
        <v>4070</v>
      </c>
      <c r="P195" s="9">
        <f>SUM(Puntenklassement!D48)</f>
        <v>4210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577" t="s">
        <v>2156</v>
      </c>
      <c r="C196" s="579"/>
      <c r="D196" s="578" t="s">
        <v>1860</v>
      </c>
      <c r="E196" s="573" t="s">
        <v>4091</v>
      </c>
      <c r="F196" s="581"/>
      <c r="G196" s="582">
        <v>1</v>
      </c>
      <c r="H196" s="583">
        <v>3</v>
      </c>
      <c r="I196" s="584">
        <v>3</v>
      </c>
      <c r="J196" s="5" t="s">
        <v>914</v>
      </c>
      <c r="K196" s="277" t="s">
        <v>1</v>
      </c>
      <c r="L196" s="63"/>
      <c r="M196" s="288" t="s">
        <v>1484</v>
      </c>
      <c r="N196" s="337" t="s">
        <v>4093</v>
      </c>
      <c r="P196" s="9">
        <f>SUM(Puntenklassement!D10)</f>
        <v>4203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577" t="s">
        <v>2005</v>
      </c>
      <c r="C197" s="579"/>
      <c r="D197" s="578" t="s">
        <v>1482</v>
      </c>
      <c r="E197" s="573" t="s">
        <v>4070</v>
      </c>
      <c r="F197" s="581"/>
      <c r="G197" s="582">
        <v>1</v>
      </c>
      <c r="H197" s="583">
        <v>3</v>
      </c>
      <c r="I197" s="584">
        <v>2</v>
      </c>
      <c r="J197" s="5" t="s">
        <v>915</v>
      </c>
      <c r="K197" s="63" t="s">
        <v>782</v>
      </c>
      <c r="L197" s="63"/>
      <c r="M197" s="287" t="s">
        <v>1476</v>
      </c>
      <c r="N197" s="337" t="s">
        <v>4087</v>
      </c>
      <c r="P197" s="9">
        <f>SUM(Puntenklassement!D90)</f>
        <v>4190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577" t="s">
        <v>11</v>
      </c>
      <c r="C198" s="579"/>
      <c r="D198" s="578" t="s">
        <v>1460</v>
      </c>
      <c r="E198" s="573" t="s">
        <v>4060</v>
      </c>
      <c r="F198" s="581"/>
      <c r="G198" s="582">
        <v>1</v>
      </c>
      <c r="H198" s="583">
        <v>3</v>
      </c>
      <c r="I198" s="584">
        <v>2</v>
      </c>
      <c r="J198" s="5" t="s">
        <v>916</v>
      </c>
      <c r="K198" s="63" t="s">
        <v>3379</v>
      </c>
      <c r="L198" s="63"/>
      <c r="M198" s="269" t="s">
        <v>4045</v>
      </c>
      <c r="N198" s="337" t="s">
        <v>4096</v>
      </c>
      <c r="P198" s="9">
        <f>SUM(Puntenklassement!D83)</f>
        <v>4183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575" t="s">
        <v>755</v>
      </c>
      <c r="C199" s="579"/>
      <c r="D199" s="578" t="s">
        <v>1472</v>
      </c>
      <c r="E199" s="573" t="s">
        <v>4082</v>
      </c>
      <c r="F199" s="581"/>
      <c r="G199" s="582">
        <v>1</v>
      </c>
      <c r="H199" s="583">
        <v>3</v>
      </c>
      <c r="I199" s="584">
        <v>2</v>
      </c>
      <c r="J199" s="5" t="s">
        <v>917</v>
      </c>
      <c r="K199" s="277" t="s">
        <v>2156</v>
      </c>
      <c r="L199" s="63"/>
      <c r="M199" s="288" t="s">
        <v>1860</v>
      </c>
      <c r="N199" s="337" t="s">
        <v>4091</v>
      </c>
      <c r="P199" s="9">
        <f>SUM(Puntenklassement!D80)</f>
        <v>4170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575" t="s">
        <v>3371</v>
      </c>
      <c r="C200" s="579"/>
      <c r="D200" s="580" t="s">
        <v>4037</v>
      </c>
      <c r="E200" s="573" t="s">
        <v>4094</v>
      </c>
      <c r="F200" s="581"/>
      <c r="G200" s="582">
        <v>1</v>
      </c>
      <c r="H200" s="583">
        <v>3</v>
      </c>
      <c r="I200" s="584">
        <v>1</v>
      </c>
      <c r="J200" s="5" t="s">
        <v>918</v>
      </c>
      <c r="K200" s="63" t="s">
        <v>3375</v>
      </c>
      <c r="L200" s="63"/>
      <c r="M200" s="269" t="s">
        <v>4041</v>
      </c>
      <c r="N200" s="337" t="s">
        <v>4100</v>
      </c>
      <c r="P200" s="9">
        <f>SUM(Puntenklassement!D43)</f>
        <v>4121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575" t="s">
        <v>3381</v>
      </c>
      <c r="C201" s="579"/>
      <c r="D201" s="580" t="s">
        <v>4047</v>
      </c>
      <c r="E201" s="573" t="s">
        <v>4094</v>
      </c>
      <c r="F201" s="581"/>
      <c r="G201" s="582">
        <v>1</v>
      </c>
      <c r="H201" s="583">
        <v>3</v>
      </c>
      <c r="I201" s="584">
        <v>1</v>
      </c>
      <c r="J201" s="5" t="s">
        <v>919</v>
      </c>
      <c r="K201" s="63" t="s">
        <v>753</v>
      </c>
      <c r="L201" s="63"/>
      <c r="M201" s="288" t="s">
        <v>1420</v>
      </c>
      <c r="N201" s="337" t="s">
        <v>4068</v>
      </c>
      <c r="P201" s="9">
        <f>SUM(Puntenklassement!D100)</f>
        <v>4085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575" t="s">
        <v>3378</v>
      </c>
      <c r="C202" s="579"/>
      <c r="D202" s="580" t="s">
        <v>4044</v>
      </c>
      <c r="E202" s="573" t="s">
        <v>4094</v>
      </c>
      <c r="F202" s="581"/>
      <c r="G202" s="582">
        <v>1</v>
      </c>
      <c r="H202" s="583">
        <v>2</v>
      </c>
      <c r="I202" s="584">
        <v>5</v>
      </c>
      <c r="J202" s="5" t="s">
        <v>920</v>
      </c>
      <c r="K202" s="63" t="s">
        <v>3370</v>
      </c>
      <c r="L202" s="63"/>
      <c r="M202" s="269" t="s">
        <v>4036</v>
      </c>
      <c r="N202" s="337" t="s">
        <v>4099</v>
      </c>
      <c r="P202" s="9">
        <f>SUM(Puntenklassement!D21)</f>
        <v>4060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575" t="s">
        <v>3373</v>
      </c>
      <c r="C203" s="579"/>
      <c r="D203" s="580" t="s">
        <v>4039</v>
      </c>
      <c r="E203" s="573" t="s">
        <v>4097</v>
      </c>
      <c r="F203" s="581"/>
      <c r="G203" s="582">
        <v>1</v>
      </c>
      <c r="H203" s="583">
        <v>2</v>
      </c>
      <c r="I203" s="584">
        <v>4</v>
      </c>
      <c r="J203" s="5" t="s">
        <v>921</v>
      </c>
      <c r="K203" s="63" t="s">
        <v>3368</v>
      </c>
      <c r="L203" s="63"/>
      <c r="M203" s="269" t="s">
        <v>4034</v>
      </c>
      <c r="N203" s="337" t="s">
        <v>4097</v>
      </c>
      <c r="P203" s="9">
        <f>SUM(Puntenklassement!D26)</f>
        <v>4044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577" t="s">
        <v>2049</v>
      </c>
      <c r="C204" s="579"/>
      <c r="D204" s="578" t="s">
        <v>2397</v>
      </c>
      <c r="E204" s="573" t="s">
        <v>4100</v>
      </c>
      <c r="F204" s="581"/>
      <c r="G204" s="582">
        <v>1</v>
      </c>
      <c r="H204" s="583">
        <v>2</v>
      </c>
      <c r="I204" s="584">
        <v>3</v>
      </c>
      <c r="J204" s="5" t="s">
        <v>922</v>
      </c>
      <c r="K204" s="63" t="s">
        <v>3396</v>
      </c>
      <c r="L204" s="63"/>
      <c r="M204" s="269" t="s">
        <v>4055</v>
      </c>
      <c r="N204" s="337" t="s">
        <v>4098</v>
      </c>
      <c r="P204" s="9">
        <f>SUM(Puntenklassement!D74)</f>
        <v>4036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575" t="s">
        <v>3398</v>
      </c>
      <c r="C205" s="579"/>
      <c r="D205" s="580" t="s">
        <v>4048</v>
      </c>
      <c r="E205" s="573" t="s">
        <v>4094</v>
      </c>
      <c r="F205" s="581"/>
      <c r="G205" s="582">
        <v>1</v>
      </c>
      <c r="H205" s="583">
        <v>2</v>
      </c>
      <c r="I205" s="584">
        <v>3</v>
      </c>
      <c r="J205" s="5" t="s">
        <v>923</v>
      </c>
      <c r="K205" s="277" t="s">
        <v>2049</v>
      </c>
      <c r="L205" s="63"/>
      <c r="M205" s="288" t="s">
        <v>2397</v>
      </c>
      <c r="N205" s="337" t="s">
        <v>4100</v>
      </c>
      <c r="P205" s="9">
        <f>SUM(Puntenklassement!D76)</f>
        <v>4026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575" t="s">
        <v>3367</v>
      </c>
      <c r="C206" s="579"/>
      <c r="D206" s="580" t="s">
        <v>4033</v>
      </c>
      <c r="E206" s="573" t="s">
        <v>4096</v>
      </c>
      <c r="F206" s="581"/>
      <c r="G206" s="582">
        <v>1</v>
      </c>
      <c r="H206" s="583">
        <v>2</v>
      </c>
      <c r="I206" s="584">
        <v>2</v>
      </c>
      <c r="J206" s="5" t="s">
        <v>924</v>
      </c>
      <c r="K206" s="277" t="s">
        <v>2006</v>
      </c>
      <c r="L206" s="63"/>
      <c r="M206" s="287" t="s">
        <v>1855</v>
      </c>
      <c r="N206" s="337" t="s">
        <v>4085</v>
      </c>
      <c r="P206" s="9">
        <f>SUM(Puntenklassement!D37)</f>
        <v>3949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575" t="s">
        <v>3377</v>
      </c>
      <c r="C207" s="579"/>
      <c r="D207" s="580" t="s">
        <v>4043</v>
      </c>
      <c r="E207" s="573" t="s">
        <v>4100</v>
      </c>
      <c r="F207" s="581"/>
      <c r="G207" s="582">
        <v>1</v>
      </c>
      <c r="H207" s="583">
        <v>2</v>
      </c>
      <c r="I207" s="584">
        <v>0</v>
      </c>
      <c r="J207" s="5" t="s">
        <v>925</v>
      </c>
      <c r="K207" s="63" t="s">
        <v>3394</v>
      </c>
      <c r="L207" s="63"/>
      <c r="M207" s="269" t="s">
        <v>4054</v>
      </c>
      <c r="N207" s="337" t="s">
        <v>4095</v>
      </c>
      <c r="P207" s="9">
        <f>SUM(Puntenklassement!D97)</f>
        <v>3947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577" t="s">
        <v>2024</v>
      </c>
      <c r="C208" s="579"/>
      <c r="D208" s="578" t="s">
        <v>1866</v>
      </c>
      <c r="E208" s="573" t="s">
        <v>4097</v>
      </c>
      <c r="F208" s="581"/>
      <c r="G208" s="582">
        <v>1</v>
      </c>
      <c r="H208" s="583">
        <v>1</v>
      </c>
      <c r="I208" s="584">
        <v>3</v>
      </c>
      <c r="J208" s="5" t="s">
        <v>926</v>
      </c>
      <c r="K208" s="277" t="s">
        <v>2024</v>
      </c>
      <c r="L208" s="63"/>
      <c r="M208" s="288" t="s">
        <v>1866</v>
      </c>
      <c r="N208" s="337" t="s">
        <v>4097</v>
      </c>
      <c r="P208" s="9">
        <f>SUM(Puntenklassement!D27)</f>
        <v>3916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576" t="s">
        <v>1655</v>
      </c>
      <c r="C209" s="579"/>
      <c r="D209" s="578" t="s">
        <v>1474</v>
      </c>
      <c r="E209" s="573" t="s">
        <v>4086</v>
      </c>
      <c r="F209" s="581"/>
      <c r="G209" s="582">
        <v>1</v>
      </c>
      <c r="H209" s="583">
        <v>1</v>
      </c>
      <c r="I209" s="584">
        <v>3</v>
      </c>
      <c r="J209" s="5" t="s">
        <v>927</v>
      </c>
      <c r="K209" s="277" t="s">
        <v>2022</v>
      </c>
      <c r="L209" s="63"/>
      <c r="M209" s="288" t="s">
        <v>1862</v>
      </c>
      <c r="N209" s="337" t="s">
        <v>4092</v>
      </c>
      <c r="O209" s="102"/>
      <c r="P209" s="9">
        <f>SUM(Puntenklassement!D11)</f>
        <v>3904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577" t="s">
        <v>13</v>
      </c>
      <c r="C210" s="579"/>
      <c r="D210" s="585" t="s">
        <v>1469</v>
      </c>
      <c r="E210" s="573" t="s">
        <v>4082</v>
      </c>
      <c r="F210" s="581"/>
      <c r="G210" s="582">
        <v>1</v>
      </c>
      <c r="H210" s="583">
        <v>1</v>
      </c>
      <c r="I210" s="584">
        <v>2</v>
      </c>
      <c r="J210" s="5" t="s">
        <v>928</v>
      </c>
      <c r="K210" s="277" t="s">
        <v>2029</v>
      </c>
      <c r="L210" s="63"/>
      <c r="M210" s="288" t="s">
        <v>1867</v>
      </c>
      <c r="N210" s="337" t="s">
        <v>4097</v>
      </c>
      <c r="P210" s="9">
        <f>SUM(Puntenklassement!D95)</f>
        <v>3879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575" t="s">
        <v>3393</v>
      </c>
      <c r="C211" s="579"/>
      <c r="D211" s="580" t="s">
        <v>4053</v>
      </c>
      <c r="E211" s="573" t="s">
        <v>4097</v>
      </c>
      <c r="F211" s="581"/>
      <c r="G211" s="582">
        <v>1</v>
      </c>
      <c r="H211" s="583">
        <v>1</v>
      </c>
      <c r="I211" s="584">
        <v>0</v>
      </c>
      <c r="J211" s="5" t="s">
        <v>929</v>
      </c>
      <c r="K211" s="277" t="s">
        <v>13</v>
      </c>
      <c r="L211" s="63"/>
      <c r="M211" s="287" t="s">
        <v>1469</v>
      </c>
      <c r="N211" s="337" t="s">
        <v>4082</v>
      </c>
      <c r="P211" s="9">
        <f>SUM(Puntenklassement!D33)</f>
        <v>3823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575" t="s">
        <v>21</v>
      </c>
      <c r="C212" s="579"/>
      <c r="D212" s="578" t="s">
        <v>1452</v>
      </c>
      <c r="E212" s="573" t="s">
        <v>4058</v>
      </c>
      <c r="F212" s="581"/>
      <c r="G212" s="582">
        <v>1</v>
      </c>
      <c r="H212" s="583">
        <v>0</v>
      </c>
      <c r="I212" s="584">
        <v>3</v>
      </c>
      <c r="J212" s="5" t="s">
        <v>930</v>
      </c>
      <c r="K212" s="63" t="s">
        <v>3367</v>
      </c>
      <c r="L212" s="63"/>
      <c r="M212" s="269" t="s">
        <v>4033</v>
      </c>
      <c r="N212" s="337" t="s">
        <v>4096</v>
      </c>
      <c r="P212" s="9">
        <f>SUM(Puntenklassement!D18)</f>
        <v>3781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577" t="s">
        <v>154</v>
      </c>
      <c r="C213" s="579"/>
      <c r="D213" s="578" t="s">
        <v>1453</v>
      </c>
      <c r="E213" s="573" t="s">
        <v>4058</v>
      </c>
      <c r="F213" s="581"/>
      <c r="G213" s="582">
        <v>0</v>
      </c>
      <c r="H213" s="583">
        <v>3</v>
      </c>
      <c r="I213" s="584">
        <v>4</v>
      </c>
      <c r="J213" s="5" t="s">
        <v>931</v>
      </c>
      <c r="K213" s="277" t="s">
        <v>2051</v>
      </c>
      <c r="L213" s="63"/>
      <c r="M213" s="288" t="s">
        <v>2401</v>
      </c>
      <c r="N213" s="337" t="s">
        <v>4100</v>
      </c>
      <c r="P213" s="9">
        <f>SUM(Puntenklassement!D79)</f>
        <v>3761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576" t="s">
        <v>1662</v>
      </c>
      <c r="C214" s="579"/>
      <c r="D214" s="578" t="s">
        <v>1429</v>
      </c>
      <c r="E214" s="573" t="s">
        <v>4063</v>
      </c>
      <c r="F214" s="581"/>
      <c r="G214" s="582">
        <v>0</v>
      </c>
      <c r="H214" s="583">
        <v>3</v>
      </c>
      <c r="I214" s="584">
        <v>1</v>
      </c>
      <c r="J214" s="5" t="s">
        <v>932</v>
      </c>
      <c r="K214" s="63" t="s">
        <v>3380</v>
      </c>
      <c r="L214" s="63"/>
      <c r="M214" s="269" t="s">
        <v>4046</v>
      </c>
      <c r="N214" s="337" t="s">
        <v>4098</v>
      </c>
      <c r="P214" s="9">
        <f>SUM(Puntenklassement!D58)</f>
        <v>3695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577" t="s">
        <v>17</v>
      </c>
      <c r="C215" s="579"/>
      <c r="D215" s="578" t="s">
        <v>1417</v>
      </c>
      <c r="E215" s="573" t="s">
        <v>4067</v>
      </c>
      <c r="F215" s="581"/>
      <c r="G215" s="582">
        <v>0</v>
      </c>
      <c r="H215" s="583">
        <v>1</v>
      </c>
      <c r="I215" s="584">
        <v>2</v>
      </c>
      <c r="J215" s="5" t="s">
        <v>933</v>
      </c>
      <c r="K215" s="63" t="s">
        <v>788</v>
      </c>
      <c r="L215" s="63"/>
      <c r="M215" s="288" t="s">
        <v>1470</v>
      </c>
      <c r="N215" s="337" t="s">
        <v>4083</v>
      </c>
      <c r="P215" s="9">
        <f>SUM(Puntenklassement!D16)</f>
        <v>3652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575" t="s">
        <v>180</v>
      </c>
      <c r="C216" s="579"/>
      <c r="D216" s="580" t="s">
        <v>4050</v>
      </c>
      <c r="E216" s="573" t="s">
        <v>4095</v>
      </c>
      <c r="F216" s="581"/>
      <c r="G216" s="582">
        <v>0</v>
      </c>
      <c r="H216" s="583">
        <v>1</v>
      </c>
      <c r="I216" s="584">
        <v>1</v>
      </c>
      <c r="J216" s="5" t="s">
        <v>934</v>
      </c>
      <c r="K216" s="277" t="s">
        <v>27</v>
      </c>
      <c r="L216" s="63"/>
      <c r="M216" s="287" t="s">
        <v>1464</v>
      </c>
      <c r="N216" s="337" t="s">
        <v>4079</v>
      </c>
      <c r="P216" s="9">
        <f>SUM(Puntenklassement!D66)</f>
        <v>3519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577" t="s">
        <v>2001</v>
      </c>
      <c r="C217" s="579"/>
      <c r="D217" s="578" t="s">
        <v>1485</v>
      </c>
      <c r="E217" s="573" t="s">
        <v>4088</v>
      </c>
      <c r="F217" s="581"/>
      <c r="G217" s="582">
        <v>0</v>
      </c>
      <c r="H217" s="583">
        <v>0</v>
      </c>
      <c r="I217" s="584">
        <v>3</v>
      </c>
      <c r="J217" s="5" t="s">
        <v>935</v>
      </c>
      <c r="K217" s="219" t="s">
        <v>1644</v>
      </c>
      <c r="L217" s="63"/>
      <c r="M217" s="288" t="s">
        <v>1852</v>
      </c>
      <c r="N217" s="337" t="s">
        <v>4089</v>
      </c>
      <c r="P217" s="9">
        <f>SUM(Puntenklassement!D55)</f>
        <v>3021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380</v>
      </c>
      <c r="H219" s="1">
        <f>SUM(H118:H218)</f>
        <v>372</v>
      </c>
      <c r="I219" s="1">
        <f>SUM(I118:I218)</f>
        <v>328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1995</v>
      </c>
      <c r="E221" s="356" t="s">
        <v>5637</v>
      </c>
      <c r="F221" s="355" t="s">
        <v>5610</v>
      </c>
      <c r="G221" s="34" t="s">
        <v>807</v>
      </c>
      <c r="L221" s="207" t="s">
        <v>1617</v>
      </c>
      <c r="M221" s="207" t="s">
        <v>2016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3215</v>
      </c>
      <c r="E222" s="250">
        <f>UCIRanking!B52</f>
        <v>61751.39999999979</v>
      </c>
      <c r="F222" s="250">
        <v>61331.64999999979</v>
      </c>
      <c r="G222" s="59">
        <f t="shared" ref="G222:G253" si="0">SUM(E222-F222)</f>
        <v>419.75</v>
      </c>
      <c r="H222" s="502"/>
      <c r="I222" s="331" t="s">
        <v>0</v>
      </c>
      <c r="J222" s="63" t="s">
        <v>3385</v>
      </c>
      <c r="L222" s="269" t="s">
        <v>4052</v>
      </c>
      <c r="M222" s="337" t="s">
        <v>4096</v>
      </c>
      <c r="O222" s="67">
        <f>$AOU$672</f>
        <v>16073.4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154</v>
      </c>
      <c r="C223" s="9"/>
      <c r="D223" s="63" t="s">
        <v>3216</v>
      </c>
      <c r="E223" s="250">
        <f>UCIRanking!B71</f>
        <v>60675.699999999895</v>
      </c>
      <c r="F223" s="250">
        <v>60307.374999999898</v>
      </c>
      <c r="G223" s="59">
        <f t="shared" si="0"/>
        <v>368.32499999999709</v>
      </c>
      <c r="H223" s="502"/>
      <c r="I223" s="331" t="s">
        <v>2</v>
      </c>
      <c r="J223" s="63" t="s">
        <v>3384</v>
      </c>
      <c r="L223" s="269" t="s">
        <v>4051</v>
      </c>
      <c r="M223" s="337" t="s">
        <v>4099</v>
      </c>
      <c r="O223" s="67">
        <f>$AOL$672</f>
        <v>15841.4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779</v>
      </c>
      <c r="C224" s="103"/>
      <c r="D224" s="63" t="s">
        <v>3218</v>
      </c>
      <c r="E224" s="250">
        <f>UCIRanking!B78</f>
        <v>60389.600000000122</v>
      </c>
      <c r="F224" s="250">
        <v>59581.050000000119</v>
      </c>
      <c r="G224" s="59">
        <f t="shared" si="0"/>
        <v>808.55000000000291</v>
      </c>
      <c r="H224" s="502"/>
      <c r="I224" s="331" t="s">
        <v>3</v>
      </c>
      <c r="J224" s="63" t="s">
        <v>3366</v>
      </c>
      <c r="L224" s="269" t="s">
        <v>4032</v>
      </c>
      <c r="M224" s="337" t="s">
        <v>4096</v>
      </c>
      <c r="O224" s="67">
        <f>$AHW$672</f>
        <v>15736.199999999997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800</v>
      </c>
      <c r="C225" s="103"/>
      <c r="D225" s="63" t="s">
        <v>3219</v>
      </c>
      <c r="E225" s="250">
        <f>UCIRanking!B49</f>
        <v>60159.399999999943</v>
      </c>
      <c r="F225" s="250">
        <v>59298.274999999943</v>
      </c>
      <c r="G225" s="59">
        <f t="shared" si="0"/>
        <v>861.125</v>
      </c>
      <c r="H225" s="502"/>
      <c r="I225" s="331" t="s">
        <v>5</v>
      </c>
      <c r="J225" s="63" t="s">
        <v>3393</v>
      </c>
      <c r="L225" s="269" t="s">
        <v>4053</v>
      </c>
      <c r="M225" s="337" t="s">
        <v>4097</v>
      </c>
      <c r="O225" s="67">
        <f>$APD$672</f>
        <v>15617.2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155</v>
      </c>
      <c r="C226" s="9"/>
      <c r="D226" s="63" t="s">
        <v>3222</v>
      </c>
      <c r="E226" s="250">
        <f>UCIRanking!B102</f>
        <v>59321.799999999646</v>
      </c>
      <c r="F226" s="250">
        <v>58435.499999999643</v>
      </c>
      <c r="G226" s="59">
        <f t="shared" si="0"/>
        <v>886.30000000000291</v>
      </c>
      <c r="H226" s="502"/>
      <c r="I226" s="331" t="s">
        <v>7</v>
      </c>
      <c r="J226" s="63" t="s">
        <v>3374</v>
      </c>
      <c r="L226" s="269" t="s">
        <v>4040</v>
      </c>
      <c r="M226" s="337" t="s">
        <v>4094</v>
      </c>
      <c r="O226" s="67">
        <f>$AKQ$672</f>
        <v>15593.199999999997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219" t="s">
        <v>1647</v>
      </c>
      <c r="C227" s="9"/>
      <c r="D227" s="63" t="s">
        <v>3233</v>
      </c>
      <c r="E227" s="250">
        <f>UCIRanking!B11</f>
        <v>59040.287499999875</v>
      </c>
      <c r="F227" s="250">
        <v>58240.437499999884</v>
      </c>
      <c r="G227" s="59">
        <f t="shared" si="0"/>
        <v>799.84999999999127</v>
      </c>
      <c r="H227" s="502"/>
      <c r="I227" s="331" t="s">
        <v>8</v>
      </c>
      <c r="J227" s="63" t="s">
        <v>3381</v>
      </c>
      <c r="L227" s="269" t="s">
        <v>4047</v>
      </c>
      <c r="M227" s="337" t="s">
        <v>4094</v>
      </c>
      <c r="O227" s="67">
        <f>$ANB$672</f>
        <v>15080.1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25</v>
      </c>
      <c r="C228" s="9"/>
      <c r="D228" s="63" t="s">
        <v>3221</v>
      </c>
      <c r="E228" s="250">
        <f>UCIRanking!B64</f>
        <v>58841.487500000243</v>
      </c>
      <c r="F228" s="250">
        <v>58301.012500000252</v>
      </c>
      <c r="G228" s="59">
        <f t="shared" si="0"/>
        <v>540.47499999999127</v>
      </c>
      <c r="H228" s="502"/>
      <c r="I228" s="331" t="s">
        <v>10</v>
      </c>
      <c r="J228" s="63" t="s">
        <v>3373</v>
      </c>
      <c r="L228" s="269" t="s">
        <v>4039</v>
      </c>
      <c r="M228" s="337" t="s">
        <v>4097</v>
      </c>
      <c r="O228" s="67">
        <f>$AKH$672</f>
        <v>14997.6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277" t="s">
        <v>31</v>
      </c>
      <c r="C229" s="9"/>
      <c r="D229" s="63" t="s">
        <v>3217</v>
      </c>
      <c r="E229" s="250">
        <f>UCIRanking!B89</f>
        <v>58614.06249999984</v>
      </c>
      <c r="F229" s="250">
        <v>58278.287499999846</v>
      </c>
      <c r="G229" s="59">
        <f t="shared" si="0"/>
        <v>335.77499999999418</v>
      </c>
      <c r="H229" s="502"/>
      <c r="I229" s="281" t="s">
        <v>12</v>
      </c>
      <c r="J229" s="63" t="s">
        <v>3371</v>
      </c>
      <c r="L229" s="269" t="s">
        <v>4037</v>
      </c>
      <c r="M229" s="337" t="s">
        <v>4094</v>
      </c>
      <c r="O229" s="67">
        <f>$AJP$672</f>
        <v>14449.200000000003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63" t="s">
        <v>783</v>
      </c>
      <c r="C230" s="9"/>
      <c r="D230" s="63" t="s">
        <v>3224</v>
      </c>
      <c r="E230" s="250">
        <f>UCIRanking!B35</f>
        <v>58176.449999999866</v>
      </c>
      <c r="F230" s="250">
        <v>57444.224999999875</v>
      </c>
      <c r="G230" s="59">
        <f t="shared" si="0"/>
        <v>732.22499999999127</v>
      </c>
      <c r="H230" s="502"/>
      <c r="I230" s="281" t="s">
        <v>14</v>
      </c>
      <c r="J230" s="63" t="s">
        <v>3396</v>
      </c>
      <c r="L230" s="269" t="s">
        <v>4055</v>
      </c>
      <c r="M230" s="337" t="s">
        <v>4098</v>
      </c>
      <c r="O230" s="67">
        <f>$APV$672</f>
        <v>14220.300000000003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77" t="s">
        <v>33</v>
      </c>
      <c r="C231" s="9"/>
      <c r="D231" s="63" t="s">
        <v>3220</v>
      </c>
      <c r="E231" s="250">
        <f>UCIRanking!B94</f>
        <v>57960.187500000058</v>
      </c>
      <c r="F231" s="250">
        <v>57672.337500000052</v>
      </c>
      <c r="G231" s="59">
        <f t="shared" si="0"/>
        <v>287.85000000000582</v>
      </c>
      <c r="H231" s="502"/>
      <c r="I231" s="281" t="s">
        <v>16</v>
      </c>
      <c r="J231" s="63" t="s">
        <v>3397</v>
      </c>
      <c r="L231" s="269" t="s">
        <v>4056</v>
      </c>
      <c r="M231" s="337" t="s">
        <v>4094</v>
      </c>
      <c r="O231" s="67">
        <f>$AQE$672</f>
        <v>13945.399999999996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11</v>
      </c>
      <c r="C232" s="9"/>
      <c r="D232" s="63" t="s">
        <v>3223</v>
      </c>
      <c r="E232" s="250">
        <f>UCIRanking!B28</f>
        <v>57658.125000000175</v>
      </c>
      <c r="F232" s="250">
        <v>57238.550000000163</v>
      </c>
      <c r="G232" s="59">
        <f t="shared" si="0"/>
        <v>419.57500000001164</v>
      </c>
      <c r="H232" s="502"/>
      <c r="I232" s="281" t="s">
        <v>18</v>
      </c>
      <c r="J232" s="63" t="s">
        <v>3382</v>
      </c>
      <c r="L232" s="269" t="s">
        <v>4049</v>
      </c>
      <c r="M232" s="337" t="s">
        <v>4099</v>
      </c>
      <c r="O232" s="67">
        <f>$ANT$672</f>
        <v>13786.250000000002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37</v>
      </c>
      <c r="C233" s="9"/>
      <c r="D233" s="63" t="s">
        <v>3226</v>
      </c>
      <c r="E233" s="250">
        <f>UCIRanking!B95</f>
        <v>57443.364999999925</v>
      </c>
      <c r="F233" s="250">
        <v>56878.391249999921</v>
      </c>
      <c r="G233" s="59">
        <f t="shared" si="0"/>
        <v>564.97375000000466</v>
      </c>
      <c r="H233" s="502"/>
      <c r="I233" s="281" t="s">
        <v>20</v>
      </c>
      <c r="J233" s="63" t="s">
        <v>3369</v>
      </c>
      <c r="L233" s="269" t="s">
        <v>4035</v>
      </c>
      <c r="M233" s="337" t="s">
        <v>4096</v>
      </c>
      <c r="O233" s="67">
        <f>$AIX$672</f>
        <v>13742.899999999996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63" t="s">
        <v>749</v>
      </c>
      <c r="C234" s="9"/>
      <c r="D234" s="63" t="s">
        <v>3231</v>
      </c>
      <c r="E234" s="250">
        <f>UCIRanking!B80</f>
        <v>57189.149999999987</v>
      </c>
      <c r="F234" s="250">
        <v>56492.899999999987</v>
      </c>
      <c r="G234" s="59">
        <f t="shared" si="0"/>
        <v>696.25</v>
      </c>
      <c r="H234" s="502"/>
      <c r="I234" s="281" t="s">
        <v>22</v>
      </c>
      <c r="J234" s="63" t="s">
        <v>3376</v>
      </c>
      <c r="L234" s="269" t="s">
        <v>4042</v>
      </c>
      <c r="M234" s="337" t="s">
        <v>4100</v>
      </c>
      <c r="O234" s="67">
        <f>$ALI$672</f>
        <v>13653.000000000004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277" t="s">
        <v>17</v>
      </c>
      <c r="C235" s="9"/>
      <c r="D235" s="63" t="s">
        <v>3227</v>
      </c>
      <c r="E235" s="250">
        <f>UCIRanking!B41</f>
        <v>56796.150000000242</v>
      </c>
      <c r="F235" s="250">
        <v>55978.700000000244</v>
      </c>
      <c r="G235" s="59">
        <f t="shared" si="0"/>
        <v>817.44999999999709</v>
      </c>
      <c r="H235" s="502"/>
      <c r="I235" s="281" t="s">
        <v>24</v>
      </c>
      <c r="J235" s="63" t="s">
        <v>3379</v>
      </c>
      <c r="L235" s="269" t="s">
        <v>4045</v>
      </c>
      <c r="M235" s="337" t="s">
        <v>4096</v>
      </c>
      <c r="O235" s="67">
        <f>$AMJ$672</f>
        <v>13613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19" t="s">
        <v>1662</v>
      </c>
      <c r="C236" s="9"/>
      <c r="D236" s="63" t="s">
        <v>3239</v>
      </c>
      <c r="E236" s="250">
        <f>UCIRanking!B97</f>
        <v>56761.775000000045</v>
      </c>
      <c r="F236" s="250">
        <v>55881.125000000051</v>
      </c>
      <c r="G236" s="59">
        <f t="shared" si="0"/>
        <v>880.64999999999418</v>
      </c>
      <c r="H236" s="502"/>
      <c r="I236" s="281" t="s">
        <v>26</v>
      </c>
      <c r="J236" s="63" t="s">
        <v>3378</v>
      </c>
      <c r="L236" s="269" t="s">
        <v>4044</v>
      </c>
      <c r="M236" s="337" t="s">
        <v>4094</v>
      </c>
      <c r="O236" s="67">
        <f>$AMA$672</f>
        <v>13609.500000000002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8" t="s">
        <v>143</v>
      </c>
      <c r="C237" s="9"/>
      <c r="D237" s="63" t="s">
        <v>3225</v>
      </c>
      <c r="E237" s="250">
        <f>UCIRanking!B96</f>
        <v>56606.45000000015</v>
      </c>
      <c r="F237" s="250">
        <v>56113.70000000015</v>
      </c>
      <c r="G237" s="59">
        <f t="shared" si="0"/>
        <v>492.75</v>
      </c>
      <c r="H237" s="502"/>
      <c r="I237" s="281" t="s">
        <v>28</v>
      </c>
      <c r="J237" s="63" t="s">
        <v>3370</v>
      </c>
      <c r="L237" s="269" t="s">
        <v>4036</v>
      </c>
      <c r="M237" s="337" t="s">
        <v>4099</v>
      </c>
      <c r="O237" s="67">
        <f>$AJG$672</f>
        <v>13280.9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63" t="s">
        <v>746</v>
      </c>
      <c r="C238" s="9"/>
      <c r="D238" s="63" t="s">
        <v>3234</v>
      </c>
      <c r="E238" s="250">
        <f>UCIRanking!B68</f>
        <v>56303.050000000352</v>
      </c>
      <c r="F238" s="250">
        <v>55900.425000000338</v>
      </c>
      <c r="G238" s="59">
        <f t="shared" si="0"/>
        <v>402.62500000001455</v>
      </c>
      <c r="H238" s="502"/>
      <c r="I238" s="281" t="s">
        <v>30</v>
      </c>
      <c r="J238" s="63" t="s">
        <v>180</v>
      </c>
      <c r="L238" s="269" t="s">
        <v>4050</v>
      </c>
      <c r="M238" s="337" t="s">
        <v>4095</v>
      </c>
      <c r="O238" s="67">
        <f>$AOC$672</f>
        <v>13269.299999999996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8" t="s">
        <v>142</v>
      </c>
      <c r="C239" s="9"/>
      <c r="D239" s="63" t="s">
        <v>3228</v>
      </c>
      <c r="E239" s="250">
        <f>UCIRanking!B74</f>
        <v>56126.76250000007</v>
      </c>
      <c r="F239" s="250">
        <v>55451.987500000076</v>
      </c>
      <c r="G239" s="59">
        <f t="shared" si="0"/>
        <v>674.77499999999418</v>
      </c>
      <c r="H239" s="502"/>
      <c r="I239" s="281" t="s">
        <v>32</v>
      </c>
      <c r="J239" s="63" t="s">
        <v>3398</v>
      </c>
      <c r="L239" s="269" t="s">
        <v>4048</v>
      </c>
      <c r="M239" s="337" t="s">
        <v>4094</v>
      </c>
      <c r="O239" s="67">
        <f>$ANK$672</f>
        <v>13228.500000000004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748</v>
      </c>
      <c r="C240" s="9"/>
      <c r="D240" s="63" t="s">
        <v>3237</v>
      </c>
      <c r="E240" s="250">
        <f>UCIRanking!B81</f>
        <v>55660.600000000173</v>
      </c>
      <c r="F240" s="250">
        <v>55363.625000000167</v>
      </c>
      <c r="G240" s="59">
        <f t="shared" si="0"/>
        <v>296.97500000000582</v>
      </c>
      <c r="H240" s="502"/>
      <c r="I240" s="281" t="s">
        <v>34</v>
      </c>
      <c r="J240" s="63" t="s">
        <v>3380</v>
      </c>
      <c r="L240" s="269" t="s">
        <v>4046</v>
      </c>
      <c r="M240" s="337" t="s">
        <v>4098</v>
      </c>
      <c r="O240" s="67">
        <f>$AMS$672</f>
        <v>13140.749999999993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753</v>
      </c>
      <c r="C241" s="9"/>
      <c r="D241" s="63" t="s">
        <v>3230</v>
      </c>
      <c r="E241" s="250">
        <f>UCIRanking!B103</f>
        <v>55568.662500000035</v>
      </c>
      <c r="F241" s="250">
        <v>55136.387500000041</v>
      </c>
      <c r="G241" s="59">
        <f t="shared" si="0"/>
        <v>432.27499999999418</v>
      </c>
      <c r="H241" s="502"/>
      <c r="I241" s="281" t="s">
        <v>36</v>
      </c>
      <c r="J241" s="63" t="s">
        <v>3368</v>
      </c>
      <c r="L241" s="269" t="s">
        <v>4034</v>
      </c>
      <c r="M241" s="337" t="s">
        <v>4097</v>
      </c>
      <c r="O241" s="67">
        <f>$AIO$672</f>
        <v>12892.200000000003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733</v>
      </c>
      <c r="D242" s="63" t="s">
        <v>3238</v>
      </c>
      <c r="E242" s="250">
        <f>UCIRanking!B85</f>
        <v>55451.274999999783</v>
      </c>
      <c r="F242" s="250">
        <v>54584.824999999772</v>
      </c>
      <c r="G242" s="59">
        <f t="shared" si="0"/>
        <v>866.45000000001164</v>
      </c>
      <c r="H242" s="502"/>
      <c r="I242" s="281" t="s">
        <v>38</v>
      </c>
      <c r="J242" s="277" t="s">
        <v>3364</v>
      </c>
      <c r="L242" s="287" t="s">
        <v>2151</v>
      </c>
      <c r="M242" s="337" t="s">
        <v>4095</v>
      </c>
      <c r="O242" s="67">
        <f>$AHE$672</f>
        <v>12830.600000000004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141</v>
      </c>
      <c r="C243" s="9"/>
      <c r="D243" s="63" t="s">
        <v>3236</v>
      </c>
      <c r="E243" s="250">
        <f>UCIRanking!B53</f>
        <v>54881.474999999795</v>
      </c>
      <c r="F243" s="250">
        <v>54242.874999999789</v>
      </c>
      <c r="G243" s="59">
        <f t="shared" si="0"/>
        <v>638.60000000000582</v>
      </c>
      <c r="H243" s="502"/>
      <c r="I243" s="281" t="s">
        <v>145</v>
      </c>
      <c r="J243" s="63" t="s">
        <v>3394</v>
      </c>
      <c r="L243" s="269" t="s">
        <v>4054</v>
      </c>
      <c r="M243" s="337" t="s">
        <v>4095</v>
      </c>
      <c r="O243" s="67">
        <f>$APM$672</f>
        <v>12810.599999999997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3232</v>
      </c>
      <c r="E244" s="250">
        <f>UCIRanking!B59</f>
        <v>54211.149999999878</v>
      </c>
      <c r="F244" s="250">
        <v>53706.899999999878</v>
      </c>
      <c r="G244" s="59">
        <f t="shared" si="0"/>
        <v>504.25</v>
      </c>
      <c r="H244" s="502"/>
      <c r="I244" s="281" t="s">
        <v>146</v>
      </c>
      <c r="J244" s="63" t="s">
        <v>3372</v>
      </c>
      <c r="L244" s="269" t="s">
        <v>4038</v>
      </c>
      <c r="M244" s="337" t="s">
        <v>4094</v>
      </c>
      <c r="O244" s="67">
        <f>$AJY$672</f>
        <v>12645.299999999997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778</v>
      </c>
      <c r="C245" s="9"/>
      <c r="D245" s="63" t="s">
        <v>3235</v>
      </c>
      <c r="E245" s="250">
        <f>UCIRanking!B70</f>
        <v>54158.32499999975</v>
      </c>
      <c r="F245" s="250">
        <v>53315.424999999741</v>
      </c>
      <c r="G245" s="59">
        <f t="shared" si="0"/>
        <v>842.90000000000873</v>
      </c>
      <c r="H245" s="502"/>
      <c r="I245" s="281" t="s">
        <v>147</v>
      </c>
      <c r="J245" s="63" t="s">
        <v>3367</v>
      </c>
      <c r="L245" s="269" t="s">
        <v>4033</v>
      </c>
      <c r="M245" s="337" t="s">
        <v>4096</v>
      </c>
      <c r="O245" s="67">
        <f>$AIF$672</f>
        <v>12047.399999999998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63" t="s">
        <v>162</v>
      </c>
      <c r="C246" s="9"/>
      <c r="D246" s="63" t="s">
        <v>3242</v>
      </c>
      <c r="E246" s="250">
        <f>UCIRanking!B43</f>
        <v>53246.149999999885</v>
      </c>
      <c r="F246" s="250">
        <v>52690.124999999862</v>
      </c>
      <c r="G246" s="59">
        <f t="shared" si="0"/>
        <v>556.02500000002328</v>
      </c>
      <c r="H246" s="502"/>
      <c r="I246" s="281" t="s">
        <v>151</v>
      </c>
      <c r="J246" s="63" t="s">
        <v>3377</v>
      </c>
      <c r="L246" s="269" t="s">
        <v>4043</v>
      </c>
      <c r="M246" s="337" t="s">
        <v>4100</v>
      </c>
      <c r="O246" s="67">
        <f>$ALR$672</f>
        <v>11693.1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1653</v>
      </c>
      <c r="D247" s="63" t="s">
        <v>3253</v>
      </c>
      <c r="E247" s="250">
        <f>UCIRanking!B16</f>
        <v>52878.949999999975</v>
      </c>
      <c r="F247" s="250">
        <v>52454.649999999958</v>
      </c>
      <c r="G247" s="59">
        <f t="shared" si="0"/>
        <v>424.30000000001746</v>
      </c>
      <c r="H247" s="502"/>
      <c r="I247" s="281" t="s">
        <v>157</v>
      </c>
      <c r="J247" s="63" t="s">
        <v>3375</v>
      </c>
      <c r="L247" s="269" t="s">
        <v>4041</v>
      </c>
      <c r="M247" s="337" t="s">
        <v>4100</v>
      </c>
      <c r="O247" s="67">
        <f>$AKZ$672</f>
        <v>10308.000000000005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19" t="s">
        <v>1660</v>
      </c>
      <c r="C248" s="103"/>
      <c r="D248" s="63" t="s">
        <v>3256</v>
      </c>
      <c r="E248" s="250">
        <f>UCIRanking!B76</f>
        <v>52559.687499999658</v>
      </c>
      <c r="F248" s="250">
        <v>51940.787499999664</v>
      </c>
      <c r="G248" s="59">
        <f t="shared" si="0"/>
        <v>618.89999999999418</v>
      </c>
      <c r="H248" s="502"/>
      <c r="I248" s="281" t="s">
        <v>159</v>
      </c>
      <c r="J248" s="277" t="s">
        <v>3365</v>
      </c>
      <c r="L248" s="287" t="s">
        <v>3213</v>
      </c>
      <c r="M248" s="337" t="s">
        <v>4093</v>
      </c>
      <c r="O248" s="67">
        <f>$AHN$672</f>
        <v>10207.199999999995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9</v>
      </c>
      <c r="C249" s="9"/>
      <c r="D249" s="63" t="s">
        <v>3251</v>
      </c>
      <c r="E249" s="250">
        <f>UCIRanking!B26</f>
        <v>52186.525000000045</v>
      </c>
      <c r="F249" s="250">
        <v>51805.250000000036</v>
      </c>
      <c r="G249" s="59">
        <f t="shared" si="0"/>
        <v>381.27500000000873</v>
      </c>
      <c r="H249" s="502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15</v>
      </c>
      <c r="C250" s="9"/>
      <c r="D250" s="63" t="s">
        <v>3240</v>
      </c>
      <c r="E250" s="250">
        <f>UCIRanking!B38</f>
        <v>52061.237499999675</v>
      </c>
      <c r="F250" s="250">
        <v>51905.737499999675</v>
      </c>
      <c r="G250" s="59">
        <f t="shared" si="0"/>
        <v>155.5</v>
      </c>
      <c r="H250" s="502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63" t="s">
        <v>738</v>
      </c>
      <c r="D251" s="63" t="s">
        <v>3244</v>
      </c>
      <c r="E251" s="250">
        <f>UCIRanking!B75</f>
        <v>51462.199999999793</v>
      </c>
      <c r="F251" s="250">
        <v>51185.924999999799</v>
      </c>
      <c r="G251" s="59">
        <f t="shared" si="0"/>
        <v>276.27499999999418</v>
      </c>
      <c r="H251" s="502"/>
      <c r="J251" s="124" t="s">
        <v>1996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219" t="s">
        <v>1652</v>
      </c>
      <c r="C252" s="103"/>
      <c r="D252" s="63" t="s">
        <v>3259</v>
      </c>
      <c r="E252" s="250">
        <f>UCIRanking!B10</f>
        <v>51013.012499999888</v>
      </c>
      <c r="F252" s="250">
        <v>50525.337499999885</v>
      </c>
      <c r="G252" s="59">
        <f t="shared" si="0"/>
        <v>487.67500000000291</v>
      </c>
      <c r="H252" s="502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63" t="s">
        <v>153</v>
      </c>
      <c r="C253" s="9"/>
      <c r="D253" s="63" t="s">
        <v>3246</v>
      </c>
      <c r="E253" s="250">
        <f>UCIRanking!B22</f>
        <v>50573.587500000162</v>
      </c>
      <c r="F253" s="250">
        <v>50561.962500000147</v>
      </c>
      <c r="G253" s="59">
        <f t="shared" si="0"/>
        <v>11.625000000014552</v>
      </c>
      <c r="H253" s="502"/>
      <c r="I253" s="331" t="s">
        <v>0</v>
      </c>
      <c r="J253" s="63" t="s">
        <v>4113</v>
      </c>
      <c r="L253" s="50"/>
      <c r="N253" s="67">
        <f>SUM($SH$672+$KI$672+$ZF$672+$AMS$672+$GW$672+$NC$672+$APV$672+$EU$672+$TI$672+$RY$672)</f>
        <v>152208.49999999997</v>
      </c>
      <c r="O253" s="277" t="s">
        <v>4121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757</v>
      </c>
      <c r="D254" s="63" t="s">
        <v>3249</v>
      </c>
      <c r="E254" s="250">
        <f>UCIRanking!B42</f>
        <v>50320.950000000194</v>
      </c>
      <c r="F254" s="250">
        <v>50112.125000000196</v>
      </c>
      <c r="G254" s="59">
        <f t="shared" ref="G254:G285" si="1">SUM(E254-F254)</f>
        <v>208.82499999999709</v>
      </c>
      <c r="H254" s="502"/>
      <c r="I254" s="331" t="s">
        <v>2</v>
      </c>
      <c r="J254" s="63" t="s">
        <v>1673</v>
      </c>
      <c r="L254" s="50"/>
      <c r="N254" s="67">
        <f>SUM($OM$672+$AIO$672+$ZO$672+$VK$672+$APD$672+$AKH$672+$FV$672+$GN$672+$HO$672+$ZX$672)</f>
        <v>151682.29999999999</v>
      </c>
      <c r="O254" s="219" t="s">
        <v>4117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277" t="s">
        <v>23</v>
      </c>
      <c r="C255" s="214"/>
      <c r="D255" s="63" t="s">
        <v>3248</v>
      </c>
      <c r="E255" s="250">
        <f>UCIRanking!B63</f>
        <v>50303.575000000121</v>
      </c>
      <c r="F255" s="250">
        <v>49806.050000000127</v>
      </c>
      <c r="G255" s="59">
        <f t="shared" si="1"/>
        <v>497.52499999999418</v>
      </c>
      <c r="H255" s="502"/>
      <c r="I255" s="331" t="s">
        <v>3</v>
      </c>
      <c r="J255" s="63" t="s">
        <v>1674</v>
      </c>
      <c r="L255" s="50"/>
      <c r="N255" s="67">
        <f>SUM($FM$672+$AHW$672+$AOU$672+$MK$672+$AIF$672+$DK$672+$AIX$672+$AH$672+$XM$672+$AMJ$672)</f>
        <v>150346.89999999997</v>
      </c>
      <c r="O255" s="219" t="s">
        <v>4119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63" t="s">
        <v>734</v>
      </c>
      <c r="D256" s="63" t="s">
        <v>3250</v>
      </c>
      <c r="E256" s="250">
        <f>UCIRanking!B37</f>
        <v>50279.612500000097</v>
      </c>
      <c r="F256" s="250">
        <v>49795.112500000097</v>
      </c>
      <c r="G256" s="59">
        <f t="shared" si="1"/>
        <v>484.5</v>
      </c>
      <c r="H256" s="502"/>
      <c r="I256" s="331" t="s">
        <v>5</v>
      </c>
      <c r="J256" s="63" t="s">
        <v>1672</v>
      </c>
      <c r="L256" s="50"/>
      <c r="N256" s="67">
        <f>SUM($CA$672+$LJ$672+$HX$672+$IP$672+$AHE$672+$DT$672+$AZ$672+$DB$672+$AOC$672+$APM$672)</f>
        <v>148657.00000000003</v>
      </c>
      <c r="O256" s="277" t="s">
        <v>4115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219" t="s">
        <v>1655</v>
      </c>
      <c r="C257" s="103"/>
      <c r="D257" s="63" t="s">
        <v>3262</v>
      </c>
      <c r="E257" s="250">
        <f>UCIRanking!B31</f>
        <v>50132.862499999945</v>
      </c>
      <c r="F257" s="250">
        <v>49075.137499999939</v>
      </c>
      <c r="G257" s="59">
        <f t="shared" si="1"/>
        <v>1057.7250000000058</v>
      </c>
      <c r="H257" s="502"/>
      <c r="I257" s="331" t="s">
        <v>7</v>
      </c>
      <c r="J257" s="63" t="s">
        <v>4112</v>
      </c>
      <c r="L257" s="50"/>
      <c r="N257" s="67">
        <f>SUM($LS$672+$NU$672+$LA$672+$G$672+$KR$672+$BI$672+$P$672+$OV$672+$QF$672+$CS$672)</f>
        <v>145429.9</v>
      </c>
      <c r="O257" s="277" t="s">
        <v>4120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219" t="s">
        <v>1659</v>
      </c>
      <c r="D258" s="63" t="s">
        <v>3261</v>
      </c>
      <c r="E258" s="250">
        <f>UCIRanking!B101</f>
        <v>49718.924999999952</v>
      </c>
      <c r="F258" s="250">
        <v>48908.824999999946</v>
      </c>
      <c r="G258" s="59">
        <f t="shared" si="1"/>
        <v>810.10000000000582</v>
      </c>
      <c r="H258" s="502"/>
      <c r="I258" s="331" t="s">
        <v>8</v>
      </c>
      <c r="J258" s="63" t="s">
        <v>1671</v>
      </c>
      <c r="L258" s="50"/>
      <c r="N258" s="67">
        <f>SUM($AJG$672+$AOL$672+$SQ$672+$GE$672+$FD$672+$NL$672+$JQ$672+$JH$672+$ANT$672+$BR$672)</f>
        <v>145278.04999999999</v>
      </c>
      <c r="O258" s="63" t="s">
        <v>4116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63" t="s">
        <v>796</v>
      </c>
      <c r="C259" s="9"/>
      <c r="D259" s="63" t="s">
        <v>3247</v>
      </c>
      <c r="E259" s="250">
        <f>UCIRanking!B51</f>
        <v>49407.67499999985</v>
      </c>
      <c r="F259" s="250">
        <v>49111.599999999853</v>
      </c>
      <c r="G259" s="59">
        <f t="shared" si="1"/>
        <v>296.07499999999709</v>
      </c>
      <c r="H259" s="502"/>
      <c r="I259" s="331" t="s">
        <v>10</v>
      </c>
      <c r="J259" s="63" t="s">
        <v>4110</v>
      </c>
      <c r="L259" s="50"/>
      <c r="N259" s="67">
        <f>SUM($RG$672+$MT$672+$CJ$672+$VT$672+$AQ$672+$QX$672+$QO$672+$IY$672+$PE$672+$EL$672)</f>
        <v>145055.64999999997</v>
      </c>
      <c r="O259" s="219" t="s">
        <v>4118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63" t="s">
        <v>790</v>
      </c>
      <c r="D260" s="63" t="s">
        <v>3243</v>
      </c>
      <c r="E260" s="250">
        <f>UCIRanking!B90</f>
        <v>49400.224999999591</v>
      </c>
      <c r="F260" s="250">
        <v>48890.899999999594</v>
      </c>
      <c r="G260" s="59">
        <f t="shared" si="1"/>
        <v>509.32499999999709</v>
      </c>
      <c r="H260" s="502"/>
      <c r="I260" s="331" t="s">
        <v>12</v>
      </c>
      <c r="J260" s="63" t="s">
        <v>4111</v>
      </c>
      <c r="L260" s="50"/>
      <c r="N260" s="67">
        <f>SUM($YE$672+$PN$672+$AMA$672+$AJY$672+$AQE$672+$AJP$672+$XV$672+$AKQ$672+$ANB$672+$ANK$672)</f>
        <v>144674.59999999998</v>
      </c>
      <c r="O260" s="277" t="s">
        <v>4497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63" t="s">
        <v>764</v>
      </c>
      <c r="C261" s="9"/>
      <c r="D261" s="63" t="s">
        <v>3245</v>
      </c>
      <c r="E261" s="250">
        <f>UCIRanking!B73</f>
        <v>49265.262500000143</v>
      </c>
      <c r="F261" s="250">
        <v>48482.437500000146</v>
      </c>
      <c r="G261" s="59">
        <f t="shared" si="1"/>
        <v>782.82499999999709</v>
      </c>
      <c r="H261" s="502"/>
      <c r="I261" s="281" t="s">
        <v>14</v>
      </c>
      <c r="J261" s="63" t="s">
        <v>2152</v>
      </c>
      <c r="M261" s="67"/>
      <c r="N261" s="67">
        <f>SUM($ALR$672+$VB$672+$AKZ$672+$UA$672+$US$672+$MB$672+$AAG$672+$ABQ$672+$ALI$672+$Y$672)</f>
        <v>127154.1</v>
      </c>
      <c r="O261" s="63" t="s">
        <v>4122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63" t="s">
        <v>771</v>
      </c>
      <c r="D262" s="63" t="s">
        <v>3254</v>
      </c>
      <c r="E262" s="250">
        <f>UCIRanking!B17</f>
        <v>48984.875000000175</v>
      </c>
      <c r="F262" s="250">
        <v>48785.72500000018</v>
      </c>
      <c r="G262" s="59">
        <f t="shared" si="1"/>
        <v>199.14999999999418</v>
      </c>
      <c r="H262" s="502"/>
      <c r="I262" s="281" t="s">
        <v>16</v>
      </c>
      <c r="J262" s="63" t="s">
        <v>4114</v>
      </c>
      <c r="L262" s="50"/>
      <c r="N262" s="67">
        <f>SUM($WL$672+$SZ$672+$AAY$672+$OD$672+$JZ$672+$AAP$672+$TR$672+$ABZ$672+$HF$672+$AHN$672)</f>
        <v>122980.25</v>
      </c>
      <c r="O262" s="277" t="s">
        <v>4123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219" t="s">
        <v>1654</v>
      </c>
      <c r="D263" s="63" t="s">
        <v>3266</v>
      </c>
      <c r="E263" s="250">
        <f>UCIRanking!B65</f>
        <v>48874.300000000032</v>
      </c>
      <c r="F263" s="250">
        <v>48147.400000000038</v>
      </c>
      <c r="G263" s="59">
        <f t="shared" si="1"/>
        <v>726.89999999999418</v>
      </c>
      <c r="H263" s="502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277" t="s">
        <v>2007</v>
      </c>
      <c r="C264" s="103"/>
      <c r="D264" s="63" t="s">
        <v>3269</v>
      </c>
      <c r="E264" s="250">
        <f>UCIRanking!B105</f>
        <v>48266.612500000039</v>
      </c>
      <c r="F264" s="250">
        <v>48013.112500000039</v>
      </c>
      <c r="G264" s="59">
        <f t="shared" si="1"/>
        <v>253.5</v>
      </c>
      <c r="H264" s="502"/>
      <c r="J264" s="124" t="s">
        <v>1997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277" t="s">
        <v>27</v>
      </c>
      <c r="C265" s="9"/>
      <c r="D265" s="63" t="s">
        <v>3252</v>
      </c>
      <c r="E265" s="250">
        <f>UCIRanking!B69</f>
        <v>48040.862499999588</v>
      </c>
      <c r="F265" s="250">
        <v>47642.249999999571</v>
      </c>
      <c r="G265" s="59">
        <f t="shared" si="1"/>
        <v>398.61250000001746</v>
      </c>
      <c r="H265" s="502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277" t="s">
        <v>2005</v>
      </c>
      <c r="C266" s="103"/>
      <c r="D266" s="63" t="s">
        <v>3270</v>
      </c>
      <c r="E266" s="250">
        <f>UCIRanking!B20</f>
        <v>47232.574999999924</v>
      </c>
      <c r="F266" s="250">
        <v>46946.074999999924</v>
      </c>
      <c r="G266" s="59">
        <f t="shared" si="1"/>
        <v>286.5</v>
      </c>
      <c r="H266" s="502"/>
      <c r="I266" s="331" t="s">
        <v>0</v>
      </c>
      <c r="J266" s="587" t="s">
        <v>4110</v>
      </c>
      <c r="K266" s="587"/>
      <c r="L266" s="591">
        <v>59</v>
      </c>
      <c r="M266" s="592">
        <v>45</v>
      </c>
      <c r="N266" s="593">
        <v>38</v>
      </c>
      <c r="O266" s="588" t="s">
        <v>4118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19" t="s">
        <v>1656</v>
      </c>
      <c r="C267" s="9"/>
      <c r="D267" s="63" t="s">
        <v>3265</v>
      </c>
      <c r="E267" s="250">
        <f>UCIRanking!B66</f>
        <v>47034.174999999908</v>
      </c>
      <c r="F267" s="250">
        <v>46408.699999999903</v>
      </c>
      <c r="G267" s="59">
        <f t="shared" si="1"/>
        <v>625.47500000000582</v>
      </c>
      <c r="H267" s="502"/>
      <c r="I267" s="331" t="s">
        <v>2</v>
      </c>
      <c r="J267" s="587" t="s">
        <v>1671</v>
      </c>
      <c r="K267" s="587"/>
      <c r="L267" s="591">
        <v>51</v>
      </c>
      <c r="M267" s="592">
        <v>55</v>
      </c>
      <c r="N267" s="593">
        <v>42</v>
      </c>
      <c r="O267" s="587" t="s">
        <v>4116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19" t="s">
        <v>1657</v>
      </c>
      <c r="C268" s="103"/>
      <c r="D268" s="63" t="s">
        <v>3267</v>
      </c>
      <c r="E268" s="250">
        <f>UCIRanking!B8</f>
        <v>46900.249999999854</v>
      </c>
      <c r="F268" s="250">
        <v>46453.674999999843</v>
      </c>
      <c r="G268" s="59">
        <f t="shared" si="1"/>
        <v>446.57500000001164</v>
      </c>
      <c r="H268" s="502"/>
      <c r="I268" s="331" t="s">
        <v>3</v>
      </c>
      <c r="J268" s="587" t="s">
        <v>4114</v>
      </c>
      <c r="K268" s="587"/>
      <c r="L268" s="591">
        <v>50</v>
      </c>
      <c r="M268" s="592">
        <v>48</v>
      </c>
      <c r="N268" s="593">
        <v>43</v>
      </c>
      <c r="O268" s="589" t="s">
        <v>4123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77" t="s">
        <v>2017</v>
      </c>
      <c r="C269" s="103"/>
      <c r="D269" s="63" t="s">
        <v>3271</v>
      </c>
      <c r="E269" s="250">
        <f>UCIRanking!B27</f>
        <v>46620.924999999923</v>
      </c>
      <c r="F269" s="250">
        <v>45466.299999999908</v>
      </c>
      <c r="G269" s="59">
        <f t="shared" si="1"/>
        <v>1154.6250000000146</v>
      </c>
      <c r="H269" s="502"/>
      <c r="I269" s="331" t="s">
        <v>5</v>
      </c>
      <c r="J269" s="587" t="s">
        <v>1672</v>
      </c>
      <c r="K269" s="590"/>
      <c r="L269" s="591">
        <v>41</v>
      </c>
      <c r="M269" s="592">
        <v>42</v>
      </c>
      <c r="N269" s="593">
        <v>20</v>
      </c>
      <c r="O269" s="589" t="s">
        <v>4115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277" t="s">
        <v>13</v>
      </c>
      <c r="D270" s="63" t="s">
        <v>3258</v>
      </c>
      <c r="E270" s="250">
        <f>UCIRanking!B36</f>
        <v>46585.625000000065</v>
      </c>
      <c r="F270" s="250">
        <v>46610.02500000006</v>
      </c>
      <c r="G270" s="59">
        <f t="shared" si="1"/>
        <v>-24.399999999994179</v>
      </c>
      <c r="H270" s="502"/>
      <c r="I270" s="331" t="s">
        <v>7</v>
      </c>
      <c r="J270" s="587" t="s">
        <v>2152</v>
      </c>
      <c r="K270" s="587"/>
      <c r="L270" s="591">
        <v>39</v>
      </c>
      <c r="M270" s="592">
        <v>30</v>
      </c>
      <c r="N270" s="593">
        <v>38</v>
      </c>
      <c r="O270" s="587" t="s">
        <v>4122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63" t="s">
        <v>763</v>
      </c>
      <c r="C271" s="9"/>
      <c r="D271" s="63" t="s">
        <v>3257</v>
      </c>
      <c r="E271" s="250">
        <f>UCIRanking!B62</f>
        <v>46241.412500000028</v>
      </c>
      <c r="F271" s="250">
        <v>45919.137500000033</v>
      </c>
      <c r="G271" s="59">
        <f t="shared" si="1"/>
        <v>322.27499999999418</v>
      </c>
      <c r="H271" s="502"/>
      <c r="I271" s="331" t="s">
        <v>8</v>
      </c>
      <c r="J271" s="587" t="s">
        <v>4111</v>
      </c>
      <c r="K271" s="587"/>
      <c r="L271" s="591">
        <v>36</v>
      </c>
      <c r="M271" s="592">
        <v>31</v>
      </c>
      <c r="N271" s="593">
        <v>30</v>
      </c>
      <c r="O271" s="589" t="s">
        <v>4497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63" t="s">
        <v>782</v>
      </c>
      <c r="D272" s="63" t="s">
        <v>3264</v>
      </c>
      <c r="E272" s="250">
        <f>UCIRanking!B93</f>
        <v>44823.262500000208</v>
      </c>
      <c r="F272" s="250">
        <v>44596.537500000202</v>
      </c>
      <c r="G272" s="59">
        <f t="shared" si="1"/>
        <v>226.72500000000582</v>
      </c>
      <c r="H272" s="502"/>
      <c r="I272" s="331" t="s">
        <v>10</v>
      </c>
      <c r="J272" s="587" t="s">
        <v>4113</v>
      </c>
      <c r="K272" s="587"/>
      <c r="L272" s="591">
        <v>33</v>
      </c>
      <c r="M272" s="592">
        <v>28</v>
      </c>
      <c r="N272" s="593">
        <v>33</v>
      </c>
      <c r="O272" s="589" t="s">
        <v>4121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277" t="s">
        <v>2001</v>
      </c>
      <c r="D273" s="63" t="s">
        <v>3273</v>
      </c>
      <c r="E273" s="250">
        <f>UCIRanking!B87</f>
        <v>44594.174999999959</v>
      </c>
      <c r="F273" s="250">
        <v>44202.499999999956</v>
      </c>
      <c r="G273" s="59">
        <f t="shared" si="1"/>
        <v>391.67500000000291</v>
      </c>
      <c r="H273" s="502"/>
      <c r="I273" s="331" t="s">
        <v>12</v>
      </c>
      <c r="J273" s="587" t="s">
        <v>4112</v>
      </c>
      <c r="K273" s="587"/>
      <c r="L273" s="591">
        <v>26</v>
      </c>
      <c r="M273" s="592">
        <v>35</v>
      </c>
      <c r="N273" s="593">
        <v>22</v>
      </c>
      <c r="O273" s="589" t="s">
        <v>4120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219" t="s">
        <v>1661</v>
      </c>
      <c r="D274" s="63" t="s">
        <v>3229</v>
      </c>
      <c r="E274" s="250">
        <f>UCIRanking!B119</f>
        <v>44274.699999999983</v>
      </c>
      <c r="F274" s="250">
        <v>44622.64999999998</v>
      </c>
      <c r="G274" s="59">
        <f t="shared" si="1"/>
        <v>-347.94999999999709</v>
      </c>
      <c r="H274" s="502"/>
      <c r="I274" s="281" t="s">
        <v>14</v>
      </c>
      <c r="J274" s="587" t="s">
        <v>1674</v>
      </c>
      <c r="K274" s="587"/>
      <c r="L274" s="591">
        <v>26</v>
      </c>
      <c r="M274" s="592">
        <v>30</v>
      </c>
      <c r="N274" s="593">
        <v>34</v>
      </c>
      <c r="O274" s="588" t="s">
        <v>4119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63" t="s">
        <v>755</v>
      </c>
      <c r="D275" s="63" t="s">
        <v>3260</v>
      </c>
      <c r="E275" s="250">
        <f>UCIRanking!B92</f>
        <v>44191.674999999981</v>
      </c>
      <c r="F275" s="250">
        <v>43667.749999999978</v>
      </c>
      <c r="G275" s="59">
        <f t="shared" si="1"/>
        <v>523.92500000000291</v>
      </c>
      <c r="H275" s="502"/>
      <c r="I275" s="281" t="s">
        <v>16</v>
      </c>
      <c r="J275" s="587" t="s">
        <v>1673</v>
      </c>
      <c r="K275" s="587"/>
      <c r="L275" s="591">
        <v>19</v>
      </c>
      <c r="M275" s="592">
        <v>28</v>
      </c>
      <c r="N275" s="593">
        <v>28</v>
      </c>
      <c r="O275" s="588" t="s">
        <v>4117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19" t="s">
        <v>1644</v>
      </c>
      <c r="C276" s="103"/>
      <c r="D276" s="63" t="s">
        <v>3277</v>
      </c>
      <c r="E276" s="250">
        <f>UCIRanking!B58</f>
        <v>43992.862499999901</v>
      </c>
      <c r="F276" s="250">
        <v>43207.612499999901</v>
      </c>
      <c r="G276" s="59">
        <f t="shared" si="1"/>
        <v>785.25</v>
      </c>
      <c r="H276" s="502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63" t="s">
        <v>788</v>
      </c>
      <c r="D277" s="63" t="s">
        <v>3255</v>
      </c>
      <c r="E277" s="250">
        <f>UCIRanking!B19</f>
        <v>43400.749999999942</v>
      </c>
      <c r="F277" s="250">
        <v>43051.324999999939</v>
      </c>
      <c r="G277" s="59">
        <f t="shared" si="1"/>
        <v>349.42500000000291</v>
      </c>
      <c r="H277" s="502"/>
      <c r="L277" s="347">
        <f>SUM(L266:L276)</f>
        <v>380</v>
      </c>
      <c r="M277" s="347">
        <f>SUM(M266:M276)</f>
        <v>372</v>
      </c>
      <c r="N277" s="347">
        <f>SUM(N266:N276)</f>
        <v>328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19" t="s">
        <v>1643</v>
      </c>
      <c r="C278" s="103"/>
      <c r="D278" s="63" t="s">
        <v>3275</v>
      </c>
      <c r="E278" s="250">
        <f>UCIRanking!B47</f>
        <v>42384.512500000012</v>
      </c>
      <c r="F278" s="250">
        <v>41770.762500000026</v>
      </c>
      <c r="G278" s="59">
        <f t="shared" si="1"/>
        <v>613.74999999998545</v>
      </c>
      <c r="H278" s="502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277" t="s">
        <v>2010</v>
      </c>
      <c r="C279" s="103"/>
      <c r="D279" s="63" t="s">
        <v>3279</v>
      </c>
      <c r="E279" s="250">
        <f>UCIRanking!B33</f>
        <v>41605.075000000186</v>
      </c>
      <c r="F279" s="250">
        <v>40734.325000000186</v>
      </c>
      <c r="G279" s="59">
        <f t="shared" si="1"/>
        <v>870.75</v>
      </c>
      <c r="H279" s="502"/>
      <c r="J279" s="124" t="s">
        <v>1998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1</v>
      </c>
      <c r="C280" s="9"/>
      <c r="D280" s="63" t="s">
        <v>3272</v>
      </c>
      <c r="E280" s="250">
        <f>UCIRanking!B13</f>
        <v>41163.449999999968</v>
      </c>
      <c r="F280" s="250">
        <v>40882.874999999971</v>
      </c>
      <c r="G280" s="59">
        <f t="shared" si="1"/>
        <v>280.57499999999709</v>
      </c>
      <c r="H280" s="502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77" t="s">
        <v>2009</v>
      </c>
      <c r="C281" s="103"/>
      <c r="D281" s="63" t="s">
        <v>3278</v>
      </c>
      <c r="E281" s="250">
        <f>UCIRanking!B7</f>
        <v>40964.27499999982</v>
      </c>
      <c r="F281" s="250">
        <v>40386.049999999814</v>
      </c>
      <c r="G281" s="59">
        <f t="shared" si="1"/>
        <v>578.22500000000582</v>
      </c>
      <c r="H281" s="502"/>
      <c r="I281" s="331" t="s">
        <v>0</v>
      </c>
      <c r="J281" s="63" t="s">
        <v>4110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51937</v>
      </c>
      <c r="O281" s="219" t="s">
        <v>4118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63" t="s">
        <v>728</v>
      </c>
      <c r="D282" s="63" t="s">
        <v>3274</v>
      </c>
      <c r="E282" s="250">
        <f>UCIRanking!B32</f>
        <v>39695.524999999921</v>
      </c>
      <c r="F282" s="250">
        <v>39197.499999999913</v>
      </c>
      <c r="G282" s="59">
        <f t="shared" si="1"/>
        <v>498.02500000000873</v>
      </c>
      <c r="H282" s="502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50824</v>
      </c>
      <c r="O282" s="63" t="s">
        <v>4116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277" t="s">
        <v>39</v>
      </c>
      <c r="C283" s="103"/>
      <c r="D283" s="63" t="s">
        <v>3241</v>
      </c>
      <c r="E283" s="250">
        <f>UCIRanking!B129</f>
        <v>39185.325000000157</v>
      </c>
      <c r="F283" s="250">
        <v>39552.050000000163</v>
      </c>
      <c r="G283" s="59">
        <f t="shared" si="1"/>
        <v>-366.72500000000582</v>
      </c>
      <c r="H283" s="502"/>
      <c r="I283" s="331" t="s">
        <v>3</v>
      </c>
      <c r="J283" s="63" t="s">
        <v>4111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49425</v>
      </c>
      <c r="O283" s="277" t="s">
        <v>4497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8" t="s">
        <v>144</v>
      </c>
      <c r="D284" s="63" t="s">
        <v>3263</v>
      </c>
      <c r="E284" s="250">
        <f>UCIRanking!B130</f>
        <v>35364.950000000033</v>
      </c>
      <c r="F284" s="250">
        <v>35689.850000000042</v>
      </c>
      <c r="G284" s="59">
        <f t="shared" si="1"/>
        <v>-324.90000000000873</v>
      </c>
      <c r="H284" s="502"/>
      <c r="I284" s="331" t="s">
        <v>5</v>
      </c>
      <c r="J284" s="63" t="s">
        <v>1672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49355</v>
      </c>
      <c r="O284" s="277" t="s">
        <v>4115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2006</v>
      </c>
      <c r="C285" s="103"/>
      <c r="D285" s="63" t="s">
        <v>3280</v>
      </c>
      <c r="E285" s="250">
        <f>UCIRanking!B40</f>
        <v>34938.474999999962</v>
      </c>
      <c r="F285" s="250">
        <v>34537.724999999962</v>
      </c>
      <c r="G285" s="59">
        <f t="shared" si="1"/>
        <v>400.75</v>
      </c>
      <c r="H285" s="502"/>
      <c r="I285" s="331" t="s">
        <v>7</v>
      </c>
      <c r="J285" s="63" t="s">
        <v>4112</v>
      </c>
      <c r="L285" s="50"/>
      <c r="N285" s="336">
        <f>SUM(Puntenklassement!D23)+(Puntenklassement!D33)+(Puntenklassement!D39)+(Puntenklassement!D49)+(Puntenklassement!D60)+(Puntenklassement!D61)+(Puntenklassement!D68)+(Puntenklassement!D89)+(Puntenklassement!D90)+(Puntenklassement!D93)</f>
        <v>48447</v>
      </c>
      <c r="O285" s="277" t="s">
        <v>4120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63" t="s">
        <v>156</v>
      </c>
      <c r="D286" s="63" t="s">
        <v>3268</v>
      </c>
      <c r="E286" s="250">
        <f>UCIRanking!B107</f>
        <v>32709.900000000231</v>
      </c>
      <c r="F286" s="250">
        <v>33053.950000000223</v>
      </c>
      <c r="G286" s="59">
        <f t="shared" ref="G286:G317" si="2">SUM(E286-F286)</f>
        <v>-344.049999999992</v>
      </c>
      <c r="H286" s="502"/>
      <c r="I286" s="331" t="s">
        <v>8</v>
      </c>
      <c r="J286" s="63" t="s">
        <v>1673</v>
      </c>
      <c r="N286" s="336">
        <f>SUM(Puntenklassement!D7)+(Puntenklassement!D26)+(Puntenklassement!D27)+(Puntenklassement!D30)+(Puntenklassement!D36)+(Puntenklassement!D57)+(Puntenklassement!D65)+(Puntenklassement!D78)+(Puntenklassement!D94)+(Puntenklassement!D95)</f>
        <v>48376</v>
      </c>
      <c r="O286" s="219" t="s">
        <v>4117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2002</v>
      </c>
      <c r="C287" s="9"/>
      <c r="D287" s="63" t="s">
        <v>3282</v>
      </c>
      <c r="E287" s="250">
        <f>UCIRanking!B9</f>
        <v>31469.549999999985</v>
      </c>
      <c r="F287" s="250">
        <v>31423.999999999982</v>
      </c>
      <c r="G287" s="59">
        <f t="shared" si="2"/>
        <v>45.55000000000291</v>
      </c>
      <c r="H287" s="502"/>
      <c r="I287" s="331" t="s">
        <v>10</v>
      </c>
      <c r="J287" s="63" t="s">
        <v>4113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47232</v>
      </c>
      <c r="O287" s="277" t="s">
        <v>4121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2022</v>
      </c>
      <c r="D288" s="63" t="s">
        <v>3287</v>
      </c>
      <c r="E288" s="250">
        <f>UCIRanking!B14</f>
        <v>31231.275000000031</v>
      </c>
      <c r="F288" s="250">
        <v>30775.675000000032</v>
      </c>
      <c r="G288" s="59">
        <f t="shared" si="2"/>
        <v>455.59999999999854</v>
      </c>
      <c r="H288" s="502"/>
      <c r="I288" s="331" t="s">
        <v>12</v>
      </c>
      <c r="J288" s="63" t="s">
        <v>1674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46455</v>
      </c>
      <c r="O288" s="219" t="s">
        <v>4119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2008</v>
      </c>
      <c r="C289" s="103"/>
      <c r="D289" s="63" t="s">
        <v>3276</v>
      </c>
      <c r="E289" s="250">
        <f>UCIRanking!B108</f>
        <v>31082.599999999966</v>
      </c>
      <c r="F289" s="250">
        <v>31368.799999999963</v>
      </c>
      <c r="G289" s="59">
        <f t="shared" si="2"/>
        <v>-286.19999999999709</v>
      </c>
      <c r="H289" s="502"/>
      <c r="I289" s="281" t="s">
        <v>14</v>
      </c>
      <c r="J289" s="63" t="s">
        <v>4114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45231</v>
      </c>
      <c r="O289" s="277" t="s">
        <v>4123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2024</v>
      </c>
      <c r="D290" s="63" t="s">
        <v>3291</v>
      </c>
      <c r="E290" s="250">
        <f>UCIRanking!B30</f>
        <v>30696.325000000055</v>
      </c>
      <c r="F290" s="250">
        <v>30401.725000000057</v>
      </c>
      <c r="G290" s="59">
        <f t="shared" si="2"/>
        <v>294.59999999999854</v>
      </c>
      <c r="H290" s="502"/>
      <c r="I290" s="281" t="s">
        <v>16</v>
      </c>
      <c r="J290" s="63" t="s">
        <v>2152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43153</v>
      </c>
      <c r="O290" s="63" t="s">
        <v>4122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77" t="s">
        <v>2026</v>
      </c>
      <c r="D291" s="63" t="s">
        <v>3290</v>
      </c>
      <c r="E291" s="250">
        <f>UCIRanking!B57</f>
        <v>30634.699999999957</v>
      </c>
      <c r="F291" s="250">
        <v>29990.099999999951</v>
      </c>
      <c r="G291" s="59">
        <f t="shared" si="2"/>
        <v>644.60000000000582</v>
      </c>
      <c r="H291" s="502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77" t="s">
        <v>2156</v>
      </c>
      <c r="D292" s="63" t="s">
        <v>3285</v>
      </c>
      <c r="E292" s="250">
        <f>UCIRanking!B83</f>
        <v>30422.075000000092</v>
      </c>
      <c r="F292" s="250">
        <v>29611.150000000096</v>
      </c>
      <c r="G292" s="59">
        <f t="shared" si="2"/>
        <v>810.92499999999563</v>
      </c>
      <c r="H292" s="502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277" t="s">
        <v>4496</v>
      </c>
      <c r="D293" s="63" t="s">
        <v>3286</v>
      </c>
      <c r="E293" s="250">
        <f>UCIRanking!B50</f>
        <v>29887.912500000068</v>
      </c>
      <c r="F293" s="250">
        <v>29259.962500000078</v>
      </c>
      <c r="G293" s="59">
        <f t="shared" si="2"/>
        <v>627.94999999998981</v>
      </c>
      <c r="H293" s="502"/>
      <c r="I293" s="331"/>
      <c r="J293" s="104" t="s">
        <v>3383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2029</v>
      </c>
      <c r="D294" s="63" t="s">
        <v>3292</v>
      </c>
      <c r="E294" s="250">
        <f>UCIRanking!B98</f>
        <v>28475.324999999943</v>
      </c>
      <c r="F294" s="250">
        <v>27925.94999999995</v>
      </c>
      <c r="G294" s="59">
        <f t="shared" si="2"/>
        <v>549.37499999999272</v>
      </c>
      <c r="H294" s="502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2025</v>
      </c>
      <c r="D295" s="63" t="s">
        <v>3298</v>
      </c>
      <c r="E295" s="250">
        <f>UCIRanking!B55</f>
        <v>24784.125000000062</v>
      </c>
      <c r="F295" s="250">
        <v>23715.200000000066</v>
      </c>
      <c r="G295" s="59">
        <f t="shared" si="2"/>
        <v>1068.9249999999956</v>
      </c>
      <c r="H295" s="502"/>
      <c r="I295" s="331" t="s">
        <v>0</v>
      </c>
      <c r="J295" s="330" t="s">
        <v>425</v>
      </c>
      <c r="K295" s="416"/>
      <c r="L295" s="414"/>
      <c r="M295" s="415" t="s">
        <v>139</v>
      </c>
      <c r="N295" s="284">
        <v>884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2023</v>
      </c>
      <c r="D296" s="63" t="s">
        <v>3294</v>
      </c>
      <c r="E296" s="250">
        <f>UCIRanking!B23</f>
        <v>23528.624999999985</v>
      </c>
      <c r="F296" s="250">
        <v>23085.949999999983</v>
      </c>
      <c r="G296" s="59">
        <f t="shared" si="2"/>
        <v>442.67500000000291</v>
      </c>
      <c r="H296" s="502"/>
      <c r="I296" s="331" t="s">
        <v>2</v>
      </c>
      <c r="J296" s="330" t="s">
        <v>569</v>
      </c>
      <c r="K296" s="279"/>
      <c r="L296" s="414"/>
      <c r="M296" s="415" t="s">
        <v>138</v>
      </c>
      <c r="N296" s="284">
        <v>862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2049</v>
      </c>
      <c r="D297" s="63" t="s">
        <v>3293</v>
      </c>
      <c r="E297" s="250">
        <f>UCIRanking!B79</f>
        <v>23269.024999999983</v>
      </c>
      <c r="F297" s="250">
        <v>23151.224999999988</v>
      </c>
      <c r="G297" s="59">
        <f t="shared" si="2"/>
        <v>117.79999999999563</v>
      </c>
      <c r="H297" s="502"/>
      <c r="I297" s="331" t="s">
        <v>3</v>
      </c>
      <c r="J297" s="330" t="s">
        <v>1002</v>
      </c>
      <c r="K297" s="279"/>
      <c r="L297" s="414"/>
      <c r="M297" s="415" t="s">
        <v>138</v>
      </c>
      <c r="N297" s="284">
        <v>774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2052</v>
      </c>
      <c r="D298" s="63" t="s">
        <v>3295</v>
      </c>
      <c r="E298" s="250">
        <f>UCIRanking!B18</f>
        <v>22417.150000000085</v>
      </c>
      <c r="F298" s="250">
        <v>22018.350000000089</v>
      </c>
      <c r="G298" s="59">
        <f t="shared" si="2"/>
        <v>398.79999999999563</v>
      </c>
      <c r="H298" s="502"/>
      <c r="I298" s="331" t="s">
        <v>5</v>
      </c>
      <c r="J298" s="330" t="s">
        <v>830</v>
      </c>
      <c r="K298" s="279"/>
      <c r="L298" s="414"/>
      <c r="M298" s="415" t="s">
        <v>138</v>
      </c>
      <c r="N298" s="284">
        <v>760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6</v>
      </c>
      <c r="C299" s="9"/>
      <c r="D299" s="63" t="s">
        <v>3281</v>
      </c>
      <c r="E299" s="250">
        <f>UCIRanking!B111</f>
        <v>21785.924999999996</v>
      </c>
      <c r="F299" s="250">
        <v>22096.837499999994</v>
      </c>
      <c r="G299" s="59">
        <f t="shared" si="2"/>
        <v>-310.91249999999854</v>
      </c>
      <c r="H299" s="502"/>
      <c r="I299" s="331" t="s">
        <v>7</v>
      </c>
      <c r="J299" s="330" t="s">
        <v>2053</v>
      </c>
      <c r="K299" s="414"/>
      <c r="L299" s="414"/>
      <c r="M299" s="415" t="s">
        <v>140</v>
      </c>
      <c r="N299" s="284">
        <v>574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2051</v>
      </c>
      <c r="D300" s="63" t="s">
        <v>3297</v>
      </c>
      <c r="E300" s="250">
        <f>UCIRanking!B82</f>
        <v>21081.937500000124</v>
      </c>
      <c r="F300" s="250">
        <v>20589.937500000124</v>
      </c>
      <c r="G300" s="59">
        <f t="shared" si="2"/>
        <v>492</v>
      </c>
      <c r="H300" s="502"/>
      <c r="I300" s="331" t="s">
        <v>8</v>
      </c>
      <c r="J300" s="330" t="s">
        <v>478</v>
      </c>
      <c r="K300" s="279"/>
      <c r="L300" s="414"/>
      <c r="M300" s="415" t="s">
        <v>138</v>
      </c>
      <c r="N300" s="284">
        <v>548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277" t="s">
        <v>19</v>
      </c>
      <c r="C301" s="9"/>
      <c r="D301" s="63" t="s">
        <v>3283</v>
      </c>
      <c r="E301" s="250">
        <f>UCIRanking!B115</f>
        <v>20547.362499999923</v>
      </c>
      <c r="F301" s="250">
        <v>20925.087499999921</v>
      </c>
      <c r="G301" s="59">
        <f t="shared" si="2"/>
        <v>-377.72499999999854</v>
      </c>
      <c r="H301" s="502"/>
      <c r="I301" s="331" t="s">
        <v>10</v>
      </c>
      <c r="J301" s="330" t="s">
        <v>517</v>
      </c>
      <c r="K301" s="416"/>
      <c r="L301" s="414"/>
      <c r="M301" s="415" t="s">
        <v>139</v>
      </c>
      <c r="N301" s="284">
        <v>526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219" t="s">
        <v>1645</v>
      </c>
      <c r="C302" s="9"/>
      <c r="D302" s="63" t="s">
        <v>3284</v>
      </c>
      <c r="E302" s="250">
        <f>UCIRanking!B117</f>
        <v>18507.82499999987</v>
      </c>
      <c r="F302" s="250">
        <v>18547.974999999871</v>
      </c>
      <c r="G302" s="59">
        <f t="shared" si="2"/>
        <v>-40.150000000001455</v>
      </c>
      <c r="H302" s="502"/>
      <c r="I302" s="331" t="s">
        <v>12</v>
      </c>
      <c r="J302" s="330" t="s">
        <v>491</v>
      </c>
      <c r="K302" s="279"/>
      <c r="L302" s="414"/>
      <c r="M302" s="415" t="s">
        <v>138</v>
      </c>
      <c r="N302" s="284">
        <v>521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277" t="s">
        <v>2027</v>
      </c>
      <c r="D303" s="63" t="s">
        <v>3289</v>
      </c>
      <c r="E303" s="250">
        <f>UCIRanking!B121</f>
        <v>17850.262499999895</v>
      </c>
      <c r="F303" s="250">
        <v>17955.137499999895</v>
      </c>
      <c r="G303" s="59">
        <f t="shared" si="2"/>
        <v>-104.875</v>
      </c>
      <c r="H303" s="502"/>
      <c r="I303" s="331" t="s">
        <v>14</v>
      </c>
      <c r="J303" s="330" t="s">
        <v>957</v>
      </c>
      <c r="K303" s="279"/>
      <c r="L303" s="414"/>
      <c r="M303" s="415" t="s">
        <v>138</v>
      </c>
      <c r="N303" s="284">
        <v>521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277" t="s">
        <v>2028</v>
      </c>
      <c r="D304" s="63" t="s">
        <v>3288</v>
      </c>
      <c r="E304" s="250">
        <f>UCIRanking!B126</f>
        <v>17646.750000000007</v>
      </c>
      <c r="F304" s="250">
        <v>17729.475000000006</v>
      </c>
      <c r="G304" s="59">
        <f t="shared" si="2"/>
        <v>-82.724999999998545</v>
      </c>
      <c r="H304" s="502"/>
      <c r="I304" s="331" t="s">
        <v>16</v>
      </c>
      <c r="J304" s="330" t="s">
        <v>473</v>
      </c>
      <c r="K304" s="416"/>
      <c r="L304" s="414"/>
      <c r="M304" s="415" t="s">
        <v>139</v>
      </c>
      <c r="N304" s="284">
        <v>509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63" t="s">
        <v>3384</v>
      </c>
      <c r="D305" s="63" t="s">
        <v>3358</v>
      </c>
      <c r="E305" s="250">
        <f>UCIRanking!B25</f>
        <v>13294.700000000013</v>
      </c>
      <c r="F305" s="250">
        <v>12490.300000000014</v>
      </c>
      <c r="G305" s="59">
        <f t="shared" si="2"/>
        <v>804.39999999999964</v>
      </c>
      <c r="H305" s="502"/>
      <c r="I305" s="331" t="s">
        <v>18</v>
      </c>
      <c r="J305" s="330" t="s">
        <v>420</v>
      </c>
      <c r="K305" s="414"/>
      <c r="L305" s="414"/>
      <c r="M305" s="415" t="s">
        <v>140</v>
      </c>
      <c r="N305" s="284">
        <v>475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63" t="s">
        <v>3385</v>
      </c>
      <c r="D306" s="63" t="s">
        <v>3359</v>
      </c>
      <c r="E306" s="250">
        <f>UCIRanking!B15</f>
        <v>13293.599999999991</v>
      </c>
      <c r="F306" s="250">
        <v>12544.599999999991</v>
      </c>
      <c r="G306" s="59">
        <f t="shared" si="2"/>
        <v>749</v>
      </c>
      <c r="H306" s="502"/>
      <c r="I306" s="331" t="s">
        <v>20</v>
      </c>
      <c r="J306" s="330" t="s">
        <v>566</v>
      </c>
      <c r="K306" s="416"/>
      <c r="L306" s="414"/>
      <c r="M306" s="415" t="s">
        <v>139</v>
      </c>
      <c r="N306" s="284">
        <v>448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3" t="s">
        <v>3393</v>
      </c>
      <c r="D307" s="63" t="s">
        <v>3360</v>
      </c>
      <c r="E307" s="250">
        <f>UCIRanking!B39</f>
        <v>13052.399999999994</v>
      </c>
      <c r="F307" s="250">
        <v>12217.799999999994</v>
      </c>
      <c r="G307" s="59">
        <f t="shared" si="2"/>
        <v>834.60000000000036</v>
      </c>
      <c r="H307" s="502"/>
      <c r="I307" s="331" t="s">
        <v>22</v>
      </c>
      <c r="J307" s="330" t="s">
        <v>1263</v>
      </c>
      <c r="K307" s="414"/>
      <c r="L307" s="414"/>
      <c r="M307" s="415" t="s">
        <v>133</v>
      </c>
      <c r="N307" s="284">
        <v>441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3366</v>
      </c>
      <c r="D308" s="63" t="s">
        <v>3339</v>
      </c>
      <c r="E308" s="250">
        <f>UCIRanking!B12</f>
        <v>12975.099999999993</v>
      </c>
      <c r="F308" s="250">
        <v>11528.499999999996</v>
      </c>
      <c r="G308" s="59">
        <f t="shared" si="2"/>
        <v>1446.5999999999967</v>
      </c>
      <c r="H308" s="502"/>
      <c r="I308" s="331" t="s">
        <v>24</v>
      </c>
      <c r="J308" s="330" t="s">
        <v>516</v>
      </c>
      <c r="K308" s="414"/>
      <c r="L308" s="414"/>
      <c r="M308" s="415" t="s">
        <v>136</v>
      </c>
      <c r="N308" s="284">
        <v>434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63" t="s">
        <v>3374</v>
      </c>
      <c r="D309" s="63" t="s">
        <v>3347</v>
      </c>
      <c r="E309" s="250">
        <f>UCIRanking!B56</f>
        <v>12518.300000000001</v>
      </c>
      <c r="F309" s="250">
        <v>11955.100000000006</v>
      </c>
      <c r="G309" s="59">
        <f t="shared" si="2"/>
        <v>563.19999999999527</v>
      </c>
      <c r="H309" s="502"/>
      <c r="I309" s="331" t="s">
        <v>26</v>
      </c>
      <c r="J309" s="330" t="s">
        <v>1732</v>
      </c>
      <c r="K309" s="414"/>
      <c r="L309" s="414"/>
      <c r="M309" s="415" t="s">
        <v>140</v>
      </c>
      <c r="N309" s="284">
        <v>418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63" t="s">
        <v>3373</v>
      </c>
      <c r="D310" s="63" t="s">
        <v>3346</v>
      </c>
      <c r="E310" s="250">
        <f>UCIRanking!B60</f>
        <v>12396.999999999989</v>
      </c>
      <c r="F310" s="250">
        <v>11740.599999999988</v>
      </c>
      <c r="G310" s="59">
        <f t="shared" si="2"/>
        <v>656.40000000000146</v>
      </c>
      <c r="H310" s="502"/>
      <c r="I310" s="331" t="s">
        <v>28</v>
      </c>
      <c r="J310" s="330" t="s">
        <v>455</v>
      </c>
      <c r="K310" s="414"/>
      <c r="L310" s="414"/>
      <c r="M310" s="415" t="s">
        <v>133</v>
      </c>
      <c r="N310" s="284">
        <v>414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277" t="s">
        <v>2003</v>
      </c>
      <c r="C311" s="213"/>
      <c r="D311" s="63" t="s">
        <v>3296</v>
      </c>
      <c r="E311" s="250">
        <f>UCIRanking!B112</f>
        <v>12312.374999999864</v>
      </c>
      <c r="F311" s="250">
        <v>12407.824999999861</v>
      </c>
      <c r="G311" s="59">
        <f t="shared" si="2"/>
        <v>-95.44999999999709</v>
      </c>
      <c r="H311" s="502"/>
      <c r="I311" s="331" t="s">
        <v>30</v>
      </c>
      <c r="J311" s="330" t="s">
        <v>1269</v>
      </c>
      <c r="K311" s="414"/>
      <c r="L311" s="414"/>
      <c r="M311" s="415" t="s">
        <v>136</v>
      </c>
      <c r="N311" s="284">
        <v>408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63" t="s">
        <v>3396</v>
      </c>
      <c r="D312" s="63" t="s">
        <v>3362</v>
      </c>
      <c r="E312" s="250">
        <f>UCIRanking!B77</f>
        <v>12231.250000000011</v>
      </c>
      <c r="F312" s="250">
        <v>11465.550000000008</v>
      </c>
      <c r="G312" s="59">
        <f t="shared" si="2"/>
        <v>765.70000000000255</v>
      </c>
      <c r="H312" s="502"/>
      <c r="I312" s="331" t="s">
        <v>32</v>
      </c>
      <c r="J312" s="330" t="s">
        <v>421</v>
      </c>
      <c r="K312" s="414"/>
      <c r="L312" s="414"/>
      <c r="M312" s="415" t="s">
        <v>133</v>
      </c>
      <c r="N312" s="284">
        <v>406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3381</v>
      </c>
      <c r="D313" s="63" t="s">
        <v>3354</v>
      </c>
      <c r="E313" s="250">
        <f>UCIRanking!B72</f>
        <v>12211.100000000011</v>
      </c>
      <c r="F313" s="250">
        <v>11511.80000000001</v>
      </c>
      <c r="G313" s="59">
        <f t="shared" si="2"/>
        <v>699.30000000000109</v>
      </c>
      <c r="H313" s="502"/>
      <c r="I313" s="331" t="s">
        <v>34</v>
      </c>
      <c r="J313" s="330" t="s">
        <v>465</v>
      </c>
      <c r="K313" s="414"/>
      <c r="L313" s="414"/>
      <c r="M313" s="415" t="s">
        <v>133</v>
      </c>
      <c r="N313" s="284">
        <v>404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63" t="s">
        <v>3371</v>
      </c>
      <c r="D314" s="63" t="s">
        <v>3344</v>
      </c>
      <c r="E314" s="250">
        <f>UCIRanking!B48</f>
        <v>12168.000000000025</v>
      </c>
      <c r="F314" s="250">
        <v>11614.500000000022</v>
      </c>
      <c r="G314" s="59">
        <f t="shared" si="2"/>
        <v>553.50000000000364</v>
      </c>
      <c r="H314" s="502"/>
      <c r="I314" s="331" t="s">
        <v>36</v>
      </c>
      <c r="J314" s="206" t="s">
        <v>2652</v>
      </c>
      <c r="K314" s="414"/>
      <c r="L314" s="414"/>
      <c r="M314" s="1" t="s">
        <v>131</v>
      </c>
      <c r="N314" s="284">
        <v>398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3" t="s">
        <v>3369</v>
      </c>
      <c r="D315" s="63" t="s">
        <v>3342</v>
      </c>
      <c r="E315" s="250">
        <f>UCIRanking!B67</f>
        <v>11567</v>
      </c>
      <c r="F315" s="250">
        <v>11022.100000000002</v>
      </c>
      <c r="G315" s="59">
        <f t="shared" si="2"/>
        <v>544.89999999999782</v>
      </c>
      <c r="H315" s="502"/>
      <c r="I315" s="331" t="s">
        <v>38</v>
      </c>
      <c r="J315" s="330" t="s">
        <v>1220</v>
      </c>
      <c r="K315" s="414"/>
      <c r="L315" s="414"/>
      <c r="M315" s="415" t="s">
        <v>140</v>
      </c>
      <c r="N315" s="284">
        <v>384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3376</v>
      </c>
      <c r="D316" s="63" t="s">
        <v>3349</v>
      </c>
      <c r="E316" s="250">
        <f>UCIRanking!B84</f>
        <v>11563.999999999995</v>
      </c>
      <c r="F316" s="250">
        <v>11043.499999999991</v>
      </c>
      <c r="G316" s="59">
        <f t="shared" si="2"/>
        <v>520.50000000000364</v>
      </c>
      <c r="H316" s="502"/>
      <c r="I316" s="331" t="s">
        <v>145</v>
      </c>
      <c r="J316" s="206" t="s">
        <v>2288</v>
      </c>
      <c r="K316" s="414"/>
      <c r="L316" s="414"/>
      <c r="M316" s="415" t="s">
        <v>133</v>
      </c>
      <c r="N316" s="284">
        <v>375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3397</v>
      </c>
      <c r="D317" s="63" t="s">
        <v>3363</v>
      </c>
      <c r="E317" s="250">
        <f>UCIRanking!B45</f>
        <v>11502.499999999993</v>
      </c>
      <c r="F317" s="250">
        <v>10866.399999999998</v>
      </c>
      <c r="G317" s="59">
        <f t="shared" si="2"/>
        <v>636.09999999999491</v>
      </c>
      <c r="H317" s="502"/>
      <c r="I317" s="331" t="s">
        <v>146</v>
      </c>
      <c r="J317" s="330" t="s">
        <v>1448</v>
      </c>
      <c r="K317" s="417"/>
      <c r="L317" s="417"/>
      <c r="M317" s="415" t="s">
        <v>135</v>
      </c>
      <c r="N317" s="284">
        <v>350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3382</v>
      </c>
      <c r="D318" s="63" t="s">
        <v>3356</v>
      </c>
      <c r="E318" s="250">
        <f>UCIRanking!B91</f>
        <v>11428.450000000004</v>
      </c>
      <c r="F318" s="250">
        <v>10985.250000000002</v>
      </c>
      <c r="G318" s="59">
        <f t="shared" ref="G318:G346" si="3">SUM(E318-F318)</f>
        <v>443.20000000000255</v>
      </c>
      <c r="H318" s="502"/>
      <c r="I318" s="281" t="s">
        <v>147</v>
      </c>
      <c r="J318" s="330" t="s">
        <v>1681</v>
      </c>
      <c r="K318" s="414"/>
      <c r="L318" s="414"/>
      <c r="M318" s="415" t="s">
        <v>140</v>
      </c>
      <c r="N318" s="284">
        <v>343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3379</v>
      </c>
      <c r="D319" s="63" t="s">
        <v>3352</v>
      </c>
      <c r="E319" s="250">
        <f>UCIRanking!B86</f>
        <v>11418.6</v>
      </c>
      <c r="F319" s="250">
        <v>10424.599999999999</v>
      </c>
      <c r="G319" s="59">
        <f t="shared" si="3"/>
        <v>994.00000000000182</v>
      </c>
      <c r="H319" s="502"/>
      <c r="I319" s="331" t="s">
        <v>151</v>
      </c>
      <c r="J319" s="330" t="s">
        <v>496</v>
      </c>
      <c r="K319" s="414"/>
      <c r="L319" s="414"/>
      <c r="M319" s="415" t="s">
        <v>136</v>
      </c>
      <c r="N319" s="284">
        <v>340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3370</v>
      </c>
      <c r="D320" s="63" t="s">
        <v>3343</v>
      </c>
      <c r="E320" s="250">
        <f>UCIRanking!B24</f>
        <v>11396.099999999991</v>
      </c>
      <c r="F320" s="250">
        <v>10627.899999999992</v>
      </c>
      <c r="G320" s="59">
        <f t="shared" si="3"/>
        <v>768.19999999999891</v>
      </c>
      <c r="H320" s="502"/>
      <c r="I320" s="331" t="s">
        <v>157</v>
      </c>
      <c r="J320" s="330" t="s">
        <v>602</v>
      </c>
      <c r="K320" s="414"/>
      <c r="L320" s="414"/>
      <c r="M320" s="415" t="s">
        <v>140</v>
      </c>
      <c r="N320" s="284">
        <v>332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3380</v>
      </c>
      <c r="D321" s="63" t="s">
        <v>3353</v>
      </c>
      <c r="E321" s="250">
        <f>UCIRanking!B61</f>
        <v>11233.299999999977</v>
      </c>
      <c r="F321" s="250">
        <v>10767.449999999984</v>
      </c>
      <c r="G321" s="59">
        <f t="shared" si="3"/>
        <v>465.84999999999309</v>
      </c>
      <c r="H321" s="502"/>
      <c r="I321" s="331" t="s">
        <v>159</v>
      </c>
      <c r="J321" s="330" t="s">
        <v>604</v>
      </c>
      <c r="K321" s="414"/>
      <c r="L321" s="414"/>
      <c r="M321" s="415" t="s">
        <v>133</v>
      </c>
      <c r="N321" s="284">
        <v>329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2500</v>
      </c>
      <c r="B322" s="63" t="s">
        <v>180</v>
      </c>
      <c r="D322" s="63" t="s">
        <v>3357</v>
      </c>
      <c r="E322" s="250">
        <f>UCIRanking!B99</f>
        <v>11060.999999999998</v>
      </c>
      <c r="F322" s="250">
        <v>10617.800000000003</v>
      </c>
      <c r="G322" s="59">
        <f t="shared" si="3"/>
        <v>443.19999999999527</v>
      </c>
      <c r="H322" s="502"/>
      <c r="I322" s="331" t="s">
        <v>160</v>
      </c>
      <c r="J322" s="330" t="s">
        <v>518</v>
      </c>
      <c r="K322" s="414"/>
      <c r="L322" s="414"/>
      <c r="M322" s="415" t="s">
        <v>133</v>
      </c>
      <c r="N322" s="284">
        <v>311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3314</v>
      </c>
      <c r="B323" s="277" t="s">
        <v>29</v>
      </c>
      <c r="C323" s="103"/>
      <c r="D323" s="63" t="s">
        <v>3299</v>
      </c>
      <c r="E323" s="250">
        <f>UCIRanking!B123</f>
        <v>11008.624999999978</v>
      </c>
      <c r="F323" s="250">
        <v>11156.799999999977</v>
      </c>
      <c r="G323" s="59">
        <f t="shared" si="3"/>
        <v>-148.17499999999927</v>
      </c>
      <c r="H323" s="502"/>
      <c r="I323" s="331" t="s">
        <v>161</v>
      </c>
      <c r="J323" s="330" t="s">
        <v>525</v>
      </c>
      <c r="K323" s="28"/>
      <c r="L323" s="414"/>
      <c r="M323" s="415" t="s">
        <v>137</v>
      </c>
      <c r="N323" s="284">
        <v>301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3315</v>
      </c>
      <c r="B324" s="63" t="s">
        <v>3378</v>
      </c>
      <c r="D324" s="63" t="s">
        <v>3351</v>
      </c>
      <c r="E324" s="250">
        <f>UCIRanking!B34</f>
        <v>10993.000000000011</v>
      </c>
      <c r="F324" s="250">
        <v>10430.900000000011</v>
      </c>
      <c r="G324" s="59">
        <f t="shared" si="3"/>
        <v>562.10000000000036</v>
      </c>
      <c r="H324" s="502"/>
      <c r="I324" s="331" t="s">
        <v>163</v>
      </c>
      <c r="J324" s="330" t="s">
        <v>559</v>
      </c>
      <c r="K324" s="414"/>
      <c r="L324" s="414"/>
      <c r="M324" s="415" t="s">
        <v>133</v>
      </c>
      <c r="N324" s="284">
        <v>298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3316</v>
      </c>
      <c r="B325" s="63" t="s">
        <v>3394</v>
      </c>
      <c r="D325" s="63" t="s">
        <v>3361</v>
      </c>
      <c r="E325" s="250">
        <f>UCIRanking!B100</f>
        <v>10984.699999999981</v>
      </c>
      <c r="F325" s="250">
        <v>10364.599999999984</v>
      </c>
      <c r="G325" s="59">
        <f t="shared" si="3"/>
        <v>620.09999999999673</v>
      </c>
      <c r="H325" s="502"/>
      <c r="I325" s="281" t="s">
        <v>275</v>
      </c>
      <c r="J325" s="330" t="s">
        <v>442</v>
      </c>
      <c r="K325" s="414"/>
      <c r="L325" s="414"/>
      <c r="M325" s="415" t="s">
        <v>140</v>
      </c>
      <c r="N325" s="284">
        <v>294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3317</v>
      </c>
      <c r="B326" s="63" t="s">
        <v>3364</v>
      </c>
      <c r="D326" s="63" t="s">
        <v>2351</v>
      </c>
      <c r="E326" s="250">
        <f>UCIRanking!B54</f>
        <v>10923.00000000002</v>
      </c>
      <c r="F326" s="250">
        <v>10682.200000000015</v>
      </c>
      <c r="G326" s="59">
        <f t="shared" si="3"/>
        <v>240.80000000000473</v>
      </c>
      <c r="H326" s="502"/>
      <c r="I326" s="281" t="s">
        <v>276</v>
      </c>
      <c r="J326" s="330" t="s">
        <v>422</v>
      </c>
      <c r="K326" s="414"/>
      <c r="L326" s="414"/>
      <c r="M326" s="415" t="s">
        <v>133</v>
      </c>
      <c r="N326" s="284">
        <v>288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3318</v>
      </c>
      <c r="B327" s="63" t="s">
        <v>3368</v>
      </c>
      <c r="D327" s="63" t="s">
        <v>3341</v>
      </c>
      <c r="E327" s="250">
        <f>UCIRanking!B29</f>
        <v>10912.349999999999</v>
      </c>
      <c r="F327" s="250">
        <v>10438.849999999997</v>
      </c>
      <c r="G327" s="59">
        <f t="shared" si="3"/>
        <v>473.50000000000182</v>
      </c>
      <c r="H327" s="502"/>
      <c r="I327" s="281" t="s">
        <v>277</v>
      </c>
      <c r="J327" s="330" t="s">
        <v>717</v>
      </c>
      <c r="K327" s="414"/>
      <c r="L327" s="414"/>
      <c r="M327" s="415" t="s">
        <v>136</v>
      </c>
      <c r="N327" s="284">
        <v>286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3319</v>
      </c>
      <c r="B328" s="63" t="s">
        <v>3398</v>
      </c>
      <c r="D328" s="63" t="s">
        <v>3355</v>
      </c>
      <c r="E328" s="250">
        <f>UCIRanking!B88</f>
        <v>10848.299999999994</v>
      </c>
      <c r="F328" s="250">
        <v>10632.899999999991</v>
      </c>
      <c r="G328" s="59">
        <f t="shared" si="3"/>
        <v>215.40000000000327</v>
      </c>
      <c r="H328" s="502"/>
      <c r="I328" s="281" t="s">
        <v>278</v>
      </c>
      <c r="J328" s="330" t="s">
        <v>1189</v>
      </c>
      <c r="K328" s="417"/>
      <c r="L328" s="417"/>
      <c r="M328" s="415" t="s">
        <v>135</v>
      </c>
      <c r="N328" s="284">
        <v>281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3320</v>
      </c>
      <c r="B329" s="63" t="s">
        <v>3372</v>
      </c>
      <c r="D329" s="63" t="s">
        <v>3345</v>
      </c>
      <c r="E329" s="250">
        <f>UCIRanking!B44</f>
        <v>10312.200000000021</v>
      </c>
      <c r="F329" s="250">
        <v>9924.9000000000215</v>
      </c>
      <c r="G329" s="59">
        <f t="shared" si="3"/>
        <v>387.29999999999927</v>
      </c>
      <c r="H329" s="502"/>
      <c r="I329" s="281" t="s">
        <v>735</v>
      </c>
      <c r="J329" s="330" t="s">
        <v>468</v>
      </c>
      <c r="K329" s="279"/>
      <c r="L329" s="414"/>
      <c r="M329" s="415" t="s">
        <v>138</v>
      </c>
      <c r="N329" s="284">
        <v>274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3321</v>
      </c>
      <c r="B330" s="63" t="s">
        <v>3367</v>
      </c>
      <c r="D330" s="63" t="s">
        <v>3340</v>
      </c>
      <c r="E330" s="250">
        <f>UCIRanking!B21</f>
        <v>9945.3000000000084</v>
      </c>
      <c r="F330" s="250">
        <v>8999.6000000000095</v>
      </c>
      <c r="G330" s="59">
        <f t="shared" si="3"/>
        <v>945.69999999999891</v>
      </c>
      <c r="H330" s="502"/>
      <c r="I330" s="281" t="s">
        <v>736</v>
      </c>
      <c r="J330" s="330" t="s">
        <v>414</v>
      </c>
      <c r="K330" s="414"/>
      <c r="L330" s="414"/>
      <c r="M330" s="415" t="s">
        <v>140</v>
      </c>
      <c r="N330" s="284">
        <v>273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3322</v>
      </c>
      <c r="B331" s="63" t="s">
        <v>3377</v>
      </c>
      <c r="D331" s="63" t="s">
        <v>3350</v>
      </c>
      <c r="E331" s="250">
        <f>UCIRanking!B6</f>
        <v>9387.9000000000015</v>
      </c>
      <c r="F331" s="250">
        <v>8932.7000000000007</v>
      </c>
      <c r="G331" s="59">
        <f t="shared" si="3"/>
        <v>455.20000000000073</v>
      </c>
      <c r="H331" s="502"/>
      <c r="I331" s="281" t="s">
        <v>737</v>
      </c>
      <c r="J331" s="330" t="s">
        <v>679</v>
      </c>
      <c r="K331" s="416"/>
      <c r="L331" s="414"/>
      <c r="M331" s="415" t="s">
        <v>139</v>
      </c>
      <c r="N331" s="284">
        <v>273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3323</v>
      </c>
      <c r="B332" s="63" t="s">
        <v>744</v>
      </c>
      <c r="C332" s="103"/>
      <c r="D332" s="63" t="s">
        <v>3300</v>
      </c>
      <c r="E332" s="250">
        <f>UCIRanking!B113</f>
        <v>8536.4125000000022</v>
      </c>
      <c r="F332" s="250">
        <v>8790.4125000000022</v>
      </c>
      <c r="G332" s="59">
        <f t="shared" si="3"/>
        <v>-254</v>
      </c>
      <c r="H332" s="502"/>
      <c r="I332" s="281" t="s">
        <v>739</v>
      </c>
      <c r="J332" s="330" t="s">
        <v>1287</v>
      </c>
      <c r="K332" s="414"/>
      <c r="L332" s="414"/>
      <c r="M332" s="1" t="s">
        <v>131</v>
      </c>
      <c r="N332" s="284">
        <v>270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3324</v>
      </c>
      <c r="B333" s="63" t="s">
        <v>3375</v>
      </c>
      <c r="D333" s="63" t="s">
        <v>3348</v>
      </c>
      <c r="E333" s="250">
        <f>UCIRanking!B46</f>
        <v>8253.5000000000182</v>
      </c>
      <c r="F333" s="250">
        <v>7894.1000000000122</v>
      </c>
      <c r="G333" s="59">
        <f t="shared" si="3"/>
        <v>359.400000000006</v>
      </c>
      <c r="H333" s="502"/>
      <c r="I333" s="281" t="s">
        <v>745</v>
      </c>
      <c r="J333" s="330" t="s">
        <v>1205</v>
      </c>
      <c r="K333" s="414"/>
      <c r="L333" s="414"/>
      <c r="M333" s="415" t="s">
        <v>140</v>
      </c>
      <c r="N333" s="284">
        <v>268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3325</v>
      </c>
      <c r="B334" s="63" t="s">
        <v>3365</v>
      </c>
      <c r="D334" s="63" t="s">
        <v>3338</v>
      </c>
      <c r="E334" s="250">
        <f>UCIRanking!B104</f>
        <v>8214.4999999999891</v>
      </c>
      <c r="F334" s="250">
        <v>7843.599999999994</v>
      </c>
      <c r="G334" s="59">
        <f t="shared" si="3"/>
        <v>370.89999999999509</v>
      </c>
      <c r="H334" s="502"/>
      <c r="I334" s="281" t="s">
        <v>747</v>
      </c>
      <c r="J334" s="206" t="s">
        <v>2727</v>
      </c>
      <c r="K334" s="417"/>
      <c r="L334" s="417"/>
      <c r="M334" s="415" t="s">
        <v>132</v>
      </c>
      <c r="N334" s="284">
        <v>267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3326</v>
      </c>
      <c r="B335" s="63" t="s">
        <v>769</v>
      </c>
      <c r="C335" s="103"/>
      <c r="D335" s="63" t="s">
        <v>3302</v>
      </c>
      <c r="E335" s="250">
        <f>UCIRanking!B109</f>
        <v>7709.2375000000184</v>
      </c>
      <c r="F335" s="250">
        <v>7811.7625000000198</v>
      </c>
      <c r="G335" s="59">
        <f t="shared" si="3"/>
        <v>-102.52500000000146</v>
      </c>
      <c r="H335" s="502"/>
      <c r="I335" s="281" t="s">
        <v>750</v>
      </c>
      <c r="J335" s="330" t="s">
        <v>497</v>
      </c>
      <c r="K335" s="279"/>
      <c r="L335" s="414"/>
      <c r="M335" s="415" t="s">
        <v>138</v>
      </c>
      <c r="N335" s="284">
        <v>265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3327</v>
      </c>
      <c r="B336" s="63" t="s">
        <v>158</v>
      </c>
      <c r="C336" s="103"/>
      <c r="D336" s="63" t="s">
        <v>3301</v>
      </c>
      <c r="E336" s="250">
        <f>UCIRanking!B125</f>
        <v>7688.9999999999754</v>
      </c>
      <c r="F336" s="250">
        <v>7846.1999999999762</v>
      </c>
      <c r="G336" s="59">
        <f t="shared" si="3"/>
        <v>-157.20000000000073</v>
      </c>
      <c r="H336" s="502"/>
      <c r="I336" s="281" t="s">
        <v>751</v>
      </c>
      <c r="J336" s="330" t="s">
        <v>507</v>
      </c>
      <c r="K336" s="414"/>
      <c r="L336" s="414"/>
      <c r="M336" s="415" t="s">
        <v>133</v>
      </c>
      <c r="N336" s="284">
        <v>264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3328</v>
      </c>
      <c r="B337" s="277" t="s">
        <v>35</v>
      </c>
      <c r="C337" s="103"/>
      <c r="D337" s="63" t="s">
        <v>3303</v>
      </c>
      <c r="E337" s="250">
        <f>UCIRanking!B128</f>
        <v>7272.075000000008</v>
      </c>
      <c r="F337" s="250">
        <v>7317.5000000000055</v>
      </c>
      <c r="G337" s="59">
        <f t="shared" si="3"/>
        <v>-45.424999999997453</v>
      </c>
      <c r="H337" s="502"/>
      <c r="I337" s="281" t="s">
        <v>754</v>
      </c>
      <c r="J337" s="330" t="s">
        <v>423</v>
      </c>
      <c r="K337" s="414"/>
      <c r="L337" s="414"/>
      <c r="M337" s="415" t="s">
        <v>133</v>
      </c>
      <c r="N337" s="284">
        <v>262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3329</v>
      </c>
      <c r="B338" s="277" t="s">
        <v>4</v>
      </c>
      <c r="C338" s="103"/>
      <c r="D338" s="63" t="s">
        <v>3304</v>
      </c>
      <c r="E338" s="250">
        <f>UCIRanking!B110</f>
        <v>6719.300000000002</v>
      </c>
      <c r="F338" s="250">
        <v>6869.3750000000009</v>
      </c>
      <c r="G338" s="59">
        <f t="shared" si="3"/>
        <v>-150.07499999999891</v>
      </c>
      <c r="H338" s="502"/>
      <c r="I338" s="281" t="s">
        <v>756</v>
      </c>
      <c r="J338" s="330" t="s">
        <v>2067</v>
      </c>
      <c r="K338" s="279"/>
      <c r="L338" s="414"/>
      <c r="M338" s="415" t="s">
        <v>139</v>
      </c>
      <c r="N338" s="284">
        <v>255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3330</v>
      </c>
      <c r="B339" s="63" t="s">
        <v>1641</v>
      </c>
      <c r="D339" s="63" t="s">
        <v>3305</v>
      </c>
      <c r="E339" s="250">
        <f>UCIRanking!B116</f>
        <v>5931.2499999999536</v>
      </c>
      <c r="F339" s="250">
        <v>5931.2499999999536</v>
      </c>
      <c r="G339" s="59">
        <f t="shared" si="3"/>
        <v>0</v>
      </c>
      <c r="H339" s="502"/>
      <c r="I339" s="281" t="s">
        <v>761</v>
      </c>
      <c r="J339" s="330" t="s">
        <v>1274</v>
      </c>
      <c r="K339" s="417"/>
      <c r="L339" s="417"/>
      <c r="M339" s="415" t="s">
        <v>135</v>
      </c>
      <c r="N339" s="284">
        <v>240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3331</v>
      </c>
      <c r="B340" s="219" t="s">
        <v>1650</v>
      </c>
      <c r="D340" s="63" t="s">
        <v>3308</v>
      </c>
      <c r="E340" s="250">
        <f>UCIRanking!B122</f>
        <v>5259.2750000000096</v>
      </c>
      <c r="F340" s="250">
        <v>5259.2750000000096</v>
      </c>
      <c r="G340" s="59">
        <f t="shared" si="3"/>
        <v>0</v>
      </c>
      <c r="H340" s="502"/>
      <c r="I340" s="281" t="s">
        <v>765</v>
      </c>
      <c r="J340" s="330" t="s">
        <v>846</v>
      </c>
      <c r="K340" s="417"/>
      <c r="L340" s="417"/>
      <c r="M340" s="415" t="s">
        <v>132</v>
      </c>
      <c r="N340" s="284">
        <v>239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3332</v>
      </c>
      <c r="B341" s="219" t="s">
        <v>1658</v>
      </c>
      <c r="D341" s="63" t="s">
        <v>3306</v>
      </c>
      <c r="E341" s="250">
        <f>UCIRanking!B131</f>
        <v>5230.0249999999642</v>
      </c>
      <c r="F341" s="250">
        <v>5230.0249999999642</v>
      </c>
      <c r="G341" s="59">
        <f t="shared" si="3"/>
        <v>0</v>
      </c>
      <c r="H341" s="502"/>
      <c r="I341" s="281" t="s">
        <v>766</v>
      </c>
      <c r="J341" s="330" t="s">
        <v>1787</v>
      </c>
      <c r="K341" s="414"/>
      <c r="L341" s="414"/>
      <c r="M341" s="415" t="s">
        <v>136</v>
      </c>
      <c r="N341" s="284">
        <v>234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3333</v>
      </c>
      <c r="B342" s="219" t="s">
        <v>1651</v>
      </c>
      <c r="D342" s="63" t="s">
        <v>3307</v>
      </c>
      <c r="E342" s="250">
        <f>UCIRanking!B120</f>
        <v>5092.8750000000055</v>
      </c>
      <c r="F342" s="250">
        <v>5092.8750000000055</v>
      </c>
      <c r="G342" s="59">
        <f t="shared" si="3"/>
        <v>0</v>
      </c>
      <c r="H342" s="502"/>
      <c r="I342" s="281" t="s">
        <v>767</v>
      </c>
      <c r="J342" s="206" t="s">
        <v>2332</v>
      </c>
      <c r="K342" s="279"/>
      <c r="L342" s="414"/>
      <c r="M342" s="415" t="s">
        <v>134</v>
      </c>
      <c r="N342" s="284">
        <v>232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3334</v>
      </c>
      <c r="B343" s="219" t="s">
        <v>1676</v>
      </c>
      <c r="D343" s="63" t="s">
        <v>3309</v>
      </c>
      <c r="E343" s="250">
        <f>UCIRanking!B127</f>
        <v>4910.9000000000215</v>
      </c>
      <c r="F343" s="250">
        <v>4910.9000000000215</v>
      </c>
      <c r="G343" s="59">
        <f t="shared" si="3"/>
        <v>0</v>
      </c>
      <c r="H343" s="502"/>
      <c r="I343" s="281" t="s">
        <v>773</v>
      </c>
      <c r="J343" s="330" t="s">
        <v>488</v>
      </c>
      <c r="K343" s="279"/>
      <c r="L343" s="414"/>
      <c r="M343" s="415" t="s">
        <v>137</v>
      </c>
      <c r="N343" s="284">
        <v>230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3335</v>
      </c>
      <c r="B344" s="219" t="s">
        <v>1648</v>
      </c>
      <c r="D344" s="63" t="s">
        <v>3310</v>
      </c>
      <c r="E344" s="250">
        <f>UCIRanking!B124</f>
        <v>4633.7000000000426</v>
      </c>
      <c r="F344" s="250">
        <v>4633.7000000000426</v>
      </c>
      <c r="G344" s="59">
        <f t="shared" si="3"/>
        <v>0</v>
      </c>
      <c r="H344" s="502"/>
      <c r="I344" s="281" t="s">
        <v>781</v>
      </c>
      <c r="J344" s="206" t="s">
        <v>2562</v>
      </c>
      <c r="K344" s="417"/>
      <c r="L344" s="417"/>
      <c r="M344" s="415" t="s">
        <v>135</v>
      </c>
      <c r="N344" s="284">
        <v>229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3336</v>
      </c>
      <c r="B345" s="63" t="s">
        <v>774</v>
      </c>
      <c r="D345" s="63" t="s">
        <v>3311</v>
      </c>
      <c r="E345" s="250">
        <f>UCIRanking!B114</f>
        <v>2277.5749999999862</v>
      </c>
      <c r="F345" s="250">
        <v>2402.4749999999849</v>
      </c>
      <c r="G345" s="59">
        <f t="shared" si="3"/>
        <v>-124.89999999999873</v>
      </c>
      <c r="H345" s="502"/>
      <c r="J345" s="330"/>
      <c r="K345" s="417"/>
      <c r="L345" s="417"/>
      <c r="M345" s="415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3337</v>
      </c>
      <c r="B346" s="63" t="s">
        <v>784</v>
      </c>
      <c r="D346" s="63" t="s">
        <v>3312</v>
      </c>
      <c r="E346" s="250">
        <f>UCIRanking!B118</f>
        <v>1762.9624999999955</v>
      </c>
      <c r="F346" s="250">
        <v>1934.0374999999949</v>
      </c>
      <c r="G346" s="59">
        <f t="shared" si="3"/>
        <v>-171.07499999999936</v>
      </c>
      <c r="H346" s="502"/>
      <c r="J346" s="330"/>
      <c r="K346" s="414"/>
      <c r="L346" s="414"/>
      <c r="M346" s="415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1830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17670</v>
      </c>
      <c r="E352" s="338" t="s">
        <v>0</v>
      </c>
      <c r="F352" s="28" t="s">
        <v>37</v>
      </c>
      <c r="G352" s="59"/>
      <c r="H352" s="67">
        <f>$DB$672</f>
        <v>17000.5</v>
      </c>
      <c r="I352" s="338" t="s">
        <v>0</v>
      </c>
      <c r="J352" s="499" t="s">
        <v>2007</v>
      </c>
      <c r="L352" s="67">
        <f>$RY$672</f>
        <v>17264.900000000001</v>
      </c>
      <c r="M352" s="338" t="s">
        <v>0</v>
      </c>
      <c r="N352" s="280" t="s">
        <v>1659</v>
      </c>
      <c r="P352" s="67">
        <f>$PE$672</f>
        <v>15901.800000000008</v>
      </c>
      <c r="Q352" s="338" t="s">
        <v>0</v>
      </c>
      <c r="R352" s="63" t="s">
        <v>3385</v>
      </c>
      <c r="T352" s="67">
        <f>$AOU$672</f>
        <v>16073.4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1662</v>
      </c>
      <c r="D353" s="67">
        <f>$HO$672</f>
        <v>17423.800000000003</v>
      </c>
      <c r="E353" s="338" t="s">
        <v>2</v>
      </c>
      <c r="F353" s="28" t="s">
        <v>746</v>
      </c>
      <c r="G353" s="59"/>
      <c r="H353" s="67">
        <f>$FV$672</f>
        <v>16583.700000000004</v>
      </c>
      <c r="I353" s="338" t="s">
        <v>2</v>
      </c>
      <c r="J353" s="28" t="s">
        <v>733</v>
      </c>
      <c r="L353" s="67">
        <f>$HF$672</f>
        <v>16512.500000000004</v>
      </c>
      <c r="M353" s="338" t="s">
        <v>2</v>
      </c>
      <c r="N353" s="277" t="s">
        <v>2026</v>
      </c>
      <c r="P353" s="67">
        <f>$ZF$672</f>
        <v>15763.200000000003</v>
      </c>
      <c r="Q353" s="338" t="s">
        <v>2</v>
      </c>
      <c r="R353" s="63" t="s">
        <v>3384</v>
      </c>
      <c r="T353" s="67">
        <f>$AOL$672</f>
        <v>15841.4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155</v>
      </c>
      <c r="D354" s="67">
        <f>$BR$672</f>
        <v>17380.2</v>
      </c>
      <c r="E354" s="338" t="s">
        <v>3</v>
      </c>
      <c r="F354" s="409" t="s">
        <v>9</v>
      </c>
      <c r="G354" s="340"/>
      <c r="H354" s="67">
        <f>$LS$672</f>
        <v>16552.800000000003</v>
      </c>
      <c r="I354" s="338" t="s">
        <v>3</v>
      </c>
      <c r="J354" s="327" t="s">
        <v>2017</v>
      </c>
      <c r="K354" s="327"/>
      <c r="L354" s="67">
        <f>$SQ$672</f>
        <v>16174.700000000004</v>
      </c>
      <c r="M354" s="338" t="s">
        <v>3</v>
      </c>
      <c r="N354" s="277" t="s">
        <v>2022</v>
      </c>
      <c r="P354" s="67">
        <f>$YE$672</f>
        <v>15501.9</v>
      </c>
      <c r="Q354" s="338" t="s">
        <v>3</v>
      </c>
      <c r="R354" s="63" t="s">
        <v>3366</v>
      </c>
      <c r="T354" s="67">
        <f>$AHW$672</f>
        <v>15736.199999999997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779</v>
      </c>
      <c r="D355" s="67">
        <f>$AH$672</f>
        <v>17063.299999999996</v>
      </c>
      <c r="E355" s="338" t="s">
        <v>5</v>
      </c>
      <c r="F355" s="409" t="s">
        <v>17</v>
      </c>
      <c r="G355" s="539"/>
      <c r="H355" s="341">
        <f>$DK$672</f>
        <v>16502</v>
      </c>
      <c r="I355" s="338" t="s">
        <v>5</v>
      </c>
      <c r="J355" s="408" t="s">
        <v>1655</v>
      </c>
      <c r="K355" s="543"/>
      <c r="L355" s="341">
        <f>$PN$672</f>
        <v>15637.700000000003</v>
      </c>
      <c r="M355" s="338" t="s">
        <v>5</v>
      </c>
      <c r="N355" s="280" t="s">
        <v>1654</v>
      </c>
      <c r="P355" s="67">
        <f>$QX$672</f>
        <v>15388.099999999999</v>
      </c>
      <c r="Q355" s="338" t="s">
        <v>5</v>
      </c>
      <c r="R355" s="543" t="s">
        <v>3393</v>
      </c>
      <c r="S355" s="543"/>
      <c r="T355" s="341">
        <f>$APD$672</f>
        <v>15617.2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1647</v>
      </c>
      <c r="D356" s="67">
        <f>$FM$672</f>
        <v>16933.400000000001</v>
      </c>
      <c r="E356" s="331" t="s">
        <v>7</v>
      </c>
      <c r="F356" s="28" t="s">
        <v>2005</v>
      </c>
      <c r="G356" s="59"/>
      <c r="H356" s="67">
        <f>$SH$672</f>
        <v>16439.800000000003</v>
      </c>
      <c r="I356" s="331" t="s">
        <v>7</v>
      </c>
      <c r="J356" s="280" t="s">
        <v>1652</v>
      </c>
      <c r="L356" s="67">
        <f>$OM$672</f>
        <v>15373</v>
      </c>
      <c r="M356" s="331" t="s">
        <v>3395</v>
      </c>
      <c r="N356" s="484" t="s">
        <v>4496</v>
      </c>
      <c r="O356" s="327"/>
      <c r="P356" s="343">
        <f>$XV$672</f>
        <v>14983.799999999994</v>
      </c>
      <c r="Q356" s="331" t="s">
        <v>7</v>
      </c>
      <c r="R356" s="63" t="s">
        <v>3374</v>
      </c>
      <c r="S356" s="3"/>
      <c r="T356" s="67">
        <f>$AKQ$672</f>
        <v>15593.199999999997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25</v>
      </c>
      <c r="D357" s="67">
        <f>$BI$672</f>
        <v>16520.200000000004</v>
      </c>
      <c r="E357" s="331" t="s">
        <v>8</v>
      </c>
      <c r="F357" s="280" t="s">
        <v>162</v>
      </c>
      <c r="G357" s="59"/>
      <c r="H357" s="67">
        <f>$IP$672</f>
        <v>16286.400000000009</v>
      </c>
      <c r="I357" s="331" t="s">
        <v>8</v>
      </c>
      <c r="J357" s="280" t="s">
        <v>1660</v>
      </c>
      <c r="L357" s="67">
        <f>$NC$672</f>
        <v>15025.299999999994</v>
      </c>
      <c r="M357" s="331" t="s">
        <v>8</v>
      </c>
      <c r="N357" s="280" t="s">
        <v>1644</v>
      </c>
      <c r="P357" s="67">
        <f>$US$672</f>
        <v>14529.199999999997</v>
      </c>
      <c r="Q357" s="331" t="s">
        <v>8</v>
      </c>
      <c r="R357" s="63" t="s">
        <v>3381</v>
      </c>
      <c r="T357" s="67">
        <f>$ANB$672</f>
        <v>15080.1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2859</v>
      </c>
      <c r="D358" s="67">
        <f>$P$672</f>
        <v>16478.7</v>
      </c>
      <c r="E358" s="331" t="s">
        <v>10</v>
      </c>
      <c r="F358" s="28" t="s">
        <v>778</v>
      </c>
      <c r="G358" s="59"/>
      <c r="H358" s="67">
        <f>$GW$672</f>
        <v>16169.9</v>
      </c>
      <c r="I358" s="331" t="s">
        <v>10</v>
      </c>
      <c r="J358" s="280" t="s">
        <v>771</v>
      </c>
      <c r="L358" s="67">
        <f>$MT$672</f>
        <v>14589.9</v>
      </c>
      <c r="M358" s="331" t="s">
        <v>10</v>
      </c>
      <c r="N358" s="277" t="s">
        <v>2001</v>
      </c>
      <c r="P358" s="67">
        <f>$TI$672</f>
        <v>14516.399999999998</v>
      </c>
      <c r="Q358" s="331" t="s">
        <v>10</v>
      </c>
      <c r="R358" s="63" t="s">
        <v>3373</v>
      </c>
      <c r="T358" s="67">
        <f>$AKH$672</f>
        <v>14997.6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783</v>
      </c>
      <c r="D359" s="67">
        <f>$CJ$672</f>
        <v>16425.199999999993</v>
      </c>
      <c r="E359" s="331" t="s">
        <v>12</v>
      </c>
      <c r="F359" s="28" t="s">
        <v>1653</v>
      </c>
      <c r="G359" s="59"/>
      <c r="H359" s="67">
        <f>$MK$672</f>
        <v>16025.600000000004</v>
      </c>
      <c r="I359" s="331" t="s">
        <v>12</v>
      </c>
      <c r="J359" s="28" t="s">
        <v>734</v>
      </c>
      <c r="L359" s="67">
        <f>$LJ$672</f>
        <v>14322.700000000003</v>
      </c>
      <c r="M359" s="331" t="s">
        <v>12</v>
      </c>
      <c r="N359" s="280" t="s">
        <v>1656</v>
      </c>
      <c r="P359" s="67">
        <f>$QO$672</f>
        <v>14336.45</v>
      </c>
      <c r="Q359" s="331" t="s">
        <v>12</v>
      </c>
      <c r="R359" s="277" t="s">
        <v>2024</v>
      </c>
      <c r="T359" s="67">
        <f>$ZO$672</f>
        <v>14925.299999999997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2860</v>
      </c>
      <c r="D360" s="67">
        <f>$Y$672</f>
        <v>16389.099999999999</v>
      </c>
      <c r="E360" s="331" t="s">
        <v>14</v>
      </c>
      <c r="F360" s="28" t="s">
        <v>757</v>
      </c>
      <c r="G360" s="59"/>
      <c r="H360" s="67">
        <f>$LA$672</f>
        <v>15147.099999999995</v>
      </c>
      <c r="I360" s="331" t="s">
        <v>14</v>
      </c>
      <c r="J360" s="28" t="s">
        <v>27</v>
      </c>
      <c r="L360" s="67">
        <f>$MB$672</f>
        <v>12756.800000000005</v>
      </c>
      <c r="M360" s="331" t="s">
        <v>14</v>
      </c>
      <c r="N360" s="277" t="s">
        <v>2010</v>
      </c>
      <c r="O360" s="542"/>
      <c r="P360" s="67">
        <f>$VK$672</f>
        <v>14325.100000000002</v>
      </c>
      <c r="Q360" s="331" t="s">
        <v>14</v>
      </c>
      <c r="R360" s="277" t="s">
        <v>2025</v>
      </c>
      <c r="T360" s="67">
        <f>$ABZ$672</f>
        <v>14922.500000000002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2349</v>
      </c>
      <c r="D361" s="67">
        <f>$CA$672</f>
        <v>16328.1</v>
      </c>
      <c r="E361" s="331" t="s">
        <v>16</v>
      </c>
      <c r="F361" s="28" t="s">
        <v>2348</v>
      </c>
      <c r="G361" s="59"/>
      <c r="H361" s="67">
        <f>$HX$672</f>
        <v>14626.999999999996</v>
      </c>
      <c r="I361" s="331" t="s">
        <v>16</v>
      </c>
      <c r="J361" s="28" t="s">
        <v>764</v>
      </c>
      <c r="L361" s="67">
        <f>$JQ$672</f>
        <v>12677.400000000001</v>
      </c>
      <c r="M361" s="331" t="s">
        <v>16</v>
      </c>
      <c r="N361" s="280" t="s">
        <v>1643</v>
      </c>
      <c r="P361" s="67">
        <f>$UA$672</f>
        <v>13812.899999999996</v>
      </c>
      <c r="Q361" s="331" t="s">
        <v>16</v>
      </c>
      <c r="R361" s="63" t="s">
        <v>3371</v>
      </c>
      <c r="T361" s="67">
        <f>$AJP$672</f>
        <v>14449.200000000003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749</v>
      </c>
      <c r="D362" s="67">
        <f>$EU$672</f>
        <v>16206.949999999995</v>
      </c>
      <c r="E362" s="331" t="s">
        <v>18</v>
      </c>
      <c r="F362" s="28" t="s">
        <v>738</v>
      </c>
      <c r="G362" s="59"/>
      <c r="H362" s="67">
        <f>$JH$672</f>
        <v>14382.199999999999</v>
      </c>
      <c r="I362" s="331" t="s">
        <v>18</v>
      </c>
      <c r="J362" s="28" t="s">
        <v>13</v>
      </c>
      <c r="L362" s="67">
        <f>$NU$672</f>
        <v>12408.2</v>
      </c>
      <c r="M362" s="331" t="s">
        <v>18</v>
      </c>
      <c r="N362" s="280" t="s">
        <v>1657</v>
      </c>
      <c r="P362" s="67">
        <f>$RG$672</f>
        <v>13778.2</v>
      </c>
      <c r="Q362" s="331" t="s">
        <v>18</v>
      </c>
      <c r="R362" s="63" t="s">
        <v>3396</v>
      </c>
      <c r="T362" s="67">
        <f>$APV$672</f>
        <v>14220.300000000003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3144</v>
      </c>
      <c r="D363" s="67">
        <f>$G$672</f>
        <v>15941.800000000001</v>
      </c>
      <c r="E363" s="331" t="s">
        <v>20</v>
      </c>
      <c r="F363" s="28" t="s">
        <v>153</v>
      </c>
      <c r="G363" s="59"/>
      <c r="H363" s="67">
        <f>$JZ$672</f>
        <v>14058.599999999999</v>
      </c>
      <c r="I363" s="331" t="s">
        <v>20</v>
      </c>
      <c r="J363" s="28" t="s">
        <v>763</v>
      </c>
      <c r="L363" s="67">
        <f>$NL$672</f>
        <v>12198.8</v>
      </c>
      <c r="M363" s="331" t="s">
        <v>20</v>
      </c>
      <c r="N363" s="277" t="s">
        <v>2009</v>
      </c>
      <c r="P363" s="67">
        <f>$VB$672</f>
        <v>13326.799999999996</v>
      </c>
      <c r="Q363" s="331" t="s">
        <v>20</v>
      </c>
      <c r="R363" s="277" t="s">
        <v>2029</v>
      </c>
      <c r="T363" s="67">
        <f>$ZX$672</f>
        <v>14147.699999999995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33</v>
      </c>
      <c r="D364" s="67">
        <f>$AZ$672</f>
        <v>15736.600000000004</v>
      </c>
      <c r="E364" s="331" t="s">
        <v>22</v>
      </c>
      <c r="F364" s="28" t="s">
        <v>23</v>
      </c>
      <c r="G364" s="59"/>
      <c r="H364" s="67">
        <f>$KR$672</f>
        <v>13745.999999999996</v>
      </c>
      <c r="I364" s="331" t="s">
        <v>22</v>
      </c>
      <c r="J364" s="28" t="s">
        <v>755</v>
      </c>
      <c r="L364" s="343">
        <f>$OV$672</f>
        <v>10775.099999999997</v>
      </c>
      <c r="M364" s="331" t="s">
        <v>22</v>
      </c>
      <c r="N364" s="277" t="s">
        <v>2156</v>
      </c>
      <c r="P364" s="67">
        <f>$XM$672</f>
        <v>12609.699999999995</v>
      </c>
      <c r="Q364" s="331" t="s">
        <v>22</v>
      </c>
      <c r="R364" s="63" t="s">
        <v>3397</v>
      </c>
      <c r="T364" s="67">
        <f>$AQE$672</f>
        <v>13945.399999999996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9" t="s">
        <v>143</v>
      </c>
      <c r="C365" s="327"/>
      <c r="D365" s="67">
        <f>$CS$672</f>
        <v>15561.699999999999</v>
      </c>
      <c r="E365" s="331" t="s">
        <v>24</v>
      </c>
      <c r="F365" s="409" t="s">
        <v>796</v>
      </c>
      <c r="G365" s="340"/>
      <c r="H365" s="67">
        <f>$KI$672</f>
        <v>13460.999999999998</v>
      </c>
      <c r="I365" s="344" t="s">
        <v>24</v>
      </c>
      <c r="J365" s="410" t="s">
        <v>3392</v>
      </c>
      <c r="K365" s="191"/>
      <c r="L365" s="67" t="e">
        <f>$RP$672</f>
        <v>#N/A</v>
      </c>
      <c r="M365" s="331" t="s">
        <v>24</v>
      </c>
      <c r="N365" s="409" t="s">
        <v>728</v>
      </c>
      <c r="P365" s="67">
        <f>$TR$672</f>
        <v>12343.2</v>
      </c>
      <c r="Q365" s="331" t="s">
        <v>24</v>
      </c>
      <c r="R365" s="63" t="s">
        <v>3382</v>
      </c>
      <c r="T365" s="67">
        <f>$ANT$672</f>
        <v>13786.250000000002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8" t="s">
        <v>26</v>
      </c>
      <c r="B366" s="541" t="s">
        <v>141</v>
      </c>
      <c r="C366" s="327"/>
      <c r="D366" s="341">
        <f>$GE$672</f>
        <v>15508.799999999997</v>
      </c>
      <c r="E366" s="344" t="s">
        <v>26</v>
      </c>
      <c r="F366" s="541" t="s">
        <v>790</v>
      </c>
      <c r="G366" s="539"/>
      <c r="H366" s="341">
        <f>$IY$672</f>
        <v>13453.799999999994</v>
      </c>
      <c r="I366" s="344" t="s">
        <v>26</v>
      </c>
      <c r="J366" s="28" t="s">
        <v>3387</v>
      </c>
      <c r="L366" s="67" t="e">
        <f>$WC$672</f>
        <v>#N/A</v>
      </c>
      <c r="M366" s="344" t="s">
        <v>26</v>
      </c>
      <c r="N366" s="409" t="s">
        <v>782</v>
      </c>
      <c r="O366" s="543"/>
      <c r="P366" s="341">
        <f>$QF$672</f>
        <v>12298.300000000003</v>
      </c>
      <c r="Q366" s="18" t="s">
        <v>26</v>
      </c>
      <c r="R366" s="63" t="s">
        <v>3369</v>
      </c>
      <c r="T366" s="67">
        <f>$AIX$672</f>
        <v>13742.899999999996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142</v>
      </c>
      <c r="D367" s="67">
        <f>$DT$672</f>
        <v>15445.199999999999</v>
      </c>
      <c r="E367" s="344" t="s">
        <v>28</v>
      </c>
      <c r="F367" s="28" t="s">
        <v>753</v>
      </c>
      <c r="G367" s="59"/>
      <c r="H367" s="540">
        <f>$EL$672</f>
        <v>13259.399999999998</v>
      </c>
      <c r="I367" s="344" t="s">
        <v>28</v>
      </c>
      <c r="J367" s="28" t="s">
        <v>3388</v>
      </c>
      <c r="L367" s="67" t="e">
        <f>$ACR$672</f>
        <v>#N/A</v>
      </c>
      <c r="M367" s="344" t="s">
        <v>28</v>
      </c>
      <c r="N367" s="500" t="s">
        <v>2002</v>
      </c>
      <c r="P367" s="67">
        <f>$WL$672</f>
        <v>10336.200000000003</v>
      </c>
      <c r="Q367" s="18" t="s">
        <v>28</v>
      </c>
      <c r="R367" s="63" t="s">
        <v>3376</v>
      </c>
      <c r="T367" s="67">
        <f>$ALI$672</f>
        <v>13653.000000000004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28" t="s">
        <v>748</v>
      </c>
      <c r="D368" s="67">
        <f>$GN$672</f>
        <v>15396.699999999999</v>
      </c>
      <c r="E368" s="344" t="s">
        <v>30</v>
      </c>
      <c r="F368" s="28" t="s">
        <v>3386</v>
      </c>
      <c r="G368" s="59"/>
      <c r="H368" s="67" t="e">
        <f>$EC$672</f>
        <v>#N/A</v>
      </c>
      <c r="I368" s="344" t="s">
        <v>30</v>
      </c>
      <c r="J368" s="28" t="s">
        <v>3389</v>
      </c>
      <c r="L368" s="67" t="e">
        <f>$WU$672</f>
        <v>#N/A</v>
      </c>
      <c r="M368" s="344" t="s">
        <v>30</v>
      </c>
      <c r="N368" s="277" t="s">
        <v>2006</v>
      </c>
      <c r="P368" s="67">
        <f>$VT$672</f>
        <v>10252.799999999997</v>
      </c>
      <c r="Q368" s="18" t="s">
        <v>30</v>
      </c>
      <c r="R368" s="63" t="s">
        <v>3379</v>
      </c>
      <c r="T368" s="67">
        <f>$AMJ$672</f>
        <v>13613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9" t="s">
        <v>762</v>
      </c>
      <c r="D369" s="67">
        <f>$FD$672</f>
        <v>14047.399999999994</v>
      </c>
      <c r="E369" s="344" t="s">
        <v>32</v>
      </c>
      <c r="F369" s="409" t="s">
        <v>3390</v>
      </c>
      <c r="G369" s="59"/>
      <c r="H369" s="67" t="e">
        <f>$IG$672</f>
        <v>#N/A</v>
      </c>
      <c r="I369" s="344" t="s">
        <v>32</v>
      </c>
      <c r="J369" s="409" t="s">
        <v>3391</v>
      </c>
      <c r="L369" s="67" t="e">
        <f>$PW$672</f>
        <v>#N/A</v>
      </c>
      <c r="M369" s="344" t="s">
        <v>32</v>
      </c>
      <c r="N369" s="408" t="s">
        <v>788</v>
      </c>
      <c r="O369" s="327"/>
      <c r="P369" s="343">
        <f>$OD$672</f>
        <v>9322.3000000000029</v>
      </c>
      <c r="Q369" s="18" t="s">
        <v>32</v>
      </c>
      <c r="R369" s="63" t="s">
        <v>3378</v>
      </c>
      <c r="T369" s="67">
        <f>$AMA$672</f>
        <v>13609.500000000002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3370</v>
      </c>
      <c r="S370" s="63"/>
      <c r="T370" s="67">
        <f>$AJG$672</f>
        <v>13280.9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180</v>
      </c>
      <c r="S371" s="63"/>
      <c r="T371" s="67">
        <f>$AOC$672</f>
        <v>13269.299999999996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Johnny Koolen</v>
      </c>
      <c r="C372" s="103"/>
      <c r="D372" s="295"/>
      <c r="E372" s="331"/>
      <c r="F372" s="332" t="str">
        <f>F366</f>
        <v>Ronald Krijnen</v>
      </c>
      <c r="G372" s="301"/>
      <c r="H372" s="295"/>
      <c r="I372" s="331"/>
      <c r="L372" s="295"/>
      <c r="M372" s="331"/>
      <c r="N372" s="63" t="str">
        <f>N366</f>
        <v>Sander Vreugdenhil</v>
      </c>
      <c r="P372" s="295"/>
      <c r="Q372" s="18" t="s">
        <v>38</v>
      </c>
      <c r="R372" s="63" t="s">
        <v>3398</v>
      </c>
      <c r="T372" s="67">
        <f>$ANK$672</f>
        <v>13228.500000000004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Fokko Haveman</v>
      </c>
      <c r="G373" s="301"/>
      <c r="H373" s="295"/>
      <c r="I373" s="331"/>
      <c r="L373" s="295"/>
      <c r="M373" s="331"/>
      <c r="N373" s="63" t="str">
        <f>R355</f>
        <v>Heidi Slooters</v>
      </c>
      <c r="P373" s="295"/>
      <c r="Q373" s="18" t="s">
        <v>145</v>
      </c>
      <c r="R373" s="63" t="s">
        <v>3380</v>
      </c>
      <c r="T373" s="67">
        <f>$AMS$672</f>
        <v>13140.749999999993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3368</v>
      </c>
      <c r="T374" s="67">
        <f>$AIO$672</f>
        <v>12892.200000000003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3364</v>
      </c>
      <c r="T375" s="67">
        <f>$AHE$672</f>
        <v>12830.600000000004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3394</v>
      </c>
      <c r="T376" s="67">
        <f>$APM$672</f>
        <v>12810.599999999997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3372</v>
      </c>
      <c r="T377" s="67">
        <f>$AJY$672</f>
        <v>12645.299999999997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3367</v>
      </c>
      <c r="T378" s="67">
        <f>$AIF$672</f>
        <v>12047.399999999998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2023</v>
      </c>
      <c r="S379" s="542"/>
      <c r="T379" s="67">
        <f>$AAP$672</f>
        <v>11932.500000000004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280" t="s">
        <v>1</v>
      </c>
      <c r="T380" s="67">
        <f>$SZ$672</f>
        <v>11768.900000000005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3377</v>
      </c>
      <c r="T381" s="67">
        <f>$ALR$672</f>
        <v>11693.1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77" t="s">
        <v>2052</v>
      </c>
      <c r="T382" s="67">
        <f>$AAY$672</f>
        <v>11576.349999999999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277" t="s">
        <v>2051</v>
      </c>
      <c r="T383" s="67">
        <f>$ABQ$672</f>
        <v>10490.799999999997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3375</v>
      </c>
      <c r="S384" s="3"/>
      <c r="T384" s="67">
        <f>$AKZ$672</f>
        <v>10308.000000000005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63" t="s">
        <v>3365</v>
      </c>
      <c r="T385" s="67">
        <f>$AHN$672</f>
        <v>10207.199999999995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277" t="s">
        <v>2049</v>
      </c>
      <c r="S386" s="542"/>
      <c r="T386" s="67">
        <f>$AAG$672</f>
        <v>10194.399999999994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63" t="s">
        <v>733</v>
      </c>
      <c r="D391" s="67">
        <f>$HG$604</f>
        <v>4937.5</v>
      </c>
      <c r="E391" s="5" t="s">
        <v>0</v>
      </c>
      <c r="F391" s="63" t="s">
        <v>757</v>
      </c>
      <c r="H391" s="67">
        <f>$LB$610</f>
        <v>3476.5</v>
      </c>
      <c r="I391" s="5" t="s">
        <v>0</v>
      </c>
      <c r="J391" s="63" t="s">
        <v>753</v>
      </c>
      <c r="L391" s="67">
        <f>$EM$616</f>
        <v>2497.1</v>
      </c>
      <c r="M391" s="5" t="s">
        <v>0</v>
      </c>
      <c r="N391" s="63" t="s">
        <v>733</v>
      </c>
      <c r="P391" s="67">
        <f>$HG$622</f>
        <v>2821.5</v>
      </c>
      <c r="Q391" s="5" t="s">
        <v>0</v>
      </c>
      <c r="R391" s="63" t="s">
        <v>3369</v>
      </c>
      <c r="T391" s="67">
        <f>$AIY$628</f>
        <v>1739.3000000000002</v>
      </c>
      <c r="U391" s="5" t="s">
        <v>0</v>
      </c>
      <c r="V391" s="277" t="s">
        <v>2006</v>
      </c>
      <c r="X391" s="67">
        <f>$VU$634</f>
        <v>1362.6000000000001</v>
      </c>
      <c r="Y391" s="5" t="s">
        <v>0</v>
      </c>
      <c r="Z391" s="63" t="s">
        <v>3393</v>
      </c>
      <c r="AB391" s="67">
        <f>$APE$640</f>
        <v>1128.6999999999998</v>
      </c>
      <c r="AC391" s="5" t="s">
        <v>0</v>
      </c>
      <c r="AD391" s="63" t="s">
        <v>763</v>
      </c>
      <c r="AF391" s="67">
        <f>$NM$646</f>
        <v>1198.1000000000001</v>
      </c>
      <c r="AG391" s="5" t="s">
        <v>0</v>
      </c>
      <c r="AH391" s="277" t="s">
        <v>800</v>
      </c>
      <c r="AJ391" s="67">
        <f>$AR$652</f>
        <v>1347.7</v>
      </c>
      <c r="AK391" s="5" t="s">
        <v>0</v>
      </c>
      <c r="AL391" s="277" t="s">
        <v>2025</v>
      </c>
      <c r="AN391" s="67">
        <f>$ACA$658</f>
        <v>973.5</v>
      </c>
      <c r="AO391" s="5" t="s">
        <v>0</v>
      </c>
      <c r="AP391" s="277" t="s">
        <v>31</v>
      </c>
      <c r="AR391" s="67">
        <f>$Z$664</f>
        <v>757.5</v>
      </c>
      <c r="AS391" s="5" t="s">
        <v>0</v>
      </c>
      <c r="AT391" s="277" t="s">
        <v>15</v>
      </c>
      <c r="AV391" s="67">
        <f>$HY$670</f>
        <v>845.1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4882.8999999999996</v>
      </c>
      <c r="E392" s="5" t="s">
        <v>2</v>
      </c>
      <c r="F392" s="277" t="s">
        <v>3364</v>
      </c>
      <c r="H392" s="67">
        <f>$AHF$610</f>
        <v>3447.9000000000005</v>
      </c>
      <c r="I392" s="5" t="s">
        <v>2</v>
      </c>
      <c r="J392" s="63" t="s">
        <v>771</v>
      </c>
      <c r="L392" s="67">
        <f>$MU$616</f>
        <v>2357.6999999999998</v>
      </c>
      <c r="M392" s="5" t="s">
        <v>2</v>
      </c>
      <c r="N392" s="277" t="s">
        <v>2025</v>
      </c>
      <c r="P392" s="67">
        <f>$ACA$622</f>
        <v>2546.6999999999998</v>
      </c>
      <c r="Q392" s="5" t="s">
        <v>2</v>
      </c>
      <c r="R392" s="63" t="s">
        <v>162</v>
      </c>
      <c r="T392" s="67">
        <f>$IQ$628</f>
        <v>1705.6</v>
      </c>
      <c r="U392" s="5" t="s">
        <v>2</v>
      </c>
      <c r="V392" s="63" t="s">
        <v>141</v>
      </c>
      <c r="X392" s="67">
        <f>$GF$634</f>
        <v>1173.6000000000001</v>
      </c>
      <c r="Y392" s="5" t="s">
        <v>2</v>
      </c>
      <c r="Z392" s="28" t="s">
        <v>155</v>
      </c>
      <c r="AB392" s="67">
        <f>$BS$640</f>
        <v>1114.8</v>
      </c>
      <c r="AC392" s="5" t="s">
        <v>2</v>
      </c>
      <c r="AD392" s="28" t="s">
        <v>37</v>
      </c>
      <c r="AF392" s="67">
        <f>$DC$646</f>
        <v>1163.8</v>
      </c>
      <c r="AG392" s="5" t="s">
        <v>2</v>
      </c>
      <c r="AH392" s="63" t="s">
        <v>3393</v>
      </c>
      <c r="AJ392" s="67">
        <f>$APE$652</f>
        <v>1193.4000000000001</v>
      </c>
      <c r="AK392" s="5" t="s">
        <v>2</v>
      </c>
      <c r="AL392" s="219" t="s">
        <v>1654</v>
      </c>
      <c r="AN392" s="67">
        <f>$QY$658</f>
        <v>964</v>
      </c>
      <c r="AO392" s="5" t="s">
        <v>2</v>
      </c>
      <c r="AP392" s="63" t="s">
        <v>3366</v>
      </c>
      <c r="AR392" s="67">
        <f>$AHX$664</f>
        <v>643.59999999999991</v>
      </c>
      <c r="AS392" s="5" t="s">
        <v>2</v>
      </c>
      <c r="AT392" s="63" t="s">
        <v>21</v>
      </c>
      <c r="AV392" s="67">
        <f>$H$670</f>
        <v>590.4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3396</v>
      </c>
      <c r="D393" s="67">
        <f>$APW$604</f>
        <v>4874.7000000000007</v>
      </c>
      <c r="E393" s="5" t="s">
        <v>3</v>
      </c>
      <c r="F393" s="63" t="s">
        <v>3384</v>
      </c>
      <c r="H393" s="67">
        <f>$AOM$610</f>
        <v>3407.0999999999995</v>
      </c>
      <c r="I393" s="5" t="s">
        <v>3</v>
      </c>
      <c r="J393" s="63" t="s">
        <v>3385</v>
      </c>
      <c r="L393" s="67">
        <f>$AOV$616</f>
        <v>2316.5</v>
      </c>
      <c r="M393" s="5" t="s">
        <v>3</v>
      </c>
      <c r="N393" s="277" t="s">
        <v>800</v>
      </c>
      <c r="P393" s="67">
        <f>$AR$622</f>
        <v>2467.6000000000004</v>
      </c>
      <c r="Q393" s="5" t="s">
        <v>3</v>
      </c>
      <c r="R393" s="277" t="s">
        <v>2005</v>
      </c>
      <c r="T393" s="67">
        <f>$SI$628</f>
        <v>1623.1</v>
      </c>
      <c r="U393" s="5" t="s">
        <v>3</v>
      </c>
      <c r="V393" s="219" t="s">
        <v>1653</v>
      </c>
      <c r="X393" s="67">
        <f>$ML$634</f>
        <v>1154.8</v>
      </c>
      <c r="Y393" s="5" t="s">
        <v>3</v>
      </c>
      <c r="Z393" s="219" t="s">
        <v>1659</v>
      </c>
      <c r="AB393" s="67">
        <f>$PF$640</f>
        <v>1112.1000000000001</v>
      </c>
      <c r="AC393" s="5" t="s">
        <v>3</v>
      </c>
      <c r="AD393" s="63" t="s">
        <v>746</v>
      </c>
      <c r="AF393" s="67">
        <f>$FW$646</f>
        <v>1076.8</v>
      </c>
      <c r="AG393" s="5" t="s">
        <v>3</v>
      </c>
      <c r="AH393" s="219" t="s">
        <v>1662</v>
      </c>
      <c r="AJ393" s="67">
        <f>$HP$652</f>
        <v>1110.3</v>
      </c>
      <c r="AK393" s="5" t="s">
        <v>3</v>
      </c>
      <c r="AL393" s="277" t="s">
        <v>2007</v>
      </c>
      <c r="AN393" s="67">
        <f>$RZ$658</f>
        <v>945.60000000000014</v>
      </c>
      <c r="AO393" s="5" t="s">
        <v>3</v>
      </c>
      <c r="AP393" s="277" t="s">
        <v>154</v>
      </c>
      <c r="AR393" s="67">
        <f>$Q$664</f>
        <v>540.70000000000005</v>
      </c>
      <c r="AS393" s="5" t="s">
        <v>3</v>
      </c>
      <c r="AT393" s="277" t="s">
        <v>31</v>
      </c>
      <c r="AV393" s="67">
        <f>$Z$670</f>
        <v>567.5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277" t="s">
        <v>779</v>
      </c>
      <c r="D394" s="67">
        <f>$AI$604</f>
        <v>4825.1000000000004</v>
      </c>
      <c r="E394" s="5" t="s">
        <v>5</v>
      </c>
      <c r="F394" s="63" t="s">
        <v>3398</v>
      </c>
      <c r="H394" s="67">
        <f>$ANL$610</f>
        <v>3292.7000000000003</v>
      </c>
      <c r="I394" s="5" t="s">
        <v>5</v>
      </c>
      <c r="J394" s="277" t="s">
        <v>2029</v>
      </c>
      <c r="L394" s="67">
        <f>$ZY$616</f>
        <v>2309.9</v>
      </c>
      <c r="M394" s="5" t="s">
        <v>5</v>
      </c>
      <c r="N394" s="219" t="s">
        <v>1647</v>
      </c>
      <c r="P394" s="67">
        <f>$FN$622</f>
        <v>2384.1000000000004</v>
      </c>
      <c r="Q394" s="5" t="s">
        <v>5</v>
      </c>
      <c r="R394" s="63" t="s">
        <v>3385</v>
      </c>
      <c r="T394" s="67">
        <f>$AOV$628</f>
        <v>1604.2</v>
      </c>
      <c r="U394" s="5" t="s">
        <v>5</v>
      </c>
      <c r="V394" s="219" t="s">
        <v>1659</v>
      </c>
      <c r="X394" s="67">
        <f>$PF$634</f>
        <v>1147.5</v>
      </c>
      <c r="Y394" s="5" t="s">
        <v>5</v>
      </c>
      <c r="Z394" s="219" t="s">
        <v>1660</v>
      </c>
      <c r="AB394" s="67">
        <f>$ND$640</f>
        <v>1102.5999999999999</v>
      </c>
      <c r="AC394" s="5" t="s">
        <v>5</v>
      </c>
      <c r="AD394" s="63" t="s">
        <v>3366</v>
      </c>
      <c r="AF394" s="67">
        <f>$AHX$646</f>
        <v>1066.6000000000001</v>
      </c>
      <c r="AG394" s="5" t="s">
        <v>5</v>
      </c>
      <c r="AH394" s="63" t="s">
        <v>749</v>
      </c>
      <c r="AJ394" s="67">
        <f>$EV$652</f>
        <v>1085</v>
      </c>
      <c r="AK394" s="5" t="s">
        <v>5</v>
      </c>
      <c r="AL394" s="277" t="s">
        <v>2005</v>
      </c>
      <c r="AN394" s="67">
        <f>$SI$658</f>
        <v>909.9</v>
      </c>
      <c r="AO394" s="5" t="s">
        <v>5</v>
      </c>
      <c r="AP394" s="63" t="s">
        <v>762</v>
      </c>
      <c r="AR394" s="67">
        <f>$FE$664</f>
        <v>510.4</v>
      </c>
      <c r="AS394" s="5" t="s">
        <v>5</v>
      </c>
      <c r="AT394" s="219" t="s">
        <v>1659</v>
      </c>
      <c r="AV394" s="67">
        <f>$PF$670</f>
        <v>562.4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63" t="s">
        <v>142</v>
      </c>
      <c r="D395" s="67">
        <f>$DU$604</f>
        <v>4817.7</v>
      </c>
      <c r="E395" s="5" t="s">
        <v>7</v>
      </c>
      <c r="F395" s="63" t="s">
        <v>771</v>
      </c>
      <c r="H395" s="67">
        <f>$MU$610</f>
        <v>3273.3</v>
      </c>
      <c r="I395" s="5" t="s">
        <v>7</v>
      </c>
      <c r="J395" s="63" t="s">
        <v>21</v>
      </c>
      <c r="L395" s="67">
        <f>$H$616</f>
        <v>2252.8000000000002</v>
      </c>
      <c r="M395" s="5" t="s">
        <v>7</v>
      </c>
      <c r="N395" s="63" t="s">
        <v>749</v>
      </c>
      <c r="P395" s="67">
        <f>$EV$622</f>
        <v>2341.2999999999997</v>
      </c>
      <c r="Q395" s="5" t="s">
        <v>7</v>
      </c>
      <c r="R395" s="63" t="s">
        <v>734</v>
      </c>
      <c r="T395" s="67">
        <f>$LK$628</f>
        <v>1506.3</v>
      </c>
      <c r="U395" s="5" t="s">
        <v>7</v>
      </c>
      <c r="V395" s="277" t="s">
        <v>4496</v>
      </c>
      <c r="X395" s="67">
        <f>$XW$634</f>
        <v>1127.3000000000002</v>
      </c>
      <c r="Y395" s="5" t="s">
        <v>7</v>
      </c>
      <c r="Z395" s="63" t="s">
        <v>757</v>
      </c>
      <c r="AB395" s="67">
        <f>$LB$640</f>
        <v>1100.5</v>
      </c>
      <c r="AC395" s="5" t="s">
        <v>7</v>
      </c>
      <c r="AD395" s="277" t="s">
        <v>154</v>
      </c>
      <c r="AF395" s="67">
        <f>$Q$646</f>
        <v>1033.8</v>
      </c>
      <c r="AG395" s="5" t="s">
        <v>7</v>
      </c>
      <c r="AH395" s="277" t="s">
        <v>154</v>
      </c>
      <c r="AJ395" s="67">
        <f>$Q$652</f>
        <v>1050</v>
      </c>
      <c r="AK395" s="5" t="s">
        <v>7</v>
      </c>
      <c r="AL395" s="277" t="s">
        <v>9</v>
      </c>
      <c r="AN395" s="67">
        <f>$LT$658</f>
        <v>904.3</v>
      </c>
      <c r="AO395" s="5" t="s">
        <v>7</v>
      </c>
      <c r="AP395" s="219" t="s">
        <v>1647</v>
      </c>
      <c r="AR395" s="67">
        <f>$FN$664</f>
        <v>502.7</v>
      </c>
      <c r="AS395" s="5" t="s">
        <v>7</v>
      </c>
      <c r="AT395" s="219" t="s">
        <v>1643</v>
      </c>
      <c r="AV395" s="67">
        <f>$UB$670</f>
        <v>555.99999999999989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17</v>
      </c>
      <c r="D396" s="67">
        <f>$DL$604</f>
        <v>4797.1000000000004</v>
      </c>
      <c r="E396" s="5" t="s">
        <v>8</v>
      </c>
      <c r="F396" s="277" t="s">
        <v>2024</v>
      </c>
      <c r="H396" s="67">
        <f>$ZP$610</f>
        <v>3190.3</v>
      </c>
      <c r="I396" s="5" t="s">
        <v>8</v>
      </c>
      <c r="J396" s="63" t="s">
        <v>3396</v>
      </c>
      <c r="L396" s="67">
        <f>$APW$616</f>
        <v>2214</v>
      </c>
      <c r="M396" s="5" t="s">
        <v>8</v>
      </c>
      <c r="N396" s="63" t="s">
        <v>778</v>
      </c>
      <c r="P396" s="67">
        <f>$GX$622</f>
        <v>2246.3000000000002</v>
      </c>
      <c r="Q396" s="5" t="s">
        <v>8</v>
      </c>
      <c r="R396" s="277" t="s">
        <v>4496</v>
      </c>
      <c r="T396" s="67">
        <f>$XW$628</f>
        <v>1501.6999999999998</v>
      </c>
      <c r="U396" s="5" t="s">
        <v>8</v>
      </c>
      <c r="V396" s="63" t="s">
        <v>3385</v>
      </c>
      <c r="X396" s="67">
        <f>$AOV$634</f>
        <v>1105.2</v>
      </c>
      <c r="Y396" s="5" t="s">
        <v>8</v>
      </c>
      <c r="Z396" s="277" t="s">
        <v>9</v>
      </c>
      <c r="AB396" s="67">
        <f>$LT$640</f>
        <v>1088.9000000000001</v>
      </c>
      <c r="AC396" s="5" t="s">
        <v>8</v>
      </c>
      <c r="AD396" s="277" t="s">
        <v>143</v>
      </c>
      <c r="AF396" s="67">
        <f>$CT$646</f>
        <v>1032.3</v>
      </c>
      <c r="AG396" s="5" t="s">
        <v>8</v>
      </c>
      <c r="AH396" s="277" t="s">
        <v>4496</v>
      </c>
      <c r="AJ396" s="67">
        <f>$XW$652</f>
        <v>966.4</v>
      </c>
      <c r="AK396" s="5" t="s">
        <v>8</v>
      </c>
      <c r="AL396" s="277" t="s">
        <v>143</v>
      </c>
      <c r="AN396" s="67">
        <f>$CT$658</f>
        <v>894.59999999999991</v>
      </c>
      <c r="AO396" s="5" t="s">
        <v>8</v>
      </c>
      <c r="AP396" s="219" t="s">
        <v>1662</v>
      </c>
      <c r="AR396" s="67">
        <f>$HP$664</f>
        <v>494.4</v>
      </c>
      <c r="AS396" s="5" t="s">
        <v>8</v>
      </c>
      <c r="AT396" s="63" t="s">
        <v>141</v>
      </c>
      <c r="AV396" s="67">
        <f>$GF$670</f>
        <v>547.69999999999993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778</v>
      </c>
      <c r="D397" s="67">
        <f>$GX$604</f>
        <v>4793.7000000000007</v>
      </c>
      <c r="E397" s="5" t="s">
        <v>10</v>
      </c>
      <c r="F397" s="219" t="s">
        <v>1657</v>
      </c>
      <c r="H397" s="67">
        <f>$RH$610</f>
        <v>3131.1000000000004</v>
      </c>
      <c r="I397" s="5" t="s">
        <v>10</v>
      </c>
      <c r="J397" s="63" t="s">
        <v>796</v>
      </c>
      <c r="L397" s="67">
        <f>$KJ$616</f>
        <v>2203.2000000000003</v>
      </c>
      <c r="M397" s="5" t="s">
        <v>10</v>
      </c>
      <c r="N397" s="63" t="s">
        <v>3366</v>
      </c>
      <c r="P397" s="67">
        <f>$AHX$622</f>
        <v>2245.8000000000002</v>
      </c>
      <c r="Q397" s="5" t="s">
        <v>10</v>
      </c>
      <c r="R397" s="63" t="s">
        <v>3384</v>
      </c>
      <c r="T397" s="67">
        <f>$AOM$628</f>
        <v>1494.9999999999998</v>
      </c>
      <c r="U397" s="5" t="s">
        <v>10</v>
      </c>
      <c r="V397" s="277" t="s">
        <v>2005</v>
      </c>
      <c r="X397" s="67">
        <f>$SI$634</f>
        <v>1080.0999999999999</v>
      </c>
      <c r="Y397" s="5" t="s">
        <v>10</v>
      </c>
      <c r="Z397" s="219" t="s">
        <v>1653</v>
      </c>
      <c r="AB397" s="67">
        <f>$ML$640</f>
        <v>1053.7</v>
      </c>
      <c r="AC397" s="5" t="s">
        <v>10</v>
      </c>
      <c r="AD397" s="277" t="s">
        <v>779</v>
      </c>
      <c r="AF397" s="67">
        <f>$AI$646</f>
        <v>1010.6</v>
      </c>
      <c r="AG397" s="5" t="s">
        <v>10</v>
      </c>
      <c r="AH397" s="63" t="s">
        <v>790</v>
      </c>
      <c r="AJ397" s="67">
        <f>$IZ$652</f>
        <v>915.09999999999991</v>
      </c>
      <c r="AK397" s="5" t="s">
        <v>10</v>
      </c>
      <c r="AL397" s="219" t="s">
        <v>1660</v>
      </c>
      <c r="AN397" s="67">
        <f>$ND$658</f>
        <v>849.2</v>
      </c>
      <c r="AO397" s="5" t="s">
        <v>10</v>
      </c>
      <c r="AP397" s="63" t="s">
        <v>25</v>
      </c>
      <c r="AR397" s="67">
        <f>$BJ$664</f>
        <v>486.3</v>
      </c>
      <c r="AS397" s="5" t="s">
        <v>10</v>
      </c>
      <c r="AT397" s="277" t="s">
        <v>800</v>
      </c>
      <c r="AV397" s="67">
        <f>$AR$670</f>
        <v>506.09999999999997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9</v>
      </c>
      <c r="D398" s="67">
        <f>$LT$604</f>
        <v>4792.3999999999996</v>
      </c>
      <c r="E398" s="5" t="s">
        <v>12</v>
      </c>
      <c r="F398" s="63" t="s">
        <v>3394</v>
      </c>
      <c r="H398" s="67">
        <f>$APN$610</f>
        <v>3122.8999999999996</v>
      </c>
      <c r="I398" s="5" t="s">
        <v>12</v>
      </c>
      <c r="J398" s="63" t="s">
        <v>3373</v>
      </c>
      <c r="L398" s="67">
        <f>$AKI$616</f>
        <v>2178.5000000000005</v>
      </c>
      <c r="M398" s="5" t="s">
        <v>12</v>
      </c>
      <c r="N398" s="277" t="s">
        <v>2017</v>
      </c>
      <c r="P398" s="67">
        <f>$SR$622</f>
        <v>2190.5</v>
      </c>
      <c r="Q398" s="5" t="s">
        <v>12</v>
      </c>
      <c r="R398" s="63" t="s">
        <v>142</v>
      </c>
      <c r="T398" s="67">
        <f>$DU$628</f>
        <v>1464.6</v>
      </c>
      <c r="U398" s="5" t="s">
        <v>12</v>
      </c>
      <c r="V398" s="63" t="s">
        <v>778</v>
      </c>
      <c r="X398" s="67">
        <f>$GX$634</f>
        <v>1072.7</v>
      </c>
      <c r="Y398" s="5" t="s">
        <v>12</v>
      </c>
      <c r="Z398" s="63" t="s">
        <v>3397</v>
      </c>
      <c r="AB398" s="67">
        <f>$AQF$640</f>
        <v>1040.5999999999999</v>
      </c>
      <c r="AC398" s="5" t="s">
        <v>12</v>
      </c>
      <c r="AD398" s="277" t="s">
        <v>11</v>
      </c>
      <c r="AF398" s="67">
        <f>$CB$646</f>
        <v>1005.4000000000001</v>
      </c>
      <c r="AG398" s="5" t="s">
        <v>12</v>
      </c>
      <c r="AH398" s="277" t="s">
        <v>2026</v>
      </c>
      <c r="AJ398" s="67">
        <f>$ZG$652</f>
        <v>876.09999999999991</v>
      </c>
      <c r="AK398" s="5" t="s">
        <v>12</v>
      </c>
      <c r="AL398" s="277" t="s">
        <v>13</v>
      </c>
      <c r="AN398" s="67">
        <f>$NV$658</f>
        <v>808.1</v>
      </c>
      <c r="AO398" s="5" t="s">
        <v>12</v>
      </c>
      <c r="AP398" s="277" t="s">
        <v>783</v>
      </c>
      <c r="AR398" s="67">
        <f>$CK$664</f>
        <v>476.20000000000005</v>
      </c>
      <c r="AS398" s="5" t="s">
        <v>12</v>
      </c>
      <c r="AT398" s="219" t="s">
        <v>1656</v>
      </c>
      <c r="AV398" s="67">
        <f>$QP$670</f>
        <v>494.3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2010</v>
      </c>
      <c r="D399" s="67">
        <f>$VL$604</f>
        <v>4792.3999999999996</v>
      </c>
      <c r="E399" s="5" t="s">
        <v>14</v>
      </c>
      <c r="F399" s="63" t="s">
        <v>3374</v>
      </c>
      <c r="H399" s="67">
        <f>$AKR$610</f>
        <v>3069.2999999999997</v>
      </c>
      <c r="I399" s="5" t="s">
        <v>14</v>
      </c>
      <c r="J399" s="277" t="s">
        <v>2024</v>
      </c>
      <c r="L399" s="67">
        <f>$ZP$616</f>
        <v>2177</v>
      </c>
      <c r="M399" s="5" t="s">
        <v>14</v>
      </c>
      <c r="N399" s="63" t="s">
        <v>3384</v>
      </c>
      <c r="P399" s="67">
        <f>$AOM$622</f>
        <v>2158.6999999999998</v>
      </c>
      <c r="Q399" s="5" t="s">
        <v>14</v>
      </c>
      <c r="R399" s="28" t="s">
        <v>37</v>
      </c>
      <c r="T399" s="67">
        <f>$DC$628</f>
        <v>1392.3</v>
      </c>
      <c r="U399" s="5" t="s">
        <v>14</v>
      </c>
      <c r="V399" s="277" t="s">
        <v>154</v>
      </c>
      <c r="X399" s="67">
        <f>$Q$634</f>
        <v>1069</v>
      </c>
      <c r="Y399" s="5" t="s">
        <v>14</v>
      </c>
      <c r="Z399" s="277" t="s">
        <v>2005</v>
      </c>
      <c r="AB399" s="67">
        <f>$SI$640</f>
        <v>1031.7</v>
      </c>
      <c r="AC399" s="5" t="s">
        <v>14</v>
      </c>
      <c r="AD399" s="63" t="s">
        <v>25</v>
      </c>
      <c r="AF399" s="67">
        <f>$BJ$646</f>
        <v>984.6</v>
      </c>
      <c r="AG399" s="5" t="s">
        <v>14</v>
      </c>
      <c r="AH399" s="277" t="s">
        <v>2005</v>
      </c>
      <c r="AJ399" s="67">
        <f>$SI$652</f>
        <v>859</v>
      </c>
      <c r="AK399" s="5" t="s">
        <v>14</v>
      </c>
      <c r="AL399" s="28" t="s">
        <v>37</v>
      </c>
      <c r="AN399" s="67">
        <f>$DC$658</f>
        <v>801.2</v>
      </c>
      <c r="AO399" s="5" t="s">
        <v>14</v>
      </c>
      <c r="AP399" s="219" t="s">
        <v>1655</v>
      </c>
      <c r="AR399" s="67">
        <f>$PO$664</f>
        <v>471.29999999999995</v>
      </c>
      <c r="AS399" s="5" t="s">
        <v>14</v>
      </c>
      <c r="AT399" s="277" t="s">
        <v>17</v>
      </c>
      <c r="AV399" s="67">
        <f>$DL$670</f>
        <v>479.9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154</v>
      </c>
      <c r="D400" s="67">
        <f>$Q$604</f>
        <v>4792.3999999999996</v>
      </c>
      <c r="E400" s="5" t="s">
        <v>16</v>
      </c>
      <c r="F400" s="219" t="s">
        <v>1652</v>
      </c>
      <c r="H400" s="67">
        <f>$ON$610</f>
        <v>3056.8</v>
      </c>
      <c r="I400" s="5" t="s">
        <v>16</v>
      </c>
      <c r="J400" s="63" t="s">
        <v>3378</v>
      </c>
      <c r="L400" s="67">
        <f>$AMB$616</f>
        <v>2177</v>
      </c>
      <c r="M400" s="5" t="s">
        <v>16</v>
      </c>
      <c r="N400" s="277" t="s">
        <v>2010</v>
      </c>
      <c r="P400" s="67">
        <f>$VL$622</f>
        <v>2133.1</v>
      </c>
      <c r="Q400" s="5" t="s">
        <v>16</v>
      </c>
      <c r="R400" s="63" t="s">
        <v>762</v>
      </c>
      <c r="T400" s="67">
        <f>$FE$628</f>
        <v>1360.3999999999999</v>
      </c>
      <c r="U400" s="5" t="s">
        <v>16</v>
      </c>
      <c r="V400" s="63" t="s">
        <v>21</v>
      </c>
      <c r="X400" s="67">
        <f>$H$634</f>
        <v>1030.2</v>
      </c>
      <c r="Y400" s="5" t="s">
        <v>16</v>
      </c>
      <c r="Z400" s="63" t="s">
        <v>733</v>
      </c>
      <c r="AB400" s="67">
        <f>$HG$640</f>
        <v>1028.8000000000002</v>
      </c>
      <c r="AC400" s="5" t="s">
        <v>16</v>
      </c>
      <c r="AD400" s="63" t="s">
        <v>141</v>
      </c>
      <c r="AF400" s="67">
        <f>$GF$646</f>
        <v>970.19999999999993</v>
      </c>
      <c r="AG400" s="5" t="s">
        <v>16</v>
      </c>
      <c r="AH400" s="219" t="s">
        <v>1653</v>
      </c>
      <c r="AJ400" s="67">
        <f>$ML$652</f>
        <v>842.5</v>
      </c>
      <c r="AK400" s="5" t="s">
        <v>16</v>
      </c>
      <c r="AL400" s="63" t="s">
        <v>733</v>
      </c>
      <c r="AN400" s="67">
        <f>$HG$658</f>
        <v>782.69999999999993</v>
      </c>
      <c r="AO400" s="5" t="s">
        <v>16</v>
      </c>
      <c r="AP400" s="277" t="s">
        <v>800</v>
      </c>
      <c r="AR400" s="67">
        <f>$AR$664</f>
        <v>470.2</v>
      </c>
      <c r="AS400" s="5" t="s">
        <v>16</v>
      </c>
      <c r="AT400" s="63" t="s">
        <v>762</v>
      </c>
      <c r="AV400" s="67">
        <f>$FE$670</f>
        <v>474.59999999999997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143</v>
      </c>
      <c r="D401" s="67">
        <f>$CT$604</f>
        <v>4792.3999999999996</v>
      </c>
      <c r="E401" s="5" t="s">
        <v>18</v>
      </c>
      <c r="F401" s="63" t="s">
        <v>746</v>
      </c>
      <c r="H401" s="67">
        <f>$FW$610</f>
        <v>3047</v>
      </c>
      <c r="I401" s="5" t="s">
        <v>18</v>
      </c>
      <c r="J401" s="63" t="s">
        <v>3380</v>
      </c>
      <c r="L401" s="67">
        <f>$AMT$616</f>
        <v>2153.25</v>
      </c>
      <c r="M401" s="5" t="s">
        <v>18</v>
      </c>
      <c r="N401" s="63" t="s">
        <v>25</v>
      </c>
      <c r="P401" s="67">
        <f>$BJ$622</f>
        <v>2108.6999999999998</v>
      </c>
      <c r="Q401" s="5" t="s">
        <v>18</v>
      </c>
      <c r="R401" s="277" t="s">
        <v>2017</v>
      </c>
      <c r="T401" s="67">
        <f>$SR$628</f>
        <v>1358.6999999999998</v>
      </c>
      <c r="U401" s="5" t="s">
        <v>18</v>
      </c>
      <c r="V401" s="63" t="s">
        <v>3371</v>
      </c>
      <c r="X401" s="67">
        <f>$AJQ$634</f>
        <v>1028.3</v>
      </c>
      <c r="Y401" s="5" t="s">
        <v>18</v>
      </c>
      <c r="Z401" s="277" t="s">
        <v>2017</v>
      </c>
      <c r="AB401" s="67">
        <f>$SR$640</f>
        <v>1014.8</v>
      </c>
      <c r="AC401" s="5" t="s">
        <v>18</v>
      </c>
      <c r="AD401" s="277" t="s">
        <v>31</v>
      </c>
      <c r="AF401" s="67">
        <f>$Z$646</f>
        <v>968.7</v>
      </c>
      <c r="AG401" s="5" t="s">
        <v>18</v>
      </c>
      <c r="AH401" s="277" t="s">
        <v>783</v>
      </c>
      <c r="AJ401" s="67">
        <f>$CK$652</f>
        <v>837.19999999999993</v>
      </c>
      <c r="AK401" s="5" t="s">
        <v>18</v>
      </c>
      <c r="AL401" s="63" t="s">
        <v>3398</v>
      </c>
      <c r="AN401" s="67">
        <f>$ANL$658</f>
        <v>770</v>
      </c>
      <c r="AO401" s="5" t="s">
        <v>18</v>
      </c>
      <c r="AP401" s="277" t="s">
        <v>143</v>
      </c>
      <c r="AR401" s="67">
        <f>$CT$664</f>
        <v>464.7</v>
      </c>
      <c r="AS401" s="5" t="s">
        <v>18</v>
      </c>
      <c r="AT401" s="219" t="s">
        <v>1655</v>
      </c>
      <c r="AV401" s="67">
        <f>$PO$670</f>
        <v>461.6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19" t="s">
        <v>1662</v>
      </c>
      <c r="D402" s="67">
        <f>$HP$604</f>
        <v>4792.3999999999996</v>
      </c>
      <c r="E402" s="5" t="s">
        <v>20</v>
      </c>
      <c r="F402" s="219" t="s">
        <v>1653</v>
      </c>
      <c r="H402" s="67">
        <f>$ML$610</f>
        <v>3038.8</v>
      </c>
      <c r="I402" s="5" t="s">
        <v>20</v>
      </c>
      <c r="J402" s="277" t="s">
        <v>2023</v>
      </c>
      <c r="L402" s="67">
        <f>$AAQ$616</f>
        <v>2142.7000000000003</v>
      </c>
      <c r="M402" s="5" t="s">
        <v>20</v>
      </c>
      <c r="N402" s="28" t="s">
        <v>155</v>
      </c>
      <c r="P402" s="67">
        <f>$BS$622</f>
        <v>2096.4</v>
      </c>
      <c r="Q402" s="5" t="s">
        <v>20</v>
      </c>
      <c r="R402" s="277" t="s">
        <v>2007</v>
      </c>
      <c r="T402" s="67">
        <f>$RZ$628</f>
        <v>1355.6000000000001</v>
      </c>
      <c r="U402" s="5" t="s">
        <v>20</v>
      </c>
      <c r="V402" s="277" t="s">
        <v>11</v>
      </c>
      <c r="X402" s="67">
        <f>$CB$634</f>
        <v>1022.7</v>
      </c>
      <c r="Y402" s="5" t="s">
        <v>20</v>
      </c>
      <c r="Z402" s="28" t="s">
        <v>37</v>
      </c>
      <c r="AB402" s="67">
        <f>$DC$640</f>
        <v>1005.8000000000001</v>
      </c>
      <c r="AC402" s="5" t="s">
        <v>20</v>
      </c>
      <c r="AD402" s="63" t="s">
        <v>21</v>
      </c>
      <c r="AF402" s="67">
        <f>$H$646</f>
        <v>959.8</v>
      </c>
      <c r="AG402" s="5" t="s">
        <v>20</v>
      </c>
      <c r="AH402" s="277" t="s">
        <v>2007</v>
      </c>
      <c r="AJ402" s="67">
        <f>$RZ$652</f>
        <v>795.9</v>
      </c>
      <c r="AK402" s="5" t="s">
        <v>20</v>
      </c>
      <c r="AL402" s="277" t="s">
        <v>11</v>
      </c>
      <c r="AN402" s="67">
        <f>$CB$658</f>
        <v>766.1</v>
      </c>
      <c r="AO402" s="5" t="s">
        <v>20</v>
      </c>
      <c r="AP402" s="63" t="s">
        <v>21</v>
      </c>
      <c r="AR402" s="67">
        <f>$H$664</f>
        <v>455.9</v>
      </c>
      <c r="AS402" s="5" t="s">
        <v>20</v>
      </c>
      <c r="AT402" s="277" t="s">
        <v>2017</v>
      </c>
      <c r="AV402" s="67">
        <f>$SR$670</f>
        <v>448.1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8" t="s">
        <v>155</v>
      </c>
      <c r="D403" s="67">
        <f>$BS$604</f>
        <v>4789.7</v>
      </c>
      <c r="E403" s="5" t="s">
        <v>22</v>
      </c>
      <c r="F403" s="219" t="s">
        <v>1660</v>
      </c>
      <c r="H403" s="67">
        <f>$ND$610</f>
        <v>3038.4</v>
      </c>
      <c r="I403" s="5" t="s">
        <v>22</v>
      </c>
      <c r="J403" s="219" t="s">
        <v>1657</v>
      </c>
      <c r="L403" s="67">
        <f>$RH$616</f>
        <v>2120.1</v>
      </c>
      <c r="M403" s="5" t="s">
        <v>22</v>
      </c>
      <c r="N403" s="277" t="s">
        <v>779</v>
      </c>
      <c r="P403" s="67">
        <f>$AI$622</f>
        <v>2087</v>
      </c>
      <c r="Q403" s="5" t="s">
        <v>22</v>
      </c>
      <c r="R403" s="277" t="s">
        <v>2022</v>
      </c>
      <c r="T403" s="67">
        <f>$YF$628</f>
        <v>1352.6999999999998</v>
      </c>
      <c r="U403" s="5" t="s">
        <v>22</v>
      </c>
      <c r="V403" s="63" t="s">
        <v>153</v>
      </c>
      <c r="X403" s="67">
        <f>$KA$634</f>
        <v>1022.5999999999999</v>
      </c>
      <c r="Y403" s="5" t="s">
        <v>22</v>
      </c>
      <c r="Z403" s="63" t="s">
        <v>141</v>
      </c>
      <c r="AB403" s="67">
        <f>$GF$640</f>
        <v>1003.8</v>
      </c>
      <c r="AC403" s="5" t="s">
        <v>22</v>
      </c>
      <c r="AD403" s="219" t="s">
        <v>1655</v>
      </c>
      <c r="AF403" s="67">
        <f>$PO$646</f>
        <v>946.9000000000002</v>
      </c>
      <c r="AG403" s="5" t="s">
        <v>22</v>
      </c>
      <c r="AH403" s="63" t="s">
        <v>25</v>
      </c>
      <c r="AJ403" s="67">
        <f>$BJ$652</f>
        <v>787.60000000000014</v>
      </c>
      <c r="AK403" s="5" t="s">
        <v>22</v>
      </c>
      <c r="AL403" s="63" t="s">
        <v>738</v>
      </c>
      <c r="AN403" s="67">
        <f>$JI$658</f>
        <v>758.3</v>
      </c>
      <c r="AO403" s="5" t="s">
        <v>22</v>
      </c>
      <c r="AP403" s="277" t="s">
        <v>2017</v>
      </c>
      <c r="AR403" s="67">
        <f>$SR$664</f>
        <v>454.30000000000007</v>
      </c>
      <c r="AS403" s="5" t="s">
        <v>22</v>
      </c>
      <c r="AT403" s="28" t="s">
        <v>155</v>
      </c>
      <c r="AV403" s="67">
        <f>$BS$670</f>
        <v>442.8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19" t="s">
        <v>1647</v>
      </c>
      <c r="D404" s="67">
        <f>$FN$604</f>
        <v>4753.6000000000004</v>
      </c>
      <c r="E404" s="5" t="s">
        <v>24</v>
      </c>
      <c r="F404" s="277" t="s">
        <v>2007</v>
      </c>
      <c r="H404" s="67">
        <f>$RZ$610</f>
        <v>3037.7000000000003</v>
      </c>
      <c r="I404" s="5" t="s">
        <v>24</v>
      </c>
      <c r="J404" s="63" t="s">
        <v>746</v>
      </c>
      <c r="L404" s="67">
        <f>$FW$616</f>
        <v>2106.1999999999998</v>
      </c>
      <c r="M404" s="5" t="s">
        <v>24</v>
      </c>
      <c r="N404" s="63" t="s">
        <v>764</v>
      </c>
      <c r="P404" s="67">
        <f>$JR$622</f>
        <v>2053.3000000000002</v>
      </c>
      <c r="Q404" s="5" t="s">
        <v>24</v>
      </c>
      <c r="R404" s="63" t="s">
        <v>3373</v>
      </c>
      <c r="T404" s="67">
        <f>$AKI$628</f>
        <v>1349</v>
      </c>
      <c r="U404" s="5" t="s">
        <v>24</v>
      </c>
      <c r="V404" s="63" t="s">
        <v>748</v>
      </c>
      <c r="X404" s="67">
        <f>$GO$634</f>
        <v>1022.2999999999998</v>
      </c>
      <c r="Y404" s="5" t="s">
        <v>24</v>
      </c>
      <c r="Z404" s="219" t="s">
        <v>1662</v>
      </c>
      <c r="AB404" s="67">
        <f>$HP$640</f>
        <v>999.30000000000007</v>
      </c>
      <c r="AC404" s="5" t="s">
        <v>24</v>
      </c>
      <c r="AD404" s="63" t="s">
        <v>790</v>
      </c>
      <c r="AF404" s="67">
        <f>$IZ$646</f>
        <v>899.7</v>
      </c>
      <c r="AG404" s="5" t="s">
        <v>24</v>
      </c>
      <c r="AH404" s="63" t="s">
        <v>746</v>
      </c>
      <c r="AJ404" s="67">
        <f>$FW$652</f>
        <v>768.30000000000007</v>
      </c>
      <c r="AK404" s="5" t="s">
        <v>24</v>
      </c>
      <c r="AL404" s="63" t="s">
        <v>748</v>
      </c>
      <c r="AN404" s="67">
        <f>$GO$658</f>
        <v>752</v>
      </c>
      <c r="AO404" s="5" t="s">
        <v>24</v>
      </c>
      <c r="AP404" s="63" t="s">
        <v>749</v>
      </c>
      <c r="AR404" s="67">
        <f>$EV$664</f>
        <v>439.79999999999995</v>
      </c>
      <c r="AS404" s="5" t="s">
        <v>24</v>
      </c>
      <c r="AT404" s="277" t="s">
        <v>779</v>
      </c>
      <c r="AV404" s="67">
        <f>$AI$670</f>
        <v>414.29999999999995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7" t="s">
        <v>2022</v>
      </c>
      <c r="D405" s="67">
        <f>$YF$604</f>
        <v>4753.6000000000004</v>
      </c>
      <c r="E405" s="5" t="s">
        <v>26</v>
      </c>
      <c r="F405" s="63" t="s">
        <v>734</v>
      </c>
      <c r="H405" s="67">
        <f>$LK$610</f>
        <v>3019.9</v>
      </c>
      <c r="I405" s="5" t="s">
        <v>26</v>
      </c>
      <c r="J405" s="277" t="s">
        <v>31</v>
      </c>
      <c r="L405" s="67">
        <f>$Z$616</f>
        <v>2104.5</v>
      </c>
      <c r="M405" s="5" t="s">
        <v>26</v>
      </c>
      <c r="N405" s="63" t="s">
        <v>142</v>
      </c>
      <c r="P405" s="67">
        <f>$DU$622</f>
        <v>2041.3</v>
      </c>
      <c r="Q405" s="5" t="s">
        <v>26</v>
      </c>
      <c r="R405" s="63" t="s">
        <v>746</v>
      </c>
      <c r="T405" s="67">
        <f>$FW$628</f>
        <v>1341.3</v>
      </c>
      <c r="U405" s="5" t="s">
        <v>26</v>
      </c>
      <c r="V405" s="28" t="s">
        <v>37</v>
      </c>
      <c r="X405" s="67">
        <f>$DC$634</f>
        <v>1005.2</v>
      </c>
      <c r="Y405" s="5" t="s">
        <v>26</v>
      </c>
      <c r="Z405" s="277" t="s">
        <v>2022</v>
      </c>
      <c r="AB405" s="67">
        <f>$YF$640</f>
        <v>982.2</v>
      </c>
      <c r="AC405" s="5" t="s">
        <v>26</v>
      </c>
      <c r="AD405" s="63" t="s">
        <v>762</v>
      </c>
      <c r="AF405" s="67">
        <f>$FE$646</f>
        <v>882.7</v>
      </c>
      <c r="AG405" s="5" t="s">
        <v>26</v>
      </c>
      <c r="AH405" s="63" t="s">
        <v>3382</v>
      </c>
      <c r="AJ405" s="67">
        <f>$ANU$652</f>
        <v>731.75</v>
      </c>
      <c r="AK405" s="5" t="s">
        <v>26</v>
      </c>
      <c r="AL405" s="63" t="s">
        <v>25</v>
      </c>
      <c r="AN405" s="67">
        <f>$BJ$658</f>
        <v>734.90000000000009</v>
      </c>
      <c r="AO405" s="5" t="s">
        <v>26</v>
      </c>
      <c r="AP405" s="28" t="s">
        <v>155</v>
      </c>
      <c r="AR405" s="67">
        <f>$BS$664</f>
        <v>438.19999999999993</v>
      </c>
      <c r="AS405" s="5" t="s">
        <v>26</v>
      </c>
      <c r="AT405" s="219" t="s">
        <v>1647</v>
      </c>
      <c r="AV405" s="67">
        <f>$FN$670</f>
        <v>411.6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2025</v>
      </c>
      <c r="D406" s="67">
        <f>$ACA$604</f>
        <v>4753.6000000000004</v>
      </c>
      <c r="E406" s="5" t="s">
        <v>28</v>
      </c>
      <c r="F406" s="277" t="s">
        <v>800</v>
      </c>
      <c r="H406" s="67">
        <f>$AR$610</f>
        <v>3014.5</v>
      </c>
      <c r="I406" s="5" t="s">
        <v>28</v>
      </c>
      <c r="J406" s="63" t="s">
        <v>162</v>
      </c>
      <c r="L406" s="67">
        <f>$IQ$616</f>
        <v>2096.6</v>
      </c>
      <c r="M406" s="5" t="s">
        <v>28</v>
      </c>
      <c r="N406" s="277" t="s">
        <v>783</v>
      </c>
      <c r="P406" s="67">
        <f>$CK$622</f>
        <v>2004.5</v>
      </c>
      <c r="Q406" s="5" t="s">
        <v>28</v>
      </c>
      <c r="R406" s="63" t="s">
        <v>764</v>
      </c>
      <c r="T406" s="67">
        <f>$JR$628</f>
        <v>1324.8999999999999</v>
      </c>
      <c r="U406" s="5" t="s">
        <v>28</v>
      </c>
      <c r="V406" s="63" t="s">
        <v>746</v>
      </c>
      <c r="X406" s="67">
        <f>$FW$634</f>
        <v>984.4</v>
      </c>
      <c r="Y406" s="5" t="s">
        <v>28</v>
      </c>
      <c r="Z406" s="63" t="s">
        <v>763</v>
      </c>
      <c r="AB406" s="67">
        <f>$NM$640</f>
        <v>982</v>
      </c>
      <c r="AC406" s="5" t="s">
        <v>28</v>
      </c>
      <c r="AD406" s="63" t="s">
        <v>3385</v>
      </c>
      <c r="AF406" s="67">
        <f>$AOV$646</f>
        <v>866.39999999999986</v>
      </c>
      <c r="AG406" s="5" t="s">
        <v>28</v>
      </c>
      <c r="AH406" s="63" t="s">
        <v>3366</v>
      </c>
      <c r="AJ406" s="67">
        <f>$AHX$652</f>
        <v>730</v>
      </c>
      <c r="AK406" s="5" t="s">
        <v>28</v>
      </c>
      <c r="AL406" s="63" t="s">
        <v>3393</v>
      </c>
      <c r="AN406" s="67">
        <f>$APE$658</f>
        <v>733.8</v>
      </c>
      <c r="AO406" s="5" t="s">
        <v>28</v>
      </c>
      <c r="AP406" s="219" t="s">
        <v>1659</v>
      </c>
      <c r="AR406" s="67">
        <f>$PF$664</f>
        <v>434.2</v>
      </c>
      <c r="AS406" s="5" t="s">
        <v>28</v>
      </c>
      <c r="AT406" s="63" t="s">
        <v>3381</v>
      </c>
      <c r="AV406" s="67">
        <f>$ANC$670</f>
        <v>398.9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31</v>
      </c>
      <c r="D407" s="67">
        <f>$Z$604</f>
        <v>4753.6000000000004</v>
      </c>
      <c r="E407" s="5" t="s">
        <v>30</v>
      </c>
      <c r="F407" s="63" t="s">
        <v>3371</v>
      </c>
      <c r="H407" s="67">
        <f>$AJQ$610</f>
        <v>2970.1</v>
      </c>
      <c r="I407" s="5" t="s">
        <v>30</v>
      </c>
      <c r="J407" s="277" t="s">
        <v>2009</v>
      </c>
      <c r="L407" s="67">
        <f>$VC$616</f>
        <v>2086.2999999999997</v>
      </c>
      <c r="M407" s="5" t="s">
        <v>30</v>
      </c>
      <c r="N407" s="277" t="s">
        <v>143</v>
      </c>
      <c r="P407" s="67">
        <f>$CT$622</f>
        <v>2000.6</v>
      </c>
      <c r="Q407" s="5" t="s">
        <v>30</v>
      </c>
      <c r="R407" s="277" t="s">
        <v>143</v>
      </c>
      <c r="T407" s="67">
        <f>$CT$628</f>
        <v>1284.4000000000001</v>
      </c>
      <c r="U407" s="5" t="s">
        <v>30</v>
      </c>
      <c r="V407" s="219" t="s">
        <v>1655</v>
      </c>
      <c r="X407" s="67">
        <f>$PO$634</f>
        <v>975.2</v>
      </c>
      <c r="Y407" s="5" t="s">
        <v>30</v>
      </c>
      <c r="Z407" s="277" t="s">
        <v>783</v>
      </c>
      <c r="AB407" s="67">
        <f>$CK$640</f>
        <v>960.1</v>
      </c>
      <c r="AC407" s="5" t="s">
        <v>30</v>
      </c>
      <c r="AD407" s="63" t="s">
        <v>33</v>
      </c>
      <c r="AF407" s="67">
        <f>$BA$646</f>
        <v>853.3</v>
      </c>
      <c r="AG407" s="5" t="s">
        <v>30</v>
      </c>
      <c r="AH407" s="63" t="s">
        <v>162</v>
      </c>
      <c r="AJ407" s="67">
        <f>$IQ$652</f>
        <v>724.3</v>
      </c>
      <c r="AK407" s="5" t="s">
        <v>30</v>
      </c>
      <c r="AL407" s="219" t="s">
        <v>1662</v>
      </c>
      <c r="AN407" s="67">
        <f>$HP$658</f>
        <v>703.99999999999989</v>
      </c>
      <c r="AO407" s="5" t="s">
        <v>30</v>
      </c>
      <c r="AP407" s="277" t="s">
        <v>11</v>
      </c>
      <c r="AR407" s="67">
        <f>$CB$664</f>
        <v>432.39999999999992</v>
      </c>
      <c r="AS407" s="5" t="s">
        <v>30</v>
      </c>
      <c r="AT407" s="63" t="s">
        <v>764</v>
      </c>
      <c r="AV407" s="67">
        <f>$JR$670</f>
        <v>398.8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</v>
      </c>
      <c r="D408" s="67">
        <f>$BA$604</f>
        <v>4753.6000000000004</v>
      </c>
      <c r="E408" s="5" t="s">
        <v>32</v>
      </c>
      <c r="F408" s="277" t="s">
        <v>2005</v>
      </c>
      <c r="H408" s="67">
        <f>$SI$610</f>
        <v>2968.1</v>
      </c>
      <c r="I408" s="5" t="s">
        <v>32</v>
      </c>
      <c r="J408" s="277" t="s">
        <v>27</v>
      </c>
      <c r="L408" s="67">
        <f>$MC$616</f>
        <v>2065.5</v>
      </c>
      <c r="M408" s="5" t="s">
        <v>32</v>
      </c>
      <c r="N408" s="63" t="s">
        <v>3376</v>
      </c>
      <c r="P408" s="67">
        <f>$ALJ$622</f>
        <v>1973.8999999999999</v>
      </c>
      <c r="Q408" s="5" t="s">
        <v>32</v>
      </c>
      <c r="R408" s="63" t="s">
        <v>33</v>
      </c>
      <c r="T408" s="67">
        <f>$BA$628</f>
        <v>1283.7</v>
      </c>
      <c r="U408" s="5" t="s">
        <v>32</v>
      </c>
      <c r="V408" s="277" t="s">
        <v>779</v>
      </c>
      <c r="X408" s="67">
        <f>$AI$634</f>
        <v>968.3</v>
      </c>
      <c r="Y408" s="5" t="s">
        <v>32</v>
      </c>
      <c r="Z408" s="63" t="s">
        <v>3381</v>
      </c>
      <c r="AB408" s="67">
        <f>$ANC$640</f>
        <v>940.80000000000007</v>
      </c>
      <c r="AC408" s="5" t="s">
        <v>32</v>
      </c>
      <c r="AD408" s="277" t="s">
        <v>17</v>
      </c>
      <c r="AF408" s="67">
        <f>$DL$646</f>
        <v>831.40000000000009</v>
      </c>
      <c r="AG408" s="5" t="s">
        <v>32</v>
      </c>
      <c r="AH408" s="28" t="s">
        <v>37</v>
      </c>
      <c r="AJ408" s="67">
        <f>$DC$652</f>
        <v>722.7</v>
      </c>
      <c r="AK408" s="5" t="s">
        <v>32</v>
      </c>
      <c r="AL408" s="277" t="s">
        <v>779</v>
      </c>
      <c r="AN408" s="67">
        <f>$AI$658</f>
        <v>683.5</v>
      </c>
      <c r="AO408" s="5" t="s">
        <v>32</v>
      </c>
      <c r="AP408" s="277" t="s">
        <v>4496</v>
      </c>
      <c r="AR408" s="67">
        <f>$XW$664</f>
        <v>425</v>
      </c>
      <c r="AS408" s="5" t="s">
        <v>32</v>
      </c>
      <c r="AT408" s="219" t="s">
        <v>1660</v>
      </c>
      <c r="AV408" s="67">
        <f>$ND$670</f>
        <v>376.20000000000005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3" t="s">
        <v>162</v>
      </c>
      <c r="D409" s="67">
        <f>$IQ$604</f>
        <v>4729.6000000000004</v>
      </c>
      <c r="E409" s="5" t="s">
        <v>34</v>
      </c>
      <c r="F409" s="63" t="s">
        <v>3373</v>
      </c>
      <c r="H409" s="67">
        <f>$AKI$610</f>
        <v>2946.3</v>
      </c>
      <c r="I409" s="5" t="s">
        <v>34</v>
      </c>
      <c r="J409" s="277" t="s">
        <v>2010</v>
      </c>
      <c r="L409" s="67">
        <f>$VL$616</f>
        <v>2059.7999999999997</v>
      </c>
      <c r="M409" s="5" t="s">
        <v>34</v>
      </c>
      <c r="N409" s="63" t="s">
        <v>790</v>
      </c>
      <c r="P409" s="67">
        <f>$IZ$622</f>
        <v>1948.4</v>
      </c>
      <c r="Q409" s="5" t="s">
        <v>34</v>
      </c>
      <c r="R409" s="63" t="s">
        <v>141</v>
      </c>
      <c r="T409" s="67">
        <f>$GF$628</f>
        <v>1283.3000000000002</v>
      </c>
      <c r="U409" s="5" t="s">
        <v>34</v>
      </c>
      <c r="V409" s="277" t="s">
        <v>800</v>
      </c>
      <c r="X409" s="67">
        <f>$AR$634</f>
        <v>958.69999999999993</v>
      </c>
      <c r="Y409" s="5" t="s">
        <v>34</v>
      </c>
      <c r="Z409" s="63" t="s">
        <v>748</v>
      </c>
      <c r="AB409" s="67">
        <f>$GO$640</f>
        <v>938.1</v>
      </c>
      <c r="AC409" s="5" t="s">
        <v>34</v>
      </c>
      <c r="AD409" s="277" t="s">
        <v>783</v>
      </c>
      <c r="AF409" s="67">
        <f>$CK$646</f>
        <v>828.6</v>
      </c>
      <c r="AG409" s="5" t="s">
        <v>34</v>
      </c>
      <c r="AH409" s="277" t="s">
        <v>1</v>
      </c>
      <c r="AJ409" s="67">
        <f>$TA$652</f>
        <v>707.6</v>
      </c>
      <c r="AK409" s="5" t="s">
        <v>34</v>
      </c>
      <c r="AL409" s="63" t="s">
        <v>3382</v>
      </c>
      <c r="AN409" s="67">
        <f>$ANU$658</f>
        <v>679.8</v>
      </c>
      <c r="AO409" s="5" t="s">
        <v>34</v>
      </c>
      <c r="AP409" s="63" t="s">
        <v>141</v>
      </c>
      <c r="AR409" s="67">
        <f>$GF$664</f>
        <v>423.99999999999994</v>
      </c>
      <c r="AS409" s="5" t="s">
        <v>34</v>
      </c>
      <c r="AT409" s="63" t="s">
        <v>755</v>
      </c>
      <c r="AV409" s="67">
        <f>$OW$670</f>
        <v>368.00000000000006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2001</v>
      </c>
      <c r="D410" s="67">
        <f>$TJ$604</f>
        <v>4722.2</v>
      </c>
      <c r="E410" s="5" t="s">
        <v>36</v>
      </c>
      <c r="F410" s="63" t="s">
        <v>25</v>
      </c>
      <c r="H410" s="67">
        <f>$BJ$610</f>
        <v>2944.4</v>
      </c>
      <c r="I410" s="5" t="s">
        <v>36</v>
      </c>
      <c r="J410" s="63" t="s">
        <v>3368</v>
      </c>
      <c r="L410" s="67">
        <f>$AIP$616</f>
        <v>2059.6</v>
      </c>
      <c r="M410" s="5" t="s">
        <v>36</v>
      </c>
      <c r="N410" s="219" t="s">
        <v>1662</v>
      </c>
      <c r="P410" s="67">
        <f>$HP$622</f>
        <v>1947.8</v>
      </c>
      <c r="Q410" s="5" t="s">
        <v>36</v>
      </c>
      <c r="R410" s="277" t="s">
        <v>2026</v>
      </c>
      <c r="T410" s="67">
        <f>$ZG$628</f>
        <v>1276.9999999999998</v>
      </c>
      <c r="U410" s="5" t="s">
        <v>36</v>
      </c>
      <c r="V410" s="277" t="s">
        <v>9</v>
      </c>
      <c r="X410" s="67">
        <f>$LT$634</f>
        <v>948.50000000000011</v>
      </c>
      <c r="Y410" s="5" t="s">
        <v>36</v>
      </c>
      <c r="Z410" s="63" t="s">
        <v>3371</v>
      </c>
      <c r="AB410" s="67">
        <f>$AJQ$640</f>
        <v>920</v>
      </c>
      <c r="AC410" s="5" t="s">
        <v>36</v>
      </c>
      <c r="AD410" s="63" t="s">
        <v>764</v>
      </c>
      <c r="AF410" s="67">
        <f>$JR$646</f>
        <v>820.6</v>
      </c>
      <c r="AG410" s="5" t="s">
        <v>36</v>
      </c>
      <c r="AH410" s="63" t="s">
        <v>3381</v>
      </c>
      <c r="AJ410" s="67">
        <f>$ANC$652</f>
        <v>693.4</v>
      </c>
      <c r="AK410" s="5" t="s">
        <v>36</v>
      </c>
      <c r="AL410" s="63" t="s">
        <v>21</v>
      </c>
      <c r="AN410" s="67">
        <f>$H$658</f>
        <v>674.2</v>
      </c>
      <c r="AO410" s="5" t="s">
        <v>36</v>
      </c>
      <c r="AP410" s="63" t="s">
        <v>778</v>
      </c>
      <c r="AR410" s="67">
        <f>$GX$664</f>
        <v>422.79999999999995</v>
      </c>
      <c r="AS410" s="5" t="s">
        <v>36</v>
      </c>
      <c r="AT410" s="63" t="s">
        <v>3385</v>
      </c>
      <c r="AV410" s="67">
        <f>$AOV$670</f>
        <v>357.6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7" t="s">
        <v>4496</v>
      </c>
      <c r="D411" s="67">
        <f>$XW$604</f>
        <v>4709.3999999999996</v>
      </c>
      <c r="E411" s="5" t="s">
        <v>38</v>
      </c>
      <c r="F411" s="277" t="s">
        <v>23</v>
      </c>
      <c r="H411" s="67">
        <f>$KS$610</f>
        <v>2908.3</v>
      </c>
      <c r="I411" s="5" t="s">
        <v>38</v>
      </c>
      <c r="J411" s="219" t="s">
        <v>1654</v>
      </c>
      <c r="L411" s="67">
        <f>$QY$616</f>
        <v>2049</v>
      </c>
      <c r="M411" s="5" t="s">
        <v>38</v>
      </c>
      <c r="N411" s="219" t="s">
        <v>1644</v>
      </c>
      <c r="P411" s="67">
        <f>$UT$622</f>
        <v>1927</v>
      </c>
      <c r="Q411" s="5" t="s">
        <v>38</v>
      </c>
      <c r="R411" s="63" t="s">
        <v>753</v>
      </c>
      <c r="T411" s="67">
        <f>$EM$628</f>
        <v>1247.7</v>
      </c>
      <c r="U411" s="5" t="s">
        <v>38</v>
      </c>
      <c r="V411" s="277" t="s">
        <v>2007</v>
      </c>
      <c r="X411" s="67">
        <f>$RZ$634</f>
        <v>944.9</v>
      </c>
      <c r="Y411" s="5" t="s">
        <v>38</v>
      </c>
      <c r="Z411" s="219" t="s">
        <v>1644</v>
      </c>
      <c r="AB411" s="67">
        <f>$UT$640</f>
        <v>915.69999999999993</v>
      </c>
      <c r="AC411" s="5" t="s">
        <v>38</v>
      </c>
      <c r="AD411" s="63" t="s">
        <v>749</v>
      </c>
      <c r="AF411" s="67">
        <f>$EV$646</f>
        <v>803.09999999999991</v>
      </c>
      <c r="AG411" s="5" t="s">
        <v>38</v>
      </c>
      <c r="AH411" s="63" t="s">
        <v>3374</v>
      </c>
      <c r="AJ411" s="67">
        <f>$AKR$652</f>
        <v>690.19999999999993</v>
      </c>
      <c r="AK411" s="5" t="s">
        <v>38</v>
      </c>
      <c r="AL411" s="63" t="s">
        <v>3373</v>
      </c>
      <c r="AN411" s="67">
        <f>$AKI$658</f>
        <v>612.1</v>
      </c>
      <c r="AO411" s="5" t="s">
        <v>38</v>
      </c>
      <c r="AP411" s="277" t="s">
        <v>779</v>
      </c>
      <c r="AR411" s="67">
        <f>$AI$664</f>
        <v>417.59999999999997</v>
      </c>
      <c r="AS411" s="5" t="s">
        <v>38</v>
      </c>
      <c r="AT411" s="277" t="s">
        <v>4496</v>
      </c>
      <c r="AV411" s="67">
        <f>$XW$670</f>
        <v>356.5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7" t="s">
        <v>2007</v>
      </c>
      <c r="D412" s="67">
        <f>$RZ$604</f>
        <v>4643.3999999999996</v>
      </c>
      <c r="E412" s="5" t="s">
        <v>145</v>
      </c>
      <c r="F412" s="219" t="s">
        <v>1654</v>
      </c>
      <c r="H412" s="67">
        <f>$QY$610</f>
        <v>2903.9000000000005</v>
      </c>
      <c r="I412" s="5" t="s">
        <v>145</v>
      </c>
      <c r="J412" s="63" t="s">
        <v>3393</v>
      </c>
      <c r="L412" s="67">
        <f>$APE$616</f>
        <v>2034.6000000000001</v>
      </c>
      <c r="M412" s="5" t="s">
        <v>145</v>
      </c>
      <c r="N412" s="277" t="s">
        <v>2007</v>
      </c>
      <c r="P412" s="67">
        <f>$RZ$622</f>
        <v>1906.8</v>
      </c>
      <c r="Q412" s="5" t="s">
        <v>145</v>
      </c>
      <c r="R412" s="277" t="s">
        <v>800</v>
      </c>
      <c r="T412" s="67">
        <f>$AR$628</f>
        <v>1239.5999999999999</v>
      </c>
      <c r="U412" s="5" t="s">
        <v>145</v>
      </c>
      <c r="V412" s="63" t="s">
        <v>762</v>
      </c>
      <c r="X412" s="67">
        <f>$FE$634</f>
        <v>937.79999999999984</v>
      </c>
      <c r="Y412" s="5" t="s">
        <v>145</v>
      </c>
      <c r="Z412" s="63" t="s">
        <v>3384</v>
      </c>
      <c r="AB412" s="67">
        <f>$AOM$640</f>
        <v>914.9</v>
      </c>
      <c r="AC412" s="5" t="s">
        <v>145</v>
      </c>
      <c r="AD412" s="28" t="s">
        <v>155</v>
      </c>
      <c r="AF412" s="67">
        <f>$BS$646</f>
        <v>788.40000000000009</v>
      </c>
      <c r="AG412" s="5" t="s">
        <v>145</v>
      </c>
      <c r="AH412" s="277" t="s">
        <v>17</v>
      </c>
      <c r="AJ412" s="67">
        <f>$DL$652</f>
        <v>688.40000000000009</v>
      </c>
      <c r="AK412" s="5" t="s">
        <v>145</v>
      </c>
      <c r="AL412" s="219" t="s">
        <v>1656</v>
      </c>
      <c r="AN412" s="67">
        <f>$QP$658</f>
        <v>607.79999999999995</v>
      </c>
      <c r="AO412" s="5" t="s">
        <v>145</v>
      </c>
      <c r="AP412" s="63" t="s">
        <v>746</v>
      </c>
      <c r="AR412" s="67">
        <f>$FW$664</f>
        <v>408</v>
      </c>
      <c r="AS412" s="5" t="s">
        <v>145</v>
      </c>
      <c r="AT412" s="277" t="s">
        <v>11</v>
      </c>
      <c r="AV412" s="67">
        <f>$CB$670</f>
        <v>327.60000000000002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19" t="s">
        <v>1653</v>
      </c>
      <c r="D413" s="67">
        <f>$ML$604</f>
        <v>4604.6000000000004</v>
      </c>
      <c r="E413" s="5" t="s">
        <v>146</v>
      </c>
      <c r="F413" s="63" t="s">
        <v>3369</v>
      </c>
      <c r="H413" s="67">
        <f>$AIY$610</f>
        <v>2891.2000000000003</v>
      </c>
      <c r="I413" s="5" t="s">
        <v>146</v>
      </c>
      <c r="J413" s="277" t="s">
        <v>2025</v>
      </c>
      <c r="L413" s="67">
        <f>$ACA$616</f>
        <v>2034.1000000000001</v>
      </c>
      <c r="M413" s="5" t="s">
        <v>146</v>
      </c>
      <c r="N413" s="63" t="s">
        <v>162</v>
      </c>
      <c r="P413" s="67">
        <f>$IQ$622</f>
        <v>1881.5</v>
      </c>
      <c r="Q413" s="5" t="s">
        <v>146</v>
      </c>
      <c r="R413" s="277" t="s">
        <v>2029</v>
      </c>
      <c r="T413" s="67">
        <f>$ZY$628</f>
        <v>1214.8999999999999</v>
      </c>
      <c r="U413" s="5" t="s">
        <v>146</v>
      </c>
      <c r="V413" s="63" t="s">
        <v>3381</v>
      </c>
      <c r="X413" s="67">
        <f>$ANC$634</f>
        <v>937.6</v>
      </c>
      <c r="Y413" s="5" t="s">
        <v>146</v>
      </c>
      <c r="Z413" s="63" t="s">
        <v>771</v>
      </c>
      <c r="AB413" s="67">
        <f>$MU$640</f>
        <v>909</v>
      </c>
      <c r="AC413" s="5" t="s">
        <v>146</v>
      </c>
      <c r="AD413" s="277" t="s">
        <v>2051</v>
      </c>
      <c r="AF413" s="67">
        <f>$ABR$646</f>
        <v>779.5</v>
      </c>
      <c r="AG413" s="5" t="s">
        <v>146</v>
      </c>
      <c r="AH413" s="277" t="s">
        <v>2156</v>
      </c>
      <c r="AJ413" s="67">
        <f>$XN$652</f>
        <v>680.4</v>
      </c>
      <c r="AK413" s="5" t="s">
        <v>146</v>
      </c>
      <c r="AL413" s="63" t="s">
        <v>3378</v>
      </c>
      <c r="AN413" s="67">
        <f>$AMB$658</f>
        <v>601.1</v>
      </c>
      <c r="AO413" s="5" t="s">
        <v>146</v>
      </c>
      <c r="AP413" s="277" t="s">
        <v>2026</v>
      </c>
      <c r="AR413" s="67">
        <f>$ZG$664</f>
        <v>401.9</v>
      </c>
      <c r="AS413" s="5" t="s">
        <v>146</v>
      </c>
      <c r="AT413" s="277" t="s">
        <v>2024</v>
      </c>
      <c r="AV413" s="67">
        <f>$ZP$670</f>
        <v>326.89999999999998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3371</v>
      </c>
      <c r="D414" s="67">
        <f>$AJQ$604</f>
        <v>4526.1000000000004</v>
      </c>
      <c r="E414" s="5" t="s">
        <v>147</v>
      </c>
      <c r="F414" s="63" t="s">
        <v>162</v>
      </c>
      <c r="H414" s="67">
        <f>$IQ$610</f>
        <v>2869.5</v>
      </c>
      <c r="I414" s="5" t="s">
        <v>147</v>
      </c>
      <c r="J414" s="277" t="s">
        <v>9</v>
      </c>
      <c r="L414" s="67">
        <f>$LT$616</f>
        <v>2017.5</v>
      </c>
      <c r="M414" s="5" t="s">
        <v>147</v>
      </c>
      <c r="N414" s="219" t="s">
        <v>1659</v>
      </c>
      <c r="P414" s="67">
        <f>$PF$622</f>
        <v>1881.5</v>
      </c>
      <c r="Q414" s="5" t="s">
        <v>147</v>
      </c>
      <c r="R414" s="219" t="s">
        <v>1652</v>
      </c>
      <c r="T414" s="67">
        <f>$ON$628</f>
        <v>1207.0999999999999</v>
      </c>
      <c r="U414" s="5" t="s">
        <v>147</v>
      </c>
      <c r="V414" s="277" t="s">
        <v>783</v>
      </c>
      <c r="X414" s="67">
        <f>$CK$634</f>
        <v>935.9</v>
      </c>
      <c r="Y414" s="5" t="s">
        <v>147</v>
      </c>
      <c r="Z414" s="63" t="s">
        <v>3366</v>
      </c>
      <c r="AB414" s="67">
        <f>$AHX$640</f>
        <v>907.7</v>
      </c>
      <c r="AC414" s="5" t="s">
        <v>147</v>
      </c>
      <c r="AD414" s="277" t="s">
        <v>2029</v>
      </c>
      <c r="AF414" s="67">
        <f>$ZY$646</f>
        <v>772.2</v>
      </c>
      <c r="AG414" s="5" t="s">
        <v>147</v>
      </c>
      <c r="AH414" s="277" t="s">
        <v>2002</v>
      </c>
      <c r="AJ414" s="67">
        <f>$WM$652</f>
        <v>673.3</v>
      </c>
      <c r="AK414" s="5" t="s">
        <v>147</v>
      </c>
      <c r="AL414" s="28" t="s">
        <v>155</v>
      </c>
      <c r="AN414" s="67">
        <f>$BS$658</f>
        <v>585.9</v>
      </c>
      <c r="AO414" s="5" t="s">
        <v>147</v>
      </c>
      <c r="AP414" s="219" t="s">
        <v>1644</v>
      </c>
      <c r="AR414" s="67">
        <f>$UT$664</f>
        <v>395.1</v>
      </c>
      <c r="AS414" s="5" t="s">
        <v>147</v>
      </c>
      <c r="AT414" s="277" t="s">
        <v>2029</v>
      </c>
      <c r="AV414" s="67">
        <f>$ZY$670</f>
        <v>315.5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757</v>
      </c>
      <c r="D415" s="67">
        <f>$LB$604</f>
        <v>4521.5</v>
      </c>
      <c r="E415" s="5" t="s">
        <v>151</v>
      </c>
      <c r="F415" s="63" t="s">
        <v>748</v>
      </c>
      <c r="H415" s="67">
        <f>$GO$610</f>
        <v>2860.3</v>
      </c>
      <c r="I415" s="5" t="s">
        <v>151</v>
      </c>
      <c r="J415" s="63" t="s">
        <v>738</v>
      </c>
      <c r="L415" s="67">
        <f>$JI$616</f>
        <v>2017.0000000000002</v>
      </c>
      <c r="M415" s="5" t="s">
        <v>151</v>
      </c>
      <c r="N415" s="63" t="s">
        <v>3379</v>
      </c>
      <c r="P415" s="67">
        <f>$AMK$622</f>
        <v>1877.4</v>
      </c>
      <c r="Q415" s="5" t="s">
        <v>151</v>
      </c>
      <c r="R415" s="219" t="s">
        <v>1654</v>
      </c>
      <c r="T415" s="67">
        <f>$QY$628</f>
        <v>1205.8999999999999</v>
      </c>
      <c r="U415" s="5" t="s">
        <v>151</v>
      </c>
      <c r="V415" s="277" t="s">
        <v>1</v>
      </c>
      <c r="X415" s="67">
        <f>$TA$634</f>
        <v>934</v>
      </c>
      <c r="Y415" s="5" t="s">
        <v>151</v>
      </c>
      <c r="Z415" s="277" t="s">
        <v>2007</v>
      </c>
      <c r="AB415" s="67">
        <f>$RZ$640</f>
        <v>902.3</v>
      </c>
      <c r="AC415" s="5" t="s">
        <v>151</v>
      </c>
      <c r="AD415" s="277" t="s">
        <v>2007</v>
      </c>
      <c r="AF415" s="67">
        <f>$RZ$646</f>
        <v>768.00000000000011</v>
      </c>
      <c r="AG415" s="5" t="s">
        <v>151</v>
      </c>
      <c r="AH415" s="63" t="s">
        <v>3397</v>
      </c>
      <c r="AJ415" s="67">
        <f>$AQF$652</f>
        <v>662.5</v>
      </c>
      <c r="AK415" s="5" t="s">
        <v>151</v>
      </c>
      <c r="AL415" s="277" t="s">
        <v>2156</v>
      </c>
      <c r="AN415" s="67">
        <f>$XN$658</f>
        <v>583.19999999999993</v>
      </c>
      <c r="AO415" s="5" t="s">
        <v>151</v>
      </c>
      <c r="AP415" s="277" t="s">
        <v>15</v>
      </c>
      <c r="AR415" s="67">
        <f>$HY$664</f>
        <v>385.3</v>
      </c>
      <c r="AS415" s="5" t="s">
        <v>151</v>
      </c>
      <c r="AT415" s="277" t="s">
        <v>23</v>
      </c>
      <c r="AV415" s="67">
        <f>$KS$670</f>
        <v>313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738</v>
      </c>
      <c r="D416" s="67">
        <f>$JI$604</f>
        <v>4521.5</v>
      </c>
      <c r="E416" s="5" t="s">
        <v>157</v>
      </c>
      <c r="F416" s="63" t="s">
        <v>3370</v>
      </c>
      <c r="H416" s="67">
        <f>$AJH$610</f>
        <v>2807</v>
      </c>
      <c r="I416" s="5" t="s">
        <v>157</v>
      </c>
      <c r="J416" s="219" t="s">
        <v>1653</v>
      </c>
      <c r="L416" s="67">
        <f>$ML$616</f>
        <v>2008</v>
      </c>
      <c r="M416" s="5" t="s">
        <v>157</v>
      </c>
      <c r="N416" s="28" t="s">
        <v>37</v>
      </c>
      <c r="P416" s="67">
        <f>$DC$622</f>
        <v>1851</v>
      </c>
      <c r="Q416" s="5" t="s">
        <v>157</v>
      </c>
      <c r="R416" s="277" t="s">
        <v>779</v>
      </c>
      <c r="T416" s="67">
        <f>$AI$628</f>
        <v>1205.8</v>
      </c>
      <c r="U416" s="5" t="s">
        <v>157</v>
      </c>
      <c r="V416" s="63" t="s">
        <v>33</v>
      </c>
      <c r="X416" s="67">
        <f>$BA$634</f>
        <v>932.2</v>
      </c>
      <c r="Y416" s="5" t="s">
        <v>157</v>
      </c>
      <c r="Z416" s="219" t="s">
        <v>1656</v>
      </c>
      <c r="AB416" s="67">
        <f>$QP$640</f>
        <v>896</v>
      </c>
      <c r="AC416" s="5" t="s">
        <v>157</v>
      </c>
      <c r="AD416" s="277" t="s">
        <v>9</v>
      </c>
      <c r="AF416" s="67">
        <f>$LT$646</f>
        <v>750.2</v>
      </c>
      <c r="AG416" s="5" t="s">
        <v>157</v>
      </c>
      <c r="AH416" s="63" t="s">
        <v>3378</v>
      </c>
      <c r="AJ416" s="67">
        <f>$AMB$652</f>
        <v>658.2</v>
      </c>
      <c r="AK416" s="5" t="s">
        <v>157</v>
      </c>
      <c r="AL416" s="63" t="s">
        <v>796</v>
      </c>
      <c r="AN416" s="67">
        <f>$KJ$658</f>
        <v>578.1</v>
      </c>
      <c r="AO416" s="5" t="s">
        <v>157</v>
      </c>
      <c r="AP416" s="277" t="s">
        <v>2007</v>
      </c>
      <c r="AR416" s="67">
        <f>$RZ$664</f>
        <v>375.4</v>
      </c>
      <c r="AS416" s="5" t="s">
        <v>157</v>
      </c>
      <c r="AT416" s="63" t="s">
        <v>3379</v>
      </c>
      <c r="AV416" s="67">
        <f>$AMK$670</f>
        <v>307.5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3379</v>
      </c>
      <c r="D417" s="67">
        <f>$AMK$604</f>
        <v>4521.5</v>
      </c>
      <c r="E417" s="5" t="s">
        <v>159</v>
      </c>
      <c r="F417" s="63" t="s">
        <v>153</v>
      </c>
      <c r="H417" s="67">
        <f>$KA$610</f>
        <v>2777.7</v>
      </c>
      <c r="I417" s="5" t="s">
        <v>159</v>
      </c>
      <c r="J417" s="219" t="s">
        <v>1662</v>
      </c>
      <c r="L417" s="67">
        <f>$HP$616</f>
        <v>2006.6</v>
      </c>
      <c r="M417" s="5" t="s">
        <v>159</v>
      </c>
      <c r="N417" s="277" t="s">
        <v>17</v>
      </c>
      <c r="P417" s="67">
        <f>$DL$622</f>
        <v>1840.1</v>
      </c>
      <c r="Q417" s="5" t="s">
        <v>159</v>
      </c>
      <c r="R417" s="277" t="s">
        <v>2010</v>
      </c>
      <c r="T417" s="67">
        <f>$VL$628</f>
        <v>1200.8</v>
      </c>
      <c r="U417" s="5" t="s">
        <v>159</v>
      </c>
      <c r="V417" s="277" t="s">
        <v>17</v>
      </c>
      <c r="X417" s="67">
        <f>$DL$634</f>
        <v>932.19999999999993</v>
      </c>
      <c r="Y417" s="5" t="s">
        <v>159</v>
      </c>
      <c r="Z417" s="63" t="s">
        <v>778</v>
      </c>
      <c r="AB417" s="67">
        <f>$GX$640</f>
        <v>881.5</v>
      </c>
      <c r="AC417" s="5" t="s">
        <v>159</v>
      </c>
      <c r="AD417" s="219" t="s">
        <v>1643</v>
      </c>
      <c r="AF417" s="67">
        <f>$UB$646</f>
        <v>731</v>
      </c>
      <c r="AG417" s="5" t="s">
        <v>159</v>
      </c>
      <c r="AH417" s="277" t="s">
        <v>2017</v>
      </c>
      <c r="AJ417" s="67">
        <f>$SR$652</f>
        <v>656.8</v>
      </c>
      <c r="AK417" s="5" t="s">
        <v>159</v>
      </c>
      <c r="AL417" s="277" t="s">
        <v>800</v>
      </c>
      <c r="AN417" s="67">
        <f>$AR$658</f>
        <v>556.6</v>
      </c>
      <c r="AO417" s="5" t="s">
        <v>159</v>
      </c>
      <c r="AP417" s="63" t="s">
        <v>33</v>
      </c>
      <c r="AR417" s="67">
        <f>$BA$664</f>
        <v>361.29999999999995</v>
      </c>
      <c r="AS417" s="5" t="s">
        <v>159</v>
      </c>
      <c r="AT417" s="63" t="s">
        <v>3371</v>
      </c>
      <c r="AV417" s="67">
        <f>$AJQ$670</f>
        <v>304.10000000000002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7" t="s">
        <v>2024</v>
      </c>
      <c r="D418" s="67">
        <f>$ZP$604</f>
        <v>4514.0999999999995</v>
      </c>
      <c r="E418" s="5" t="s">
        <v>160</v>
      </c>
      <c r="F418" s="277" t="s">
        <v>2022</v>
      </c>
      <c r="H418" s="67">
        <f>$YF$610</f>
        <v>2741.0000000000005</v>
      </c>
      <c r="I418" s="5" t="s">
        <v>160</v>
      </c>
      <c r="J418" s="277" t="s">
        <v>779</v>
      </c>
      <c r="L418" s="67">
        <f>$AI$616</f>
        <v>1988.2</v>
      </c>
      <c r="M418" s="5" t="s">
        <v>160</v>
      </c>
      <c r="N418" s="277" t="s">
        <v>9</v>
      </c>
      <c r="P418" s="67">
        <f>$LT$622</f>
        <v>1820</v>
      </c>
      <c r="Q418" s="5" t="s">
        <v>160</v>
      </c>
      <c r="R418" s="63" t="s">
        <v>782</v>
      </c>
      <c r="T418" s="67">
        <f>$QG$628</f>
        <v>1187.3999999999999</v>
      </c>
      <c r="U418" s="5" t="s">
        <v>160</v>
      </c>
      <c r="V418" s="63" t="s">
        <v>3397</v>
      </c>
      <c r="X418" s="67">
        <f>$AQF$634</f>
        <v>931.7</v>
      </c>
      <c r="Y418" s="5" t="s">
        <v>160</v>
      </c>
      <c r="Z418" s="277" t="s">
        <v>2026</v>
      </c>
      <c r="AB418" s="67">
        <f>$ZG$640</f>
        <v>860.9</v>
      </c>
      <c r="AC418" s="5" t="s">
        <v>160</v>
      </c>
      <c r="AD418" s="219" t="s">
        <v>1662</v>
      </c>
      <c r="AF418" s="67">
        <f>$HP$646</f>
        <v>714.19999999999993</v>
      </c>
      <c r="AG418" s="5" t="s">
        <v>160</v>
      </c>
      <c r="AH418" s="63" t="s">
        <v>153</v>
      </c>
      <c r="AJ418" s="67">
        <f>$KA$652</f>
        <v>654</v>
      </c>
      <c r="AK418" s="5" t="s">
        <v>160</v>
      </c>
      <c r="AL418" s="277" t="s">
        <v>2017</v>
      </c>
      <c r="AN418" s="67">
        <f>$SR$658</f>
        <v>555.9</v>
      </c>
      <c r="AO418" s="5" t="s">
        <v>160</v>
      </c>
      <c r="AP418" s="28" t="s">
        <v>37</v>
      </c>
      <c r="AR418" s="67">
        <f>$DC$664</f>
        <v>347.9</v>
      </c>
      <c r="AS418" s="5" t="s">
        <v>160</v>
      </c>
      <c r="AT418" s="63" t="s">
        <v>778</v>
      </c>
      <c r="AV418" s="67">
        <f>$GX$670</f>
        <v>289.79999999999995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734</v>
      </c>
      <c r="D419" s="67">
        <f>$LK$604</f>
        <v>4514.0999999999995</v>
      </c>
      <c r="E419" s="5" t="s">
        <v>161</v>
      </c>
      <c r="F419" s="63" t="s">
        <v>753</v>
      </c>
      <c r="H419" s="67">
        <f>$EM$610</f>
        <v>2727</v>
      </c>
      <c r="I419" s="5" t="s">
        <v>161</v>
      </c>
      <c r="J419" s="277" t="s">
        <v>2017</v>
      </c>
      <c r="L419" s="67">
        <f>$SR$616</f>
        <v>1983.6</v>
      </c>
      <c r="M419" s="5" t="s">
        <v>161</v>
      </c>
      <c r="N419" s="63" t="s">
        <v>3385</v>
      </c>
      <c r="P419" s="67">
        <f>$AOV$622</f>
        <v>1812</v>
      </c>
      <c r="Q419" s="5" t="s">
        <v>161</v>
      </c>
      <c r="R419" s="28" t="s">
        <v>155</v>
      </c>
      <c r="T419" s="67">
        <f>$BS$628</f>
        <v>1179.5999999999999</v>
      </c>
      <c r="U419" s="5" t="s">
        <v>161</v>
      </c>
      <c r="V419" s="63" t="s">
        <v>782</v>
      </c>
      <c r="X419" s="67">
        <f>$QG$634</f>
        <v>925.7</v>
      </c>
      <c r="Y419" s="5" t="s">
        <v>161</v>
      </c>
      <c r="Z419" s="63" t="s">
        <v>180</v>
      </c>
      <c r="AB419" s="67">
        <f>$AOD$640</f>
        <v>855.59999999999991</v>
      </c>
      <c r="AC419" s="5" t="s">
        <v>161</v>
      </c>
      <c r="AD419" s="277" t="s">
        <v>2026</v>
      </c>
      <c r="AF419" s="67">
        <f>$ZG$646</f>
        <v>703.3</v>
      </c>
      <c r="AG419" s="5" t="s">
        <v>161</v>
      </c>
      <c r="AH419" s="277" t="s">
        <v>11</v>
      </c>
      <c r="AJ419" s="67">
        <f>$CB$652</f>
        <v>640.6</v>
      </c>
      <c r="AK419" s="5" t="s">
        <v>161</v>
      </c>
      <c r="AL419" s="219" t="s">
        <v>1652</v>
      </c>
      <c r="AN419" s="67">
        <f>$ON$658</f>
        <v>552.29999999999995</v>
      </c>
      <c r="AO419" s="5" t="s">
        <v>161</v>
      </c>
      <c r="AP419" s="277" t="s">
        <v>2005</v>
      </c>
      <c r="AR419" s="67">
        <f>$SI$664</f>
        <v>321.5</v>
      </c>
      <c r="AS419" s="5" t="s">
        <v>161</v>
      </c>
      <c r="AT419" s="219" t="s">
        <v>1654</v>
      </c>
      <c r="AV419" s="67">
        <f>$QY$670</f>
        <v>288.2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7" t="s">
        <v>2017</v>
      </c>
      <c r="D420" s="67">
        <f>$SR$604</f>
        <v>4511.3999999999996</v>
      </c>
      <c r="E420" s="5" t="s">
        <v>163</v>
      </c>
      <c r="F420" s="219" t="s">
        <v>1643</v>
      </c>
      <c r="H420" s="67">
        <f>$UB$610</f>
        <v>2719.5</v>
      </c>
      <c r="I420" s="5" t="s">
        <v>163</v>
      </c>
      <c r="J420" s="277" t="s">
        <v>783</v>
      </c>
      <c r="L420" s="67">
        <f>$CK$616</f>
        <v>1974</v>
      </c>
      <c r="M420" s="5" t="s">
        <v>163</v>
      </c>
      <c r="N420" s="277" t="s">
        <v>2009</v>
      </c>
      <c r="P420" s="67">
        <f>$VC$622</f>
        <v>1805.5999999999997</v>
      </c>
      <c r="Q420" s="5" t="s">
        <v>163</v>
      </c>
      <c r="R420" s="63" t="s">
        <v>778</v>
      </c>
      <c r="T420" s="67">
        <f>$GX$628</f>
        <v>1179.1000000000001</v>
      </c>
      <c r="U420" s="5" t="s">
        <v>163</v>
      </c>
      <c r="V420" s="63" t="s">
        <v>3373</v>
      </c>
      <c r="X420" s="67">
        <f>$AKI$634</f>
        <v>901.9</v>
      </c>
      <c r="Y420" s="5" t="s">
        <v>163</v>
      </c>
      <c r="Z420" s="277" t="s">
        <v>2029</v>
      </c>
      <c r="AB420" s="67">
        <f>$ZY$640</f>
        <v>851.7</v>
      </c>
      <c r="AC420" s="5" t="s">
        <v>163</v>
      </c>
      <c r="AD420" s="219" t="s">
        <v>1647</v>
      </c>
      <c r="AF420" s="67">
        <f>$FN$646</f>
        <v>684.9</v>
      </c>
      <c r="AG420" s="5" t="s">
        <v>163</v>
      </c>
      <c r="AH420" s="28" t="s">
        <v>155</v>
      </c>
      <c r="AJ420" s="67">
        <f>$BS$652</f>
        <v>602.20000000000005</v>
      </c>
      <c r="AK420" s="5" t="s">
        <v>163</v>
      </c>
      <c r="AL420" s="63" t="s">
        <v>3374</v>
      </c>
      <c r="AN420" s="67">
        <f>$AKR$658</f>
        <v>546.5</v>
      </c>
      <c r="AO420" s="5" t="s">
        <v>163</v>
      </c>
      <c r="AP420" s="63" t="s">
        <v>3374</v>
      </c>
      <c r="AR420" s="67">
        <f>$AKR$664</f>
        <v>318</v>
      </c>
      <c r="AS420" s="5" t="s">
        <v>163</v>
      </c>
      <c r="AT420" s="277" t="s">
        <v>2022</v>
      </c>
      <c r="AV420" s="67">
        <f>$YF$670</f>
        <v>285.8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19" t="s">
        <v>1655</v>
      </c>
      <c r="D421" s="67">
        <f>$PO$604</f>
        <v>4511.3999999999996</v>
      </c>
      <c r="E421" s="5" t="s">
        <v>275</v>
      </c>
      <c r="F421" s="63" t="s">
        <v>142</v>
      </c>
      <c r="H421" s="67">
        <f>$DU$610</f>
        <v>2715.7000000000003</v>
      </c>
      <c r="I421" s="5" t="s">
        <v>275</v>
      </c>
      <c r="J421" s="63" t="s">
        <v>3394</v>
      </c>
      <c r="L421" s="67">
        <f>$APN$616</f>
        <v>1972.4</v>
      </c>
      <c r="M421" s="5" t="s">
        <v>275</v>
      </c>
      <c r="N421" s="277" t="s">
        <v>27</v>
      </c>
      <c r="P421" s="67">
        <f>$MC$622</f>
        <v>1748.1</v>
      </c>
      <c r="Q421" s="5" t="s">
        <v>275</v>
      </c>
      <c r="R421" s="63" t="s">
        <v>3366</v>
      </c>
      <c r="T421" s="67">
        <f>$AHX$628</f>
        <v>1174.9000000000001</v>
      </c>
      <c r="U421" s="5" t="s">
        <v>275</v>
      </c>
      <c r="V421" s="63" t="s">
        <v>3374</v>
      </c>
      <c r="X421" s="67">
        <f>$AKR$634</f>
        <v>895.49999999999989</v>
      </c>
      <c r="Y421" s="5" t="s">
        <v>275</v>
      </c>
      <c r="Z421" s="63" t="s">
        <v>746</v>
      </c>
      <c r="AB421" s="67">
        <f>$FW$640</f>
        <v>830.4</v>
      </c>
      <c r="AC421" s="5" t="s">
        <v>275</v>
      </c>
      <c r="AD421" s="219" t="s">
        <v>1654</v>
      </c>
      <c r="AF421" s="67">
        <f>$QY$646</f>
        <v>684.2</v>
      </c>
      <c r="AG421" s="5" t="s">
        <v>275</v>
      </c>
      <c r="AH421" s="277" t="s">
        <v>3364</v>
      </c>
      <c r="AJ421" s="67">
        <f>$AHF$652</f>
        <v>595.90000000000009</v>
      </c>
      <c r="AK421" s="5" t="s">
        <v>275</v>
      </c>
      <c r="AL421" s="219" t="s">
        <v>1647</v>
      </c>
      <c r="AN421" s="67">
        <f>$FN$658</f>
        <v>544.6</v>
      </c>
      <c r="AO421" s="5" t="s">
        <v>275</v>
      </c>
      <c r="AP421" s="63" t="s">
        <v>3381</v>
      </c>
      <c r="AR421" s="67">
        <f>$ANC$664</f>
        <v>312.8</v>
      </c>
      <c r="AS421" s="5" t="s">
        <v>275</v>
      </c>
      <c r="AT421" s="63" t="s">
        <v>738</v>
      </c>
      <c r="AV421" s="67">
        <f>$JI$670</f>
        <v>280.39999999999998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7" t="s">
        <v>2026</v>
      </c>
      <c r="D422" s="67">
        <f>$ZG$604</f>
        <v>4511.3999999999996</v>
      </c>
      <c r="E422" s="5" t="s">
        <v>276</v>
      </c>
      <c r="F422" s="63" t="s">
        <v>3393</v>
      </c>
      <c r="H422" s="67">
        <f>$APE$610</f>
        <v>2715.3</v>
      </c>
      <c r="I422" s="5" t="s">
        <v>276</v>
      </c>
      <c r="J422" s="277" t="s">
        <v>15</v>
      </c>
      <c r="L422" s="67">
        <f>$HY$616</f>
        <v>1970</v>
      </c>
      <c r="M422" s="5" t="s">
        <v>276</v>
      </c>
      <c r="N422" s="277" t="s">
        <v>31</v>
      </c>
      <c r="P422" s="67">
        <f>$Z$622</f>
        <v>1676.9</v>
      </c>
      <c r="Q422" s="5" t="s">
        <v>276</v>
      </c>
      <c r="R422" s="63" t="s">
        <v>25</v>
      </c>
      <c r="T422" s="67">
        <f>$BJ$628</f>
        <v>1173.0999999999999</v>
      </c>
      <c r="U422" s="5" t="s">
        <v>276</v>
      </c>
      <c r="V422" s="63" t="s">
        <v>733</v>
      </c>
      <c r="X422" s="67">
        <f>$HG$634</f>
        <v>894.5</v>
      </c>
      <c r="Y422" s="5" t="s">
        <v>276</v>
      </c>
      <c r="Z422" s="63" t="s">
        <v>3379</v>
      </c>
      <c r="AB422" s="67">
        <f>$AMK$640</f>
        <v>799.40000000000009</v>
      </c>
      <c r="AC422" s="5" t="s">
        <v>276</v>
      </c>
      <c r="AD422" s="63" t="s">
        <v>728</v>
      </c>
      <c r="AF422" s="67">
        <f>$TS$646</f>
        <v>677.5</v>
      </c>
      <c r="AG422" s="5" t="s">
        <v>276</v>
      </c>
      <c r="AH422" s="63" t="s">
        <v>33</v>
      </c>
      <c r="AJ422" s="67">
        <f>$BA$652</f>
        <v>594.5</v>
      </c>
      <c r="AK422" s="5" t="s">
        <v>276</v>
      </c>
      <c r="AL422" s="63" t="s">
        <v>3385</v>
      </c>
      <c r="AN422" s="67">
        <f>$AOV$658</f>
        <v>537</v>
      </c>
      <c r="AO422" s="5" t="s">
        <v>276</v>
      </c>
      <c r="AP422" s="277" t="s">
        <v>2049</v>
      </c>
      <c r="AR422" s="67">
        <f>$AAH$664</f>
        <v>309.70000000000005</v>
      </c>
      <c r="AS422" s="5" t="s">
        <v>276</v>
      </c>
      <c r="AT422" s="277" t="s">
        <v>2001</v>
      </c>
      <c r="AV422" s="67">
        <f>$TJ$670</f>
        <v>276.90000000000003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19" t="s">
        <v>1644</v>
      </c>
      <c r="D423" s="67">
        <f>$UT$604</f>
        <v>4503.7</v>
      </c>
      <c r="E423" s="5" t="s">
        <v>277</v>
      </c>
      <c r="F423" s="219" t="s">
        <v>1662</v>
      </c>
      <c r="H423" s="67">
        <f>$HP$610</f>
        <v>2702.1000000000004</v>
      </c>
      <c r="I423" s="5" t="s">
        <v>277</v>
      </c>
      <c r="J423" s="28" t="s">
        <v>37</v>
      </c>
      <c r="L423" s="67">
        <f>$DC$616</f>
        <v>1967.3999999999999</v>
      </c>
      <c r="M423" s="5" t="s">
        <v>277</v>
      </c>
      <c r="N423" s="63" t="s">
        <v>3377</v>
      </c>
      <c r="P423" s="67">
        <f>$ALS$622</f>
        <v>1658.1</v>
      </c>
      <c r="Q423" s="5" t="s">
        <v>277</v>
      </c>
      <c r="R423" s="277" t="s">
        <v>17</v>
      </c>
      <c r="T423" s="67">
        <f>$DL$628</f>
        <v>1172.3</v>
      </c>
      <c r="U423" s="5" t="s">
        <v>277</v>
      </c>
      <c r="V423" s="277" t="s">
        <v>2022</v>
      </c>
      <c r="X423" s="67">
        <f>$YF$634</f>
        <v>890.50000000000011</v>
      </c>
      <c r="Y423" s="5" t="s">
        <v>277</v>
      </c>
      <c r="Z423" s="219" t="s">
        <v>1652</v>
      </c>
      <c r="AB423" s="67">
        <f>$ON$640</f>
        <v>792.3</v>
      </c>
      <c r="AC423" s="5" t="s">
        <v>277</v>
      </c>
      <c r="AD423" s="277" t="s">
        <v>2005</v>
      </c>
      <c r="AF423" s="67">
        <f>$SI$646</f>
        <v>663.9</v>
      </c>
      <c r="AG423" s="5" t="s">
        <v>277</v>
      </c>
      <c r="AH423" s="63" t="s">
        <v>755</v>
      </c>
      <c r="AJ423" s="67">
        <f>$OW$652</f>
        <v>578.4</v>
      </c>
      <c r="AK423" s="5" t="s">
        <v>277</v>
      </c>
      <c r="AL423" s="277" t="s">
        <v>17</v>
      </c>
      <c r="AN423" s="67">
        <f>$DL$658</f>
        <v>534.1</v>
      </c>
      <c r="AO423" s="5" t="s">
        <v>277</v>
      </c>
      <c r="AP423" s="63" t="s">
        <v>3393</v>
      </c>
      <c r="AR423" s="67">
        <f>$APE$664</f>
        <v>306.39999999999998</v>
      </c>
      <c r="AS423" s="5" t="s">
        <v>277</v>
      </c>
      <c r="AT423" s="277" t="s">
        <v>2026</v>
      </c>
      <c r="AV423" s="67">
        <f>$ZG$670</f>
        <v>266.60000000000002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77" t="s">
        <v>13</v>
      </c>
      <c r="D424" s="67">
        <f>$NV$604</f>
        <v>4503.2999999999993</v>
      </c>
      <c r="E424" s="5" t="s">
        <v>278</v>
      </c>
      <c r="F424" s="277" t="s">
        <v>27</v>
      </c>
      <c r="H424" s="67">
        <f>$MC$610</f>
        <v>2699.2</v>
      </c>
      <c r="I424" s="5" t="s">
        <v>278</v>
      </c>
      <c r="J424" s="63" t="s">
        <v>33</v>
      </c>
      <c r="L424" s="67">
        <f>$BA$616</f>
        <v>1961.2</v>
      </c>
      <c r="M424" s="5" t="s">
        <v>278</v>
      </c>
      <c r="N424" s="219" t="s">
        <v>1655</v>
      </c>
      <c r="P424" s="67">
        <f>$PO$622</f>
        <v>1637.2</v>
      </c>
      <c r="Q424" s="5" t="s">
        <v>278</v>
      </c>
      <c r="R424" s="277" t="s">
        <v>2025</v>
      </c>
      <c r="T424" s="67">
        <f>$ACA$628</f>
        <v>1149.5</v>
      </c>
      <c r="U424" s="5" t="s">
        <v>278</v>
      </c>
      <c r="V424" s="63" t="s">
        <v>3367</v>
      </c>
      <c r="X424" s="67">
        <f>$AIG$634</f>
        <v>890.30000000000007</v>
      </c>
      <c r="Y424" s="5" t="s">
        <v>278</v>
      </c>
      <c r="Z424" s="219" t="s">
        <v>1647</v>
      </c>
      <c r="AB424" s="67">
        <f>$FN$640</f>
        <v>785.5</v>
      </c>
      <c r="AC424" s="5" t="s">
        <v>278</v>
      </c>
      <c r="AD424" s="277" t="s">
        <v>2156</v>
      </c>
      <c r="AF424" s="67">
        <f>$XN$646</f>
        <v>655.09999999999991</v>
      </c>
      <c r="AG424" s="5" t="s">
        <v>278</v>
      </c>
      <c r="AH424" s="219" t="s">
        <v>1647</v>
      </c>
      <c r="AJ424" s="67">
        <f>$FN$652</f>
        <v>577.4</v>
      </c>
      <c r="AK424" s="5" t="s">
        <v>278</v>
      </c>
      <c r="AL424" s="63" t="s">
        <v>3370</v>
      </c>
      <c r="AN424" s="67">
        <f>$AJH$658</f>
        <v>521.4</v>
      </c>
      <c r="AO424" s="5" t="s">
        <v>278</v>
      </c>
      <c r="AP424" s="63" t="s">
        <v>790</v>
      </c>
      <c r="AR424" s="67">
        <f>$IZ$664</f>
        <v>300.89999999999998</v>
      </c>
      <c r="AS424" s="5" t="s">
        <v>278</v>
      </c>
      <c r="AT424" s="63" t="s">
        <v>3369</v>
      </c>
      <c r="AV424" s="67">
        <f>$AIY$670</f>
        <v>266.60000000000002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77" t="s">
        <v>783</v>
      </c>
      <c r="D425" s="67">
        <f>$CK$604</f>
        <v>4475.3</v>
      </c>
      <c r="E425" s="5" t="s">
        <v>735</v>
      </c>
      <c r="F425" s="63" t="s">
        <v>3382</v>
      </c>
      <c r="H425" s="67">
        <f>$ANU$610</f>
        <v>2697.2000000000003</v>
      </c>
      <c r="I425" s="5" t="s">
        <v>735</v>
      </c>
      <c r="J425" s="28" t="s">
        <v>155</v>
      </c>
      <c r="L425" s="67">
        <f>$BS$616</f>
        <v>1956.1</v>
      </c>
      <c r="M425" s="5" t="s">
        <v>735</v>
      </c>
      <c r="N425" s="63" t="s">
        <v>21</v>
      </c>
      <c r="P425" s="67">
        <f>$H$622</f>
        <v>1634.4999999999998</v>
      </c>
      <c r="Q425" s="5" t="s">
        <v>735</v>
      </c>
      <c r="R425" s="63" t="s">
        <v>153</v>
      </c>
      <c r="T425" s="67">
        <f>$KA$628</f>
        <v>1143.9000000000001</v>
      </c>
      <c r="U425" s="5" t="s">
        <v>735</v>
      </c>
      <c r="V425" s="63" t="s">
        <v>25</v>
      </c>
      <c r="X425" s="67">
        <f>$BJ$634</f>
        <v>887.39999999999986</v>
      </c>
      <c r="Y425" s="5" t="s">
        <v>735</v>
      </c>
      <c r="Z425" s="63" t="s">
        <v>142</v>
      </c>
      <c r="AB425" s="67">
        <f>$DU$640</f>
        <v>784.7</v>
      </c>
      <c r="AC425" s="5" t="s">
        <v>735</v>
      </c>
      <c r="AD425" s="219" t="s">
        <v>1656</v>
      </c>
      <c r="AF425" s="67">
        <f>$QP$646</f>
        <v>632.29999999999995</v>
      </c>
      <c r="AG425" s="5" t="s">
        <v>735</v>
      </c>
      <c r="AH425" s="219" t="s">
        <v>1655</v>
      </c>
      <c r="AJ425" s="67">
        <f>$PO$652</f>
        <v>575.4</v>
      </c>
      <c r="AK425" s="5" t="s">
        <v>735</v>
      </c>
      <c r="AL425" s="277" t="s">
        <v>2026</v>
      </c>
      <c r="AN425" s="67">
        <f>$ZG$658</f>
        <v>520.1</v>
      </c>
      <c r="AO425" s="5" t="s">
        <v>735</v>
      </c>
      <c r="AP425" s="63" t="s">
        <v>728</v>
      </c>
      <c r="AR425" s="67">
        <f>$TS$664</f>
        <v>297.5</v>
      </c>
      <c r="AS425" s="5" t="s">
        <v>735</v>
      </c>
      <c r="AT425" s="219" t="s">
        <v>1652</v>
      </c>
      <c r="AV425" s="67">
        <f>$ON$670</f>
        <v>251.6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748</v>
      </c>
      <c r="D426" s="67">
        <f>$GO$604</f>
        <v>4475.3</v>
      </c>
      <c r="E426" s="5" t="s">
        <v>736</v>
      </c>
      <c r="F426" s="277" t="s">
        <v>11</v>
      </c>
      <c r="H426" s="67">
        <f>$CB$610</f>
        <v>2685.1000000000004</v>
      </c>
      <c r="I426" s="5" t="s">
        <v>736</v>
      </c>
      <c r="J426" s="63" t="s">
        <v>180</v>
      </c>
      <c r="L426" s="67">
        <f>$AOD$616</f>
        <v>1947.7</v>
      </c>
      <c r="M426" s="5" t="s">
        <v>736</v>
      </c>
      <c r="N426" s="277" t="s">
        <v>154</v>
      </c>
      <c r="P426" s="67">
        <f>$Q$622</f>
        <v>1622.5</v>
      </c>
      <c r="Q426" s="5" t="s">
        <v>736</v>
      </c>
      <c r="R426" s="63" t="s">
        <v>3381</v>
      </c>
      <c r="T426" s="67">
        <f>$ANC$628</f>
        <v>1132.0999999999999</v>
      </c>
      <c r="U426" s="5" t="s">
        <v>736</v>
      </c>
      <c r="V426" s="277" t="s">
        <v>2017</v>
      </c>
      <c r="X426" s="67">
        <f>$SR$634</f>
        <v>882.90000000000009</v>
      </c>
      <c r="Y426" s="5" t="s">
        <v>736</v>
      </c>
      <c r="Z426" s="63" t="s">
        <v>3398</v>
      </c>
      <c r="AB426" s="67">
        <f>$ANL$640</f>
        <v>764.40000000000009</v>
      </c>
      <c r="AC426" s="5" t="s">
        <v>736</v>
      </c>
      <c r="AD426" s="63" t="s">
        <v>180</v>
      </c>
      <c r="AF426" s="67">
        <f>$AOD$646</f>
        <v>628.70000000000005</v>
      </c>
      <c r="AG426" s="5" t="s">
        <v>736</v>
      </c>
      <c r="AH426" s="277" t="s">
        <v>779</v>
      </c>
      <c r="AJ426" s="67">
        <f>$AI$652</f>
        <v>568.69999999999993</v>
      </c>
      <c r="AK426" s="5" t="s">
        <v>736</v>
      </c>
      <c r="AL426" s="277" t="s">
        <v>2029</v>
      </c>
      <c r="AN426" s="67">
        <f>$ZY$658</f>
        <v>511</v>
      </c>
      <c r="AO426" s="5" t="s">
        <v>736</v>
      </c>
      <c r="AP426" s="63" t="s">
        <v>757</v>
      </c>
      <c r="AR426" s="67">
        <f>$LB$664</f>
        <v>270.5</v>
      </c>
      <c r="AS426" s="5" t="s">
        <v>736</v>
      </c>
      <c r="AT426" s="63" t="s">
        <v>757</v>
      </c>
      <c r="AV426" s="67">
        <f>$LB$670</f>
        <v>242.89999999999998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3381</v>
      </c>
      <c r="D427" s="67">
        <f>$ANC$604</f>
        <v>4456</v>
      </c>
      <c r="E427" s="5" t="s">
        <v>737</v>
      </c>
      <c r="F427" s="28" t="s">
        <v>37</v>
      </c>
      <c r="H427" s="67">
        <f>$DC$610</f>
        <v>2667.3</v>
      </c>
      <c r="I427" s="5" t="s">
        <v>737</v>
      </c>
      <c r="J427" s="63" t="s">
        <v>141</v>
      </c>
      <c r="L427" s="67">
        <f>$GF$616</f>
        <v>1929.4999999999998</v>
      </c>
      <c r="M427" s="5" t="s">
        <v>737</v>
      </c>
      <c r="N427" s="219" t="s">
        <v>1652</v>
      </c>
      <c r="P427" s="67">
        <f>$ON$622</f>
        <v>1604.9999999999998</v>
      </c>
      <c r="Q427" s="5" t="s">
        <v>737</v>
      </c>
      <c r="R427" s="63" t="s">
        <v>748</v>
      </c>
      <c r="T427" s="67">
        <f>$GO$628</f>
        <v>1131.3</v>
      </c>
      <c r="U427" s="5" t="s">
        <v>737</v>
      </c>
      <c r="V427" s="63" t="s">
        <v>3370</v>
      </c>
      <c r="X427" s="67">
        <f>$AJH$634</f>
        <v>872.9</v>
      </c>
      <c r="Y427" s="5" t="s">
        <v>737</v>
      </c>
      <c r="Z427" s="63" t="s">
        <v>734</v>
      </c>
      <c r="AB427" s="67">
        <f>$LK$640</f>
        <v>763.9</v>
      </c>
      <c r="AC427" s="5" t="s">
        <v>737</v>
      </c>
      <c r="AD427" s="63" t="s">
        <v>3380</v>
      </c>
      <c r="AF427" s="67">
        <f>$AMT$646</f>
        <v>614.99999999999989</v>
      </c>
      <c r="AG427" s="5" t="s">
        <v>737</v>
      </c>
      <c r="AH427" s="219" t="s">
        <v>1643</v>
      </c>
      <c r="AJ427" s="67">
        <f>$UB$652</f>
        <v>567.4</v>
      </c>
      <c r="AK427" s="5" t="s">
        <v>737</v>
      </c>
      <c r="AL427" s="277" t="s">
        <v>154</v>
      </c>
      <c r="AN427" s="67">
        <f>$Q$658</f>
        <v>510.59999999999997</v>
      </c>
      <c r="AO427" s="5" t="s">
        <v>737</v>
      </c>
      <c r="AP427" s="63" t="s">
        <v>771</v>
      </c>
      <c r="AR427" s="67">
        <f>$MU$664</f>
        <v>267.89999999999998</v>
      </c>
      <c r="AS427" s="5" t="s">
        <v>737</v>
      </c>
      <c r="AT427" s="63" t="s">
        <v>771</v>
      </c>
      <c r="AV427" s="67">
        <f>$MU$670</f>
        <v>241.7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63" t="s">
        <v>796</v>
      </c>
      <c r="D428" s="67">
        <f>$KJ$604</f>
        <v>4443.8999999999996</v>
      </c>
      <c r="E428" s="5" t="s">
        <v>739</v>
      </c>
      <c r="F428" s="219" t="s">
        <v>1647</v>
      </c>
      <c r="H428" s="67">
        <f>$FN$610</f>
        <v>2649.3</v>
      </c>
      <c r="I428" s="5" t="s">
        <v>739</v>
      </c>
      <c r="J428" s="219" t="s">
        <v>1644</v>
      </c>
      <c r="L428" s="67">
        <f>$UT$616</f>
        <v>1917.9</v>
      </c>
      <c r="M428" s="5" t="s">
        <v>739</v>
      </c>
      <c r="N428" s="63" t="s">
        <v>3381</v>
      </c>
      <c r="P428" s="67">
        <f>$ANC$622</f>
        <v>1586.8</v>
      </c>
      <c r="Q428" s="5" t="s">
        <v>739</v>
      </c>
      <c r="R428" s="63" t="s">
        <v>3372</v>
      </c>
      <c r="T428" s="67">
        <f>$AJZ$628</f>
        <v>1117.5999999999999</v>
      </c>
      <c r="U428" s="5" t="s">
        <v>739</v>
      </c>
      <c r="V428" s="63" t="s">
        <v>3369</v>
      </c>
      <c r="X428" s="67">
        <f>$AIY$634</f>
        <v>860.30000000000007</v>
      </c>
      <c r="Y428" s="5" t="s">
        <v>739</v>
      </c>
      <c r="Z428" s="63" t="s">
        <v>3367</v>
      </c>
      <c r="AB428" s="67">
        <f>$AIG$640</f>
        <v>759</v>
      </c>
      <c r="AC428" s="5" t="s">
        <v>739</v>
      </c>
      <c r="AD428" s="63" t="s">
        <v>778</v>
      </c>
      <c r="AF428" s="67">
        <f>$GX$646</f>
        <v>602.79999999999995</v>
      </c>
      <c r="AG428" s="5" t="s">
        <v>739</v>
      </c>
      <c r="AH428" s="219" t="s">
        <v>1656</v>
      </c>
      <c r="AJ428" s="67">
        <f>$QP$652</f>
        <v>549.69999999999993</v>
      </c>
      <c r="AK428" s="5" t="s">
        <v>739</v>
      </c>
      <c r="AL428" s="63" t="s">
        <v>180</v>
      </c>
      <c r="AN428" s="67">
        <f>$AOD$658</f>
        <v>510.2</v>
      </c>
      <c r="AO428" s="5" t="s">
        <v>739</v>
      </c>
      <c r="AP428" s="277" t="s">
        <v>27</v>
      </c>
      <c r="AR428" s="67">
        <f>$MC$664</f>
        <v>256.89999999999998</v>
      </c>
      <c r="AS428" s="5" t="s">
        <v>739</v>
      </c>
      <c r="AT428" s="63" t="s">
        <v>749</v>
      </c>
      <c r="AV428" s="67">
        <f>$EV$670</f>
        <v>241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63" t="s">
        <v>3380</v>
      </c>
      <c r="D429" s="67">
        <f>$AMT$604</f>
        <v>4443.8999999999996</v>
      </c>
      <c r="E429" s="5" t="s">
        <v>745</v>
      </c>
      <c r="F429" s="63" t="s">
        <v>778</v>
      </c>
      <c r="H429" s="67">
        <f>$GX$610</f>
        <v>2636.9000000000005</v>
      </c>
      <c r="I429" s="5" t="s">
        <v>745</v>
      </c>
      <c r="J429" s="63" t="s">
        <v>733</v>
      </c>
      <c r="L429" s="67">
        <f>$HG$616</f>
        <v>1912.6000000000004</v>
      </c>
      <c r="M429" s="5" t="s">
        <v>745</v>
      </c>
      <c r="N429" s="277" t="s">
        <v>2023</v>
      </c>
      <c r="P429" s="67">
        <f>$AAQ$622</f>
        <v>1578.3000000000002</v>
      </c>
      <c r="Q429" s="5" t="s">
        <v>745</v>
      </c>
      <c r="R429" s="63" t="s">
        <v>3374</v>
      </c>
      <c r="T429" s="67">
        <f>$AKR$628</f>
        <v>1111.2</v>
      </c>
      <c r="U429" s="5" t="s">
        <v>745</v>
      </c>
      <c r="V429" s="63" t="s">
        <v>3394</v>
      </c>
      <c r="X429" s="67">
        <f>$APN$634</f>
        <v>852.2</v>
      </c>
      <c r="Y429" s="5" t="s">
        <v>745</v>
      </c>
      <c r="Z429" s="63" t="s">
        <v>764</v>
      </c>
      <c r="AB429" s="67">
        <f>$JR$640</f>
        <v>756</v>
      </c>
      <c r="AC429" s="5" t="s">
        <v>745</v>
      </c>
      <c r="AD429" s="277" t="s">
        <v>2009</v>
      </c>
      <c r="AF429" s="67">
        <f>$VC$646</f>
        <v>599.6</v>
      </c>
      <c r="AG429" s="5" t="s">
        <v>745</v>
      </c>
      <c r="AH429" s="63" t="s">
        <v>21</v>
      </c>
      <c r="AJ429" s="67">
        <f>$H$652</f>
        <v>522.20000000000005</v>
      </c>
      <c r="AK429" s="5" t="s">
        <v>745</v>
      </c>
      <c r="AL429" s="277" t="s">
        <v>2024</v>
      </c>
      <c r="AN429" s="67">
        <f>$ZP$658</f>
        <v>507.4</v>
      </c>
      <c r="AO429" s="5" t="s">
        <v>745</v>
      </c>
      <c r="AP429" s="219" t="s">
        <v>1643</v>
      </c>
      <c r="AR429" s="67">
        <f>$UB$664</f>
        <v>256.2</v>
      </c>
      <c r="AS429" s="5" t="s">
        <v>745</v>
      </c>
      <c r="AT429" s="219" t="s">
        <v>1662</v>
      </c>
      <c r="AV429" s="67">
        <f>$HP$670</f>
        <v>240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19" t="s">
        <v>1659</v>
      </c>
      <c r="D430" s="67">
        <f>$PF$604</f>
        <v>4443.8999999999996</v>
      </c>
      <c r="E430" s="5" t="s">
        <v>747</v>
      </c>
      <c r="F430" s="277" t="s">
        <v>15</v>
      </c>
      <c r="H430" s="67">
        <f>$HY$610</f>
        <v>2632.7</v>
      </c>
      <c r="I430" s="5" t="s">
        <v>747</v>
      </c>
      <c r="J430" s="63" t="s">
        <v>3384</v>
      </c>
      <c r="L430" s="67">
        <f>$AOM$616</f>
        <v>1909.6</v>
      </c>
      <c r="M430" s="5" t="s">
        <v>747</v>
      </c>
      <c r="N430" s="63" t="s">
        <v>3374</v>
      </c>
      <c r="P430" s="67">
        <f>$AKR$622</f>
        <v>1575.5</v>
      </c>
      <c r="Q430" s="5" t="s">
        <v>747</v>
      </c>
      <c r="R430" s="277" t="s">
        <v>11</v>
      </c>
      <c r="T430" s="67">
        <f>$CB$628</f>
        <v>1099.4000000000001</v>
      </c>
      <c r="U430" s="5" t="s">
        <v>747</v>
      </c>
      <c r="V430" s="63" t="s">
        <v>3375</v>
      </c>
      <c r="X430" s="67">
        <f>$ALA$634</f>
        <v>852</v>
      </c>
      <c r="Y430" s="5" t="s">
        <v>747</v>
      </c>
      <c r="Z430" s="277" t="s">
        <v>15</v>
      </c>
      <c r="AB430" s="67">
        <f>$HY$640</f>
        <v>753.8</v>
      </c>
      <c r="AC430" s="5" t="s">
        <v>747</v>
      </c>
      <c r="AD430" s="277" t="s">
        <v>2001</v>
      </c>
      <c r="AF430" s="67">
        <f>$TJ$646</f>
        <v>591.6</v>
      </c>
      <c r="AG430" s="5" t="s">
        <v>747</v>
      </c>
      <c r="AH430" s="63" t="s">
        <v>738</v>
      </c>
      <c r="AJ430" s="67">
        <f>$JI$652</f>
        <v>521.5</v>
      </c>
      <c r="AK430" s="5" t="s">
        <v>747</v>
      </c>
      <c r="AL430" s="63" t="s">
        <v>3381</v>
      </c>
      <c r="AN430" s="67">
        <f>$ANC$658</f>
        <v>495.09999999999997</v>
      </c>
      <c r="AO430" s="5" t="s">
        <v>747</v>
      </c>
      <c r="AP430" s="63" t="s">
        <v>753</v>
      </c>
      <c r="AR430" s="67">
        <f>$EM$664</f>
        <v>255.8</v>
      </c>
      <c r="AS430" s="5" t="s">
        <v>747</v>
      </c>
      <c r="AT430" s="63" t="s">
        <v>142</v>
      </c>
      <c r="AV430" s="67">
        <f>$DU$670</f>
        <v>237.6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63" t="s">
        <v>3374</v>
      </c>
      <c r="D431" s="67">
        <f>$AKR$604</f>
        <v>4402.4000000000005</v>
      </c>
      <c r="E431" s="5" t="s">
        <v>750</v>
      </c>
      <c r="F431" s="277" t="s">
        <v>17</v>
      </c>
      <c r="H431" s="67">
        <f>$DL$610</f>
        <v>2625.7000000000003</v>
      </c>
      <c r="I431" s="5" t="s">
        <v>750</v>
      </c>
      <c r="J431" s="63" t="s">
        <v>142</v>
      </c>
      <c r="L431" s="67">
        <f>$DU$616</f>
        <v>1908.1</v>
      </c>
      <c r="M431" s="5" t="s">
        <v>750</v>
      </c>
      <c r="N431" s="63" t="s">
        <v>738</v>
      </c>
      <c r="P431" s="67">
        <f>$JI$622</f>
        <v>1572.4999999999998</v>
      </c>
      <c r="Q431" s="5" t="s">
        <v>750</v>
      </c>
      <c r="R431" s="277" t="s">
        <v>15</v>
      </c>
      <c r="T431" s="67">
        <f>$HY$628</f>
        <v>1098.2</v>
      </c>
      <c r="U431" s="5" t="s">
        <v>750</v>
      </c>
      <c r="V431" s="63" t="s">
        <v>3379</v>
      </c>
      <c r="X431" s="67">
        <f>$AMK$634</f>
        <v>850.9</v>
      </c>
      <c r="Y431" s="5" t="s">
        <v>750</v>
      </c>
      <c r="Z431" s="63" t="s">
        <v>749</v>
      </c>
      <c r="AB431" s="67">
        <f>$EV$640</f>
        <v>747.89999999999986</v>
      </c>
      <c r="AC431" s="5" t="s">
        <v>750</v>
      </c>
      <c r="AD431" s="63" t="s">
        <v>3396</v>
      </c>
      <c r="AF431" s="67">
        <f>$APW$646</f>
        <v>574.29999999999995</v>
      </c>
      <c r="AG431" s="5" t="s">
        <v>750</v>
      </c>
      <c r="AH431" s="277" t="s">
        <v>3365</v>
      </c>
      <c r="AJ431" s="67">
        <f>$AHO$652</f>
        <v>506.09999999999997</v>
      </c>
      <c r="AK431" s="5" t="s">
        <v>750</v>
      </c>
      <c r="AL431" s="63" t="s">
        <v>3366</v>
      </c>
      <c r="AN431" s="67">
        <f>$AHX$658</f>
        <v>487.4</v>
      </c>
      <c r="AO431" s="5" t="s">
        <v>750</v>
      </c>
      <c r="AP431" s="63" t="s">
        <v>3372</v>
      </c>
      <c r="AR431" s="67">
        <f>$AJZ$664</f>
        <v>254.8</v>
      </c>
      <c r="AS431" s="5" t="s">
        <v>750</v>
      </c>
      <c r="AT431" s="63" t="s">
        <v>3374</v>
      </c>
      <c r="AV431" s="67">
        <f>$AKR$670</f>
        <v>230.39999999999998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153</v>
      </c>
      <c r="D432" s="67">
        <f>$KA$604</f>
        <v>4368.3</v>
      </c>
      <c r="E432" s="5" t="s">
        <v>751</v>
      </c>
      <c r="F432" s="277" t="s">
        <v>2026</v>
      </c>
      <c r="H432" s="67">
        <f>$ZG$610</f>
        <v>2609.1</v>
      </c>
      <c r="I432" s="5" t="s">
        <v>751</v>
      </c>
      <c r="J432" s="63" t="s">
        <v>3374</v>
      </c>
      <c r="L432" s="67">
        <f>$AKR$616</f>
        <v>1900.5</v>
      </c>
      <c r="M432" s="5" t="s">
        <v>751</v>
      </c>
      <c r="N432" s="277" t="s">
        <v>2022</v>
      </c>
      <c r="P432" s="67">
        <f>$YF$622</f>
        <v>1547.4</v>
      </c>
      <c r="Q432" s="5" t="s">
        <v>751</v>
      </c>
      <c r="R432" s="63" t="s">
        <v>733</v>
      </c>
      <c r="T432" s="67">
        <f>$HG$628</f>
        <v>1096.2</v>
      </c>
      <c r="U432" s="5" t="s">
        <v>751</v>
      </c>
      <c r="V432" s="28" t="s">
        <v>155</v>
      </c>
      <c r="X432" s="67">
        <f>$BS$634</f>
        <v>848</v>
      </c>
      <c r="Y432" s="5" t="s">
        <v>751</v>
      </c>
      <c r="Z432" s="277" t="s">
        <v>17</v>
      </c>
      <c r="AB432" s="67">
        <f>$DL$640</f>
        <v>741.09999999999991</v>
      </c>
      <c r="AC432" s="5" t="s">
        <v>751</v>
      </c>
      <c r="AD432" s="277" t="s">
        <v>2022</v>
      </c>
      <c r="AF432" s="67">
        <f>$YF$646</f>
        <v>568.5</v>
      </c>
      <c r="AG432" s="5" t="s">
        <v>751</v>
      </c>
      <c r="AH432" s="63" t="s">
        <v>3372</v>
      </c>
      <c r="AJ432" s="67">
        <f>$AJZ$652</f>
        <v>496.19999999999993</v>
      </c>
      <c r="AK432" s="5" t="s">
        <v>751</v>
      </c>
      <c r="AL432" s="277" t="s">
        <v>2052</v>
      </c>
      <c r="AN432" s="67">
        <f>$AAZ$658</f>
        <v>483.2</v>
      </c>
      <c r="AO432" s="5" t="s">
        <v>751</v>
      </c>
      <c r="AP432" s="277" t="s">
        <v>2009</v>
      </c>
      <c r="AR432" s="67">
        <f>$VC$664</f>
        <v>247.9</v>
      </c>
      <c r="AS432" s="5" t="s">
        <v>751</v>
      </c>
      <c r="AT432" s="277" t="s">
        <v>9</v>
      </c>
      <c r="AV432" s="67">
        <f>$LT$670</f>
        <v>230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3373</v>
      </c>
      <c r="D433" s="67">
        <f>$AKI$604</f>
        <v>4368.3</v>
      </c>
      <c r="E433" s="5" t="s">
        <v>754</v>
      </c>
      <c r="F433" s="277" t="s">
        <v>2156</v>
      </c>
      <c r="H433" s="67">
        <f>$XN$610</f>
        <v>2575.5000000000005</v>
      </c>
      <c r="I433" s="5" t="s">
        <v>754</v>
      </c>
      <c r="J433" s="219" t="s">
        <v>1647</v>
      </c>
      <c r="L433" s="67">
        <f>$FN$616</f>
        <v>1898.4</v>
      </c>
      <c r="M433" s="5" t="s">
        <v>754</v>
      </c>
      <c r="N433" s="277" t="s">
        <v>2029</v>
      </c>
      <c r="P433" s="67">
        <f>$ZY$622</f>
        <v>1534.6999999999998</v>
      </c>
      <c r="Q433" s="5" t="s">
        <v>754</v>
      </c>
      <c r="R433" s="277" t="s">
        <v>2049</v>
      </c>
      <c r="T433" s="67">
        <f>$AAH$628</f>
        <v>1093.5</v>
      </c>
      <c r="U433" s="5" t="s">
        <v>754</v>
      </c>
      <c r="V433" s="277" t="s">
        <v>2024</v>
      </c>
      <c r="X433" s="67">
        <f>$ZP$634</f>
        <v>838.40000000000009</v>
      </c>
      <c r="Y433" s="5" t="s">
        <v>754</v>
      </c>
      <c r="Z433" s="63" t="s">
        <v>162</v>
      </c>
      <c r="AB433" s="67">
        <f>$IQ$640</f>
        <v>720.3</v>
      </c>
      <c r="AC433" s="5" t="s">
        <v>754</v>
      </c>
      <c r="AD433" s="63" t="s">
        <v>796</v>
      </c>
      <c r="AF433" s="67">
        <f>$KJ$646</f>
        <v>564.80000000000007</v>
      </c>
      <c r="AG433" s="5" t="s">
        <v>754</v>
      </c>
      <c r="AH433" s="63" t="s">
        <v>764</v>
      </c>
      <c r="AJ433" s="67">
        <f>$JR$652</f>
        <v>476.6</v>
      </c>
      <c r="AK433" s="5" t="s">
        <v>754</v>
      </c>
      <c r="AL433" s="277" t="s">
        <v>23</v>
      </c>
      <c r="AN433" s="67">
        <f>$KS$658</f>
        <v>471</v>
      </c>
      <c r="AO433" s="5" t="s">
        <v>754</v>
      </c>
      <c r="AP433" s="277" t="s">
        <v>3364</v>
      </c>
      <c r="AR433" s="67">
        <f>$AHF$664</f>
        <v>244.3</v>
      </c>
      <c r="AS433" s="5" t="s">
        <v>754</v>
      </c>
      <c r="AT433" s="63" t="s">
        <v>3370</v>
      </c>
      <c r="AV433" s="67">
        <f>$AJH$670</f>
        <v>222.3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219" t="s">
        <v>1657</v>
      </c>
      <c r="D434" s="67">
        <f>$RH$604</f>
        <v>4353.4000000000005</v>
      </c>
      <c r="E434" s="5" t="s">
        <v>756</v>
      </c>
      <c r="F434" s="63" t="s">
        <v>3368</v>
      </c>
      <c r="H434" s="67">
        <f>$AIP$610</f>
        <v>2572.1</v>
      </c>
      <c r="I434" s="5" t="s">
        <v>756</v>
      </c>
      <c r="J434" s="277" t="s">
        <v>800</v>
      </c>
      <c r="L434" s="67">
        <f>$AR$616</f>
        <v>1898.4</v>
      </c>
      <c r="M434" s="5" t="s">
        <v>756</v>
      </c>
      <c r="N434" s="277" t="s">
        <v>13</v>
      </c>
      <c r="P434" s="67">
        <f>$NV$622</f>
        <v>1529.6999999999998</v>
      </c>
      <c r="Q434" s="5" t="s">
        <v>756</v>
      </c>
      <c r="R434" s="219" t="s">
        <v>1660</v>
      </c>
      <c r="T434" s="67">
        <f>$ND$628</f>
        <v>1088</v>
      </c>
      <c r="U434" s="5" t="s">
        <v>756</v>
      </c>
      <c r="V434" s="63" t="s">
        <v>728</v>
      </c>
      <c r="X434" s="67">
        <f>$TS$634</f>
        <v>833.50000000000011</v>
      </c>
      <c r="Y434" s="5" t="s">
        <v>756</v>
      </c>
      <c r="Z434" s="277" t="s">
        <v>2024</v>
      </c>
      <c r="AB434" s="67">
        <f>$ZP$640</f>
        <v>715.30000000000007</v>
      </c>
      <c r="AC434" s="5" t="s">
        <v>756</v>
      </c>
      <c r="AD434" s="277" t="s">
        <v>2002</v>
      </c>
      <c r="AF434" s="67">
        <f>$WM$646</f>
        <v>552.9</v>
      </c>
      <c r="AG434" s="5" t="s">
        <v>756</v>
      </c>
      <c r="AH434" s="219" t="s">
        <v>1654</v>
      </c>
      <c r="AJ434" s="67">
        <f>$QY$652</f>
        <v>470.69999999999993</v>
      </c>
      <c r="AK434" s="5" t="s">
        <v>756</v>
      </c>
      <c r="AL434" s="219" t="s">
        <v>1655</v>
      </c>
      <c r="AN434" s="67">
        <f>$PO$658</f>
        <v>467.4</v>
      </c>
      <c r="AO434" s="5" t="s">
        <v>756</v>
      </c>
      <c r="AP434" s="219" t="s">
        <v>1656</v>
      </c>
      <c r="AR434" s="67">
        <f>$QP$664</f>
        <v>243.4</v>
      </c>
      <c r="AS434" s="5" t="s">
        <v>756</v>
      </c>
      <c r="AT434" s="63" t="s">
        <v>3375</v>
      </c>
      <c r="AV434" s="67">
        <f>$ALA$670</f>
        <v>222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277" t="s">
        <v>11</v>
      </c>
      <c r="D435" s="67">
        <f>$CB$604</f>
        <v>4301.7999999999993</v>
      </c>
      <c r="E435" s="5" t="s">
        <v>761</v>
      </c>
      <c r="F435" s="219" t="s">
        <v>1659</v>
      </c>
      <c r="H435" s="67">
        <f>$PF$610</f>
        <v>2568.1999999999998</v>
      </c>
      <c r="I435" s="5" t="s">
        <v>761</v>
      </c>
      <c r="J435" s="277" t="s">
        <v>11</v>
      </c>
      <c r="L435" s="67">
        <f>$CB$616</f>
        <v>1898.1</v>
      </c>
      <c r="M435" s="5" t="s">
        <v>761</v>
      </c>
      <c r="N435" s="277" t="s">
        <v>15</v>
      </c>
      <c r="P435" s="67">
        <f>$HY$622</f>
        <v>1519.3999999999999</v>
      </c>
      <c r="Q435" s="5" t="s">
        <v>761</v>
      </c>
      <c r="R435" s="63" t="s">
        <v>3396</v>
      </c>
      <c r="T435" s="67">
        <f>$APW$628</f>
        <v>1069.5999999999999</v>
      </c>
      <c r="U435" s="5" t="s">
        <v>761</v>
      </c>
      <c r="V435" s="277" t="s">
        <v>2010</v>
      </c>
      <c r="X435" s="67">
        <f>$VL$634</f>
        <v>831.19999999999993</v>
      </c>
      <c r="Y435" s="5" t="s">
        <v>761</v>
      </c>
      <c r="Z435" s="277" t="s">
        <v>143</v>
      </c>
      <c r="AB435" s="67">
        <f>$CT$640</f>
        <v>713.8</v>
      </c>
      <c r="AC435" s="5" t="s">
        <v>761</v>
      </c>
      <c r="AD435" s="63" t="s">
        <v>748</v>
      </c>
      <c r="AF435" s="67">
        <f>$GO$646</f>
        <v>552</v>
      </c>
      <c r="AG435" s="5" t="s">
        <v>761</v>
      </c>
      <c r="AH435" s="277" t="s">
        <v>31</v>
      </c>
      <c r="AJ435" s="67">
        <f>$Z$652</f>
        <v>466.8</v>
      </c>
      <c r="AK435" s="5" t="s">
        <v>761</v>
      </c>
      <c r="AL435" s="219" t="s">
        <v>1644</v>
      </c>
      <c r="AN435" s="67">
        <f>$UT$658</f>
        <v>467</v>
      </c>
      <c r="AO435" s="5" t="s">
        <v>761</v>
      </c>
      <c r="AP435" s="63" t="s">
        <v>3370</v>
      </c>
      <c r="AR435" s="67">
        <f>$AJH$664</f>
        <v>243</v>
      </c>
      <c r="AS435" s="5" t="s">
        <v>761</v>
      </c>
      <c r="AT435" s="63" t="s">
        <v>3373</v>
      </c>
      <c r="AV435" s="67">
        <f>$AKI$670</f>
        <v>219.3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3376</v>
      </c>
      <c r="D436" s="67">
        <f>$ALJ$604</f>
        <v>4293.4000000000005</v>
      </c>
      <c r="E436" s="5" t="s">
        <v>765</v>
      </c>
      <c r="F436" s="63" t="s">
        <v>749</v>
      </c>
      <c r="H436" s="67">
        <f>$EV$610</f>
        <v>2567.5</v>
      </c>
      <c r="I436" s="5" t="s">
        <v>765</v>
      </c>
      <c r="J436" s="277" t="s">
        <v>2001</v>
      </c>
      <c r="L436" s="67">
        <f>$TJ$616</f>
        <v>1896.1</v>
      </c>
      <c r="M436" s="5" t="s">
        <v>765</v>
      </c>
      <c r="N436" s="277" t="s">
        <v>11</v>
      </c>
      <c r="P436" s="67">
        <f>$CB$622</f>
        <v>1510.1999999999998</v>
      </c>
      <c r="Q436" s="5" t="s">
        <v>765</v>
      </c>
      <c r="R436" s="277" t="s">
        <v>2024</v>
      </c>
      <c r="T436" s="67">
        <f>$ZP$628</f>
        <v>1063.2</v>
      </c>
      <c r="U436" s="5" t="s">
        <v>765</v>
      </c>
      <c r="V436" s="277" t="s">
        <v>2026</v>
      </c>
      <c r="X436" s="67">
        <f>$ZG$634</f>
        <v>823.19999999999993</v>
      </c>
      <c r="Y436" s="5" t="s">
        <v>765</v>
      </c>
      <c r="Z436" s="63" t="s">
        <v>796</v>
      </c>
      <c r="AB436" s="67">
        <f>$KJ$640</f>
        <v>705.1</v>
      </c>
      <c r="AC436" s="5" t="s">
        <v>765</v>
      </c>
      <c r="AD436" s="63" t="s">
        <v>3397</v>
      </c>
      <c r="AF436" s="67">
        <f>$AQF$646</f>
        <v>538.6</v>
      </c>
      <c r="AG436" s="5" t="s">
        <v>765</v>
      </c>
      <c r="AH436" s="63" t="s">
        <v>771</v>
      </c>
      <c r="AJ436" s="67">
        <f>$MU$652</f>
        <v>445.9</v>
      </c>
      <c r="AK436" s="5" t="s">
        <v>765</v>
      </c>
      <c r="AL436" s="277" t="s">
        <v>27</v>
      </c>
      <c r="AN436" s="67">
        <f>$MC$658</f>
        <v>459.4</v>
      </c>
      <c r="AO436" s="5" t="s">
        <v>765</v>
      </c>
      <c r="AP436" s="277" t="s">
        <v>9</v>
      </c>
      <c r="AR436" s="67">
        <f>$LT$664</f>
        <v>239.2</v>
      </c>
      <c r="AS436" s="5" t="s">
        <v>765</v>
      </c>
      <c r="AT436" s="63" t="s">
        <v>153</v>
      </c>
      <c r="AV436" s="67">
        <f>$KA$670</f>
        <v>218.60000000000002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63" t="s">
        <v>3369</v>
      </c>
      <c r="D437" s="67">
        <f>$AIY$604</f>
        <v>4252.8999999999996</v>
      </c>
      <c r="E437" s="5" t="s">
        <v>766</v>
      </c>
      <c r="F437" s="277" t="s">
        <v>783</v>
      </c>
      <c r="H437" s="67">
        <f>$CK$610</f>
        <v>2565.6000000000004</v>
      </c>
      <c r="I437" s="5" t="s">
        <v>766</v>
      </c>
      <c r="J437" s="63" t="s">
        <v>3371</v>
      </c>
      <c r="L437" s="67">
        <f>$AJQ$616</f>
        <v>1892.8000000000002</v>
      </c>
      <c r="M437" s="5" t="s">
        <v>766</v>
      </c>
      <c r="N437" s="63" t="s">
        <v>748</v>
      </c>
      <c r="P437" s="67">
        <f>$GO$622</f>
        <v>1506.3</v>
      </c>
      <c r="Q437" s="5" t="s">
        <v>766</v>
      </c>
      <c r="R437" s="277" t="s">
        <v>2051</v>
      </c>
      <c r="T437" s="67">
        <f>$ABR$628</f>
        <v>1061.6000000000001</v>
      </c>
      <c r="U437" s="5" t="s">
        <v>766</v>
      </c>
      <c r="V437" s="63" t="s">
        <v>3376</v>
      </c>
      <c r="X437" s="67">
        <f>$ALJ$634</f>
        <v>819.7</v>
      </c>
      <c r="Y437" s="5" t="s">
        <v>766</v>
      </c>
      <c r="Z437" s="63" t="s">
        <v>738</v>
      </c>
      <c r="AB437" s="67">
        <f>$JI$640</f>
        <v>687.9</v>
      </c>
      <c r="AC437" s="5" t="s">
        <v>766</v>
      </c>
      <c r="AD437" s="219" t="s">
        <v>1644</v>
      </c>
      <c r="AF437" s="67">
        <f>$UT$646</f>
        <v>531.40000000000009</v>
      </c>
      <c r="AG437" s="5" t="s">
        <v>766</v>
      </c>
      <c r="AH437" s="219" t="s">
        <v>1657</v>
      </c>
      <c r="AJ437" s="67">
        <f>$RH$652</f>
        <v>443.80000000000007</v>
      </c>
      <c r="AK437" s="5" t="s">
        <v>766</v>
      </c>
      <c r="AL437" s="277" t="s">
        <v>4496</v>
      </c>
      <c r="AN437" s="67">
        <f>$XW$658</f>
        <v>456.90000000000003</v>
      </c>
      <c r="AO437" s="5" t="s">
        <v>766</v>
      </c>
      <c r="AP437" s="277" t="s">
        <v>2022</v>
      </c>
      <c r="AR437" s="67">
        <f>$YF$664</f>
        <v>227.70000000000002</v>
      </c>
      <c r="AS437" s="5" t="s">
        <v>766</v>
      </c>
      <c r="AT437" s="277" t="s">
        <v>2052</v>
      </c>
      <c r="AV437" s="67">
        <f>$AAZ$670</f>
        <v>208.2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3378</v>
      </c>
      <c r="D438" s="67">
        <f>$AMB$604</f>
        <v>4227.7</v>
      </c>
      <c r="E438" s="5" t="s">
        <v>767</v>
      </c>
      <c r="F438" s="277" t="s">
        <v>1</v>
      </c>
      <c r="H438" s="67">
        <f>$TA$610</f>
        <v>2564.8000000000002</v>
      </c>
      <c r="I438" s="5" t="s">
        <v>767</v>
      </c>
      <c r="J438" s="63" t="s">
        <v>3398</v>
      </c>
      <c r="L438" s="67">
        <f>$ANL$616</f>
        <v>1885.8000000000002</v>
      </c>
      <c r="M438" s="5" t="s">
        <v>767</v>
      </c>
      <c r="N438" s="63" t="s">
        <v>33</v>
      </c>
      <c r="P438" s="67">
        <f>$BA$622</f>
        <v>1487.6</v>
      </c>
      <c r="Q438" s="5" t="s">
        <v>767</v>
      </c>
      <c r="R438" s="63" t="s">
        <v>738</v>
      </c>
      <c r="T438" s="67">
        <f>$JI$628</f>
        <v>1059.3</v>
      </c>
      <c r="U438" s="5" t="s">
        <v>767</v>
      </c>
      <c r="V438" s="219" t="s">
        <v>1654</v>
      </c>
      <c r="X438" s="67">
        <f>$QY$634</f>
        <v>818.5</v>
      </c>
      <c r="Y438" s="5" t="s">
        <v>767</v>
      </c>
      <c r="Z438" s="277" t="s">
        <v>31</v>
      </c>
      <c r="AB438" s="67">
        <f>$Z$640</f>
        <v>676.7</v>
      </c>
      <c r="AC438" s="5" t="s">
        <v>767</v>
      </c>
      <c r="AD438" s="63" t="s">
        <v>757</v>
      </c>
      <c r="AF438" s="67">
        <f>$LB$646</f>
        <v>523.30000000000007</v>
      </c>
      <c r="AG438" s="5" t="s">
        <v>767</v>
      </c>
      <c r="AH438" s="277" t="s">
        <v>2001</v>
      </c>
      <c r="AJ438" s="67">
        <f>$TJ$652</f>
        <v>435.70000000000005</v>
      </c>
      <c r="AK438" s="5" t="s">
        <v>767</v>
      </c>
      <c r="AL438" s="63" t="s">
        <v>3368</v>
      </c>
      <c r="AN438" s="67">
        <f>$AIP$658</f>
        <v>444.5</v>
      </c>
      <c r="AO438" s="5" t="s">
        <v>767</v>
      </c>
      <c r="AP438" s="219" t="s">
        <v>1653</v>
      </c>
      <c r="AR438" s="67">
        <f>$ML$664</f>
        <v>226.2</v>
      </c>
      <c r="AS438" s="5" t="s">
        <v>767</v>
      </c>
      <c r="AT438" s="63" t="s">
        <v>3398</v>
      </c>
      <c r="AV438" s="67">
        <f>$ANL$670</f>
        <v>199.7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3372</v>
      </c>
      <c r="D439" s="67">
        <f>$AJZ$604</f>
        <v>4179.2</v>
      </c>
      <c r="E439" s="5" t="s">
        <v>773</v>
      </c>
      <c r="F439" s="63" t="s">
        <v>3397</v>
      </c>
      <c r="H439" s="67">
        <f>$AQF$610</f>
        <v>2561.4</v>
      </c>
      <c r="I439" s="5" t="s">
        <v>773</v>
      </c>
      <c r="J439" s="277" t="s">
        <v>3364</v>
      </c>
      <c r="L439" s="67">
        <f>$AHF$616</f>
        <v>1857.2</v>
      </c>
      <c r="M439" s="5" t="s">
        <v>773</v>
      </c>
      <c r="N439" s="277" t="s">
        <v>2005</v>
      </c>
      <c r="P439" s="67">
        <f>$SI$622</f>
        <v>1482.9</v>
      </c>
      <c r="Q439" s="5" t="s">
        <v>773</v>
      </c>
      <c r="R439" s="219" t="s">
        <v>1647</v>
      </c>
      <c r="T439" s="67">
        <f>$FN$628</f>
        <v>1054.6000000000001</v>
      </c>
      <c r="U439" s="5" t="s">
        <v>773</v>
      </c>
      <c r="V439" s="63" t="s">
        <v>3378</v>
      </c>
      <c r="X439" s="67">
        <f>$AMB$634</f>
        <v>816.8</v>
      </c>
      <c r="Y439" s="5" t="s">
        <v>773</v>
      </c>
      <c r="Z439" s="219" t="s">
        <v>1657</v>
      </c>
      <c r="AB439" s="67">
        <f>$RH$640</f>
        <v>668.69999999999993</v>
      </c>
      <c r="AC439" s="5" t="s">
        <v>773</v>
      </c>
      <c r="AD439" s="277" t="s">
        <v>2025</v>
      </c>
      <c r="AF439" s="67">
        <f>$ACA$646</f>
        <v>515.59999999999991</v>
      </c>
      <c r="AG439" s="5" t="s">
        <v>773</v>
      </c>
      <c r="AH439" s="63" t="s">
        <v>762</v>
      </c>
      <c r="AJ439" s="67">
        <f>$FE$652</f>
        <v>415.20000000000005</v>
      </c>
      <c r="AK439" s="5" t="s">
        <v>773</v>
      </c>
      <c r="AL439" s="63" t="s">
        <v>790</v>
      </c>
      <c r="AN439" s="67">
        <f>$IZ$658</f>
        <v>434.4</v>
      </c>
      <c r="AO439" s="5" t="s">
        <v>773</v>
      </c>
      <c r="AP439" s="219" t="s">
        <v>1654</v>
      </c>
      <c r="AR439" s="67">
        <f>$QY$664</f>
        <v>224.7</v>
      </c>
      <c r="AS439" s="5" t="s">
        <v>773</v>
      </c>
      <c r="AT439" s="277" t="s">
        <v>143</v>
      </c>
      <c r="AV439" s="67">
        <f>$CT$670</f>
        <v>196.5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277" t="s">
        <v>23</v>
      </c>
      <c r="D440" s="67">
        <f>$KS$604</f>
        <v>4162.2999999999993</v>
      </c>
      <c r="E440" s="5" t="s">
        <v>781</v>
      </c>
      <c r="F440" s="219" t="s">
        <v>1655</v>
      </c>
      <c r="H440" s="67">
        <f>$PO$610</f>
        <v>2539.9</v>
      </c>
      <c r="I440" s="5" t="s">
        <v>781</v>
      </c>
      <c r="J440" s="277" t="s">
        <v>23</v>
      </c>
      <c r="L440" s="67">
        <f>$KS$616</f>
        <v>1849.0000000000002</v>
      </c>
      <c r="M440" s="5" t="s">
        <v>781</v>
      </c>
      <c r="N440" s="63" t="s">
        <v>762</v>
      </c>
      <c r="P440" s="67">
        <f>$FE$622</f>
        <v>1481.1</v>
      </c>
      <c r="Q440" s="5" t="s">
        <v>781</v>
      </c>
      <c r="R440" s="277" t="s">
        <v>13</v>
      </c>
      <c r="T440" s="67">
        <f>$NV$628</f>
        <v>1053</v>
      </c>
      <c r="U440" s="5" t="s">
        <v>781</v>
      </c>
      <c r="V440" s="63" t="s">
        <v>796</v>
      </c>
      <c r="X440" s="67">
        <f>$KJ$634</f>
        <v>812</v>
      </c>
      <c r="Y440" s="5" t="s">
        <v>781</v>
      </c>
      <c r="Z440" s="277" t="s">
        <v>2051</v>
      </c>
      <c r="AB440" s="67">
        <f>$ABR$640</f>
        <v>662.3</v>
      </c>
      <c r="AC440" s="5" t="s">
        <v>781</v>
      </c>
      <c r="AD440" s="277" t="s">
        <v>2010</v>
      </c>
      <c r="AF440" s="67">
        <f>$VL$646</f>
        <v>513.5</v>
      </c>
      <c r="AG440" s="5" t="s">
        <v>781</v>
      </c>
      <c r="AH440" s="63" t="s">
        <v>788</v>
      </c>
      <c r="AJ440" s="67">
        <f>$OE$652</f>
        <v>408.59999999999997</v>
      </c>
      <c r="AK440" s="5" t="s">
        <v>781</v>
      </c>
      <c r="AL440" s="63" t="s">
        <v>33</v>
      </c>
      <c r="AN440" s="67">
        <f>$BA$658</f>
        <v>428.19999999999993</v>
      </c>
      <c r="AO440" s="5" t="s">
        <v>781</v>
      </c>
      <c r="AP440" s="277" t="s">
        <v>2023</v>
      </c>
      <c r="AR440" s="67">
        <f>$AAQ$664</f>
        <v>187.79999999999998</v>
      </c>
      <c r="AS440" s="5" t="s">
        <v>781</v>
      </c>
      <c r="AT440" s="63" t="s">
        <v>3393</v>
      </c>
      <c r="AV440" s="67">
        <f>$APE$670</f>
        <v>196.10000000000002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746</v>
      </c>
      <c r="D441" s="67">
        <f>$FW$604</f>
        <v>4140.3999999999996</v>
      </c>
      <c r="E441" s="5" t="s">
        <v>785</v>
      </c>
      <c r="F441" s="28" t="s">
        <v>155</v>
      </c>
      <c r="H441" s="67">
        <f>$BS$610</f>
        <v>2538.1000000000004</v>
      </c>
      <c r="I441" s="5" t="s">
        <v>785</v>
      </c>
      <c r="J441" s="63" t="s">
        <v>3372</v>
      </c>
      <c r="L441" s="67">
        <f>$AJZ$616</f>
        <v>1842.3</v>
      </c>
      <c r="M441" s="5" t="s">
        <v>785</v>
      </c>
      <c r="N441" s="219" t="s">
        <v>1653</v>
      </c>
      <c r="P441" s="67">
        <f>$ML$622</f>
        <v>1456.4</v>
      </c>
      <c r="Q441" s="5" t="s">
        <v>785</v>
      </c>
      <c r="R441" s="219" t="s">
        <v>1659</v>
      </c>
      <c r="T441" s="67">
        <f>$PF$628</f>
        <v>1044.3</v>
      </c>
      <c r="U441" s="5" t="s">
        <v>785</v>
      </c>
      <c r="V441" s="63" t="s">
        <v>749</v>
      </c>
      <c r="X441" s="67">
        <f>$EV$634</f>
        <v>806.50000000000011</v>
      </c>
      <c r="Y441" s="5" t="s">
        <v>785</v>
      </c>
      <c r="Z441" s="277" t="s">
        <v>800</v>
      </c>
      <c r="AB441" s="67">
        <f>$AR$640</f>
        <v>661.7</v>
      </c>
      <c r="AC441" s="5" t="s">
        <v>785</v>
      </c>
      <c r="AD441" s="219" t="s">
        <v>1653</v>
      </c>
      <c r="AF441" s="67">
        <f>$ML$646</f>
        <v>501.9</v>
      </c>
      <c r="AG441" s="5" t="s">
        <v>785</v>
      </c>
      <c r="AH441" s="219" t="s">
        <v>1644</v>
      </c>
      <c r="AJ441" s="67">
        <f>$UT$652</f>
        <v>399.6</v>
      </c>
      <c r="AK441" s="5" t="s">
        <v>785</v>
      </c>
      <c r="AL441" s="277" t="s">
        <v>2049</v>
      </c>
      <c r="AN441" s="67">
        <f>$AAH$658</f>
        <v>425.00000000000006</v>
      </c>
      <c r="AO441" s="5" t="s">
        <v>785</v>
      </c>
      <c r="AP441" s="277" t="s">
        <v>2156</v>
      </c>
      <c r="AR441" s="67">
        <f>$XN$664</f>
        <v>186.1</v>
      </c>
      <c r="AS441" s="5" t="s">
        <v>785</v>
      </c>
      <c r="AT441" s="277" t="s">
        <v>2005</v>
      </c>
      <c r="AV441" s="67">
        <f>$SI$670</f>
        <v>190.4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219" t="s">
        <v>1643</v>
      </c>
      <c r="D442" s="67">
        <f>$UB$604</f>
        <v>4130.7</v>
      </c>
      <c r="E442" s="5" t="s">
        <v>786</v>
      </c>
      <c r="F442" s="63" t="s">
        <v>3385</v>
      </c>
      <c r="H442" s="67">
        <f>$AOV$610</f>
        <v>2524.6</v>
      </c>
      <c r="I442" s="5" t="s">
        <v>786</v>
      </c>
      <c r="J442" s="219" t="s">
        <v>1660</v>
      </c>
      <c r="L442" s="67">
        <f>$ND$616</f>
        <v>1841.8999999999999</v>
      </c>
      <c r="M442" s="5" t="s">
        <v>786</v>
      </c>
      <c r="N442" s="63" t="s">
        <v>3394</v>
      </c>
      <c r="P442" s="67">
        <f>$APN$622</f>
        <v>1406.1999999999998</v>
      </c>
      <c r="Q442" s="5" t="s">
        <v>786</v>
      </c>
      <c r="R442" s="63" t="s">
        <v>3378</v>
      </c>
      <c r="T442" s="67">
        <f>$AMB$628</f>
        <v>1024.2</v>
      </c>
      <c r="U442" s="5" t="s">
        <v>786</v>
      </c>
      <c r="V442" s="277" t="s">
        <v>2051</v>
      </c>
      <c r="X442" s="67">
        <f>$ABR$634</f>
        <v>804.50000000000011</v>
      </c>
      <c r="Y442" s="5" t="s">
        <v>786</v>
      </c>
      <c r="Z442" s="277" t="s">
        <v>11</v>
      </c>
      <c r="AB442" s="67">
        <f>$CB$640</f>
        <v>638.70000000000005</v>
      </c>
      <c r="AC442" s="5" t="s">
        <v>786</v>
      </c>
      <c r="AD442" s="63" t="s">
        <v>3376</v>
      </c>
      <c r="AF442" s="67">
        <f>$ALJ$646</f>
        <v>501.30000000000007</v>
      </c>
      <c r="AG442" s="5" t="s">
        <v>786</v>
      </c>
      <c r="AH442" s="63" t="s">
        <v>3379</v>
      </c>
      <c r="AJ442" s="67">
        <f>$AMK$652</f>
        <v>394.09999999999997</v>
      </c>
      <c r="AK442" s="5" t="s">
        <v>786</v>
      </c>
      <c r="AL442" s="63" t="s">
        <v>749</v>
      </c>
      <c r="AN442" s="67">
        <f>$EV$658</f>
        <v>419.5</v>
      </c>
      <c r="AO442" s="5" t="s">
        <v>786</v>
      </c>
      <c r="AP442" s="63" t="s">
        <v>3376</v>
      </c>
      <c r="AR442" s="67">
        <f>$ALJ$664</f>
        <v>182.6</v>
      </c>
      <c r="AS442" s="5" t="s">
        <v>786</v>
      </c>
      <c r="AT442" s="63" t="s">
        <v>746</v>
      </c>
      <c r="AV442" s="67">
        <f>$FW$670</f>
        <v>187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3368</v>
      </c>
      <c r="D443" s="67">
        <f>$AIP$604</f>
        <v>4099.1000000000004</v>
      </c>
      <c r="E443" s="5" t="s">
        <v>787</v>
      </c>
      <c r="F443" s="277" t="s">
        <v>2001</v>
      </c>
      <c r="H443" s="67">
        <f>$TJ$610</f>
        <v>2524.3000000000002</v>
      </c>
      <c r="I443" s="5" t="s">
        <v>787</v>
      </c>
      <c r="J443" s="219" t="s">
        <v>1656</v>
      </c>
      <c r="L443" s="67">
        <f>$QP$616</f>
        <v>1827.05</v>
      </c>
      <c r="M443" s="5" t="s">
        <v>787</v>
      </c>
      <c r="N443" s="277" t="s">
        <v>2001</v>
      </c>
      <c r="P443" s="67">
        <f>$TJ$622</f>
        <v>1396.1</v>
      </c>
      <c r="Q443" s="5" t="s">
        <v>787</v>
      </c>
      <c r="R443" s="63" t="s">
        <v>3370</v>
      </c>
      <c r="T443" s="67">
        <f>$AJH$628</f>
        <v>1010.6</v>
      </c>
      <c r="U443" s="5" t="s">
        <v>787</v>
      </c>
      <c r="V443" s="219" t="s">
        <v>1657</v>
      </c>
      <c r="X443" s="67">
        <f>$RH$634</f>
        <v>803.80000000000007</v>
      </c>
      <c r="Y443" s="5" t="s">
        <v>787</v>
      </c>
      <c r="Z443" s="63" t="s">
        <v>25</v>
      </c>
      <c r="AB443" s="67">
        <f>$BJ$640</f>
        <v>637.79999999999995</v>
      </c>
      <c r="AC443" s="5" t="s">
        <v>787</v>
      </c>
      <c r="AD443" s="63" t="s">
        <v>753</v>
      </c>
      <c r="AF443" s="67">
        <f>$EM$646</f>
        <v>496.5</v>
      </c>
      <c r="AG443" s="5" t="s">
        <v>787</v>
      </c>
      <c r="AH443" s="277" t="s">
        <v>2006</v>
      </c>
      <c r="AJ443" s="67">
        <f>$VU$652</f>
        <v>377.30000000000007</v>
      </c>
      <c r="AK443" s="5" t="s">
        <v>787</v>
      </c>
      <c r="AL443" s="63" t="s">
        <v>3369</v>
      </c>
      <c r="AN443" s="67">
        <f>$AIY$658</f>
        <v>418.6</v>
      </c>
      <c r="AO443" s="5" t="s">
        <v>787</v>
      </c>
      <c r="AP443" s="277" t="s">
        <v>17</v>
      </c>
      <c r="AR443" s="67">
        <f>$DL$664</f>
        <v>181.9</v>
      </c>
      <c r="AS443" s="5" t="s">
        <v>787</v>
      </c>
      <c r="AT443" s="63" t="s">
        <v>25</v>
      </c>
      <c r="AV443" s="67">
        <f>$BJ$670</f>
        <v>184.9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277" t="s">
        <v>800</v>
      </c>
      <c r="D444" s="67">
        <f>$AR$604</f>
        <v>4098.8999999999996</v>
      </c>
      <c r="E444" s="5" t="s">
        <v>793</v>
      </c>
      <c r="F444" s="63" t="s">
        <v>33</v>
      </c>
      <c r="H444" s="67">
        <f>$BA$610</f>
        <v>2522.2999999999997</v>
      </c>
      <c r="I444" s="5" t="s">
        <v>793</v>
      </c>
      <c r="J444" s="219" t="s">
        <v>1655</v>
      </c>
      <c r="L444" s="67">
        <f>$PO$616</f>
        <v>1824.8000000000002</v>
      </c>
      <c r="M444" s="5" t="s">
        <v>793</v>
      </c>
      <c r="N444" s="63" t="s">
        <v>3373</v>
      </c>
      <c r="P444" s="67">
        <f>$AKI$622</f>
        <v>1392.2</v>
      </c>
      <c r="Q444" s="5" t="s">
        <v>793</v>
      </c>
      <c r="R444" s="63" t="s">
        <v>749</v>
      </c>
      <c r="T444" s="67">
        <f>$EV$628</f>
        <v>1007.8</v>
      </c>
      <c r="U444" s="5" t="s">
        <v>793</v>
      </c>
      <c r="V444" s="277" t="s">
        <v>31</v>
      </c>
      <c r="X444" s="67">
        <f>$Z$634</f>
        <v>803.1</v>
      </c>
      <c r="Y444" s="5" t="s">
        <v>793</v>
      </c>
      <c r="Z444" s="277" t="s">
        <v>2009</v>
      </c>
      <c r="AB444" s="67">
        <f>$VC$640</f>
        <v>637.5</v>
      </c>
      <c r="AC444" s="5" t="s">
        <v>793</v>
      </c>
      <c r="AD444" s="63" t="s">
        <v>3384</v>
      </c>
      <c r="AF444" s="67">
        <f>$AOM$646</f>
        <v>488.9</v>
      </c>
      <c r="AG444" s="5" t="s">
        <v>793</v>
      </c>
      <c r="AH444" s="63" t="s">
        <v>757</v>
      </c>
      <c r="AJ444" s="67">
        <f>$LB$652</f>
        <v>374.1</v>
      </c>
      <c r="AK444" s="5" t="s">
        <v>793</v>
      </c>
      <c r="AL444" s="277" t="s">
        <v>31</v>
      </c>
      <c r="AN444" s="67">
        <f>$Z$658</f>
        <v>416.9</v>
      </c>
      <c r="AO444" s="5" t="s">
        <v>793</v>
      </c>
      <c r="AP444" s="63" t="s">
        <v>3397</v>
      </c>
      <c r="AR444" s="67">
        <f>$AQF$664</f>
        <v>179.7</v>
      </c>
      <c r="AS444" s="5" t="s">
        <v>793</v>
      </c>
      <c r="AT444" s="63" t="s">
        <v>748</v>
      </c>
      <c r="AV444" s="67">
        <f>$GO$670</f>
        <v>179.49999999999997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180</v>
      </c>
      <c r="D445" s="67">
        <f>$AOD$604</f>
        <v>4089.3999999999996</v>
      </c>
      <c r="E445" s="5" t="s">
        <v>794</v>
      </c>
      <c r="F445" s="63" t="s">
        <v>21</v>
      </c>
      <c r="H445" s="67">
        <f>$H$610</f>
        <v>2505.7000000000003</v>
      </c>
      <c r="I445" s="5" t="s">
        <v>794</v>
      </c>
      <c r="J445" s="277" t="s">
        <v>2052</v>
      </c>
      <c r="L445" s="67">
        <f>$AAZ$616</f>
        <v>1823.6</v>
      </c>
      <c r="M445" s="5" t="s">
        <v>794</v>
      </c>
      <c r="N445" s="277" t="s">
        <v>4496</v>
      </c>
      <c r="P445" s="67">
        <f>$XW$622</f>
        <v>1391.2</v>
      </c>
      <c r="Q445" s="5" t="s">
        <v>794</v>
      </c>
      <c r="R445" s="63" t="s">
        <v>3375</v>
      </c>
      <c r="T445" s="67">
        <f>$ALA$628</f>
        <v>1003.5999999999999</v>
      </c>
      <c r="U445" s="5" t="s">
        <v>794</v>
      </c>
      <c r="V445" s="219" t="s">
        <v>1662</v>
      </c>
      <c r="X445" s="67">
        <f>$HP$634</f>
        <v>802.9</v>
      </c>
      <c r="Y445" s="5" t="s">
        <v>794</v>
      </c>
      <c r="Z445" s="63" t="s">
        <v>3396</v>
      </c>
      <c r="AB445" s="67">
        <f>$APW$640</f>
        <v>634.20000000000005</v>
      </c>
      <c r="AC445" s="5" t="s">
        <v>794</v>
      </c>
      <c r="AD445" s="63" t="s">
        <v>771</v>
      </c>
      <c r="AF445" s="67">
        <f>$MU$646</f>
        <v>483.1</v>
      </c>
      <c r="AG445" s="5" t="s">
        <v>794</v>
      </c>
      <c r="AH445" s="63" t="s">
        <v>782</v>
      </c>
      <c r="AJ445" s="67">
        <f>$QG$652</f>
        <v>373.6</v>
      </c>
      <c r="AK445" s="5" t="s">
        <v>794</v>
      </c>
      <c r="AL445" s="63" t="s">
        <v>3379</v>
      </c>
      <c r="AN445" s="67">
        <f>$AMK$658</f>
        <v>399.59999999999997</v>
      </c>
      <c r="AO445" s="5" t="s">
        <v>794</v>
      </c>
      <c r="AP445" s="277" t="s">
        <v>2051</v>
      </c>
      <c r="AR445" s="67">
        <f>$ABR$664</f>
        <v>178.2</v>
      </c>
      <c r="AS445" s="5" t="s">
        <v>794</v>
      </c>
      <c r="AT445" s="277" t="s">
        <v>783</v>
      </c>
      <c r="AV445" s="67">
        <f>$CK$670</f>
        <v>176.2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63" t="s">
        <v>749</v>
      </c>
      <c r="D446" s="67">
        <f>$EV$604</f>
        <v>4057.3</v>
      </c>
      <c r="E446" s="5" t="s">
        <v>795</v>
      </c>
      <c r="F446" s="63" t="s">
        <v>3378</v>
      </c>
      <c r="H446" s="67">
        <f>$AMB$610</f>
        <v>2499.8000000000002</v>
      </c>
      <c r="I446" s="5" t="s">
        <v>795</v>
      </c>
      <c r="J446" s="63" t="s">
        <v>3382</v>
      </c>
      <c r="L446" s="67">
        <f>$ANU$616</f>
        <v>1799.9</v>
      </c>
      <c r="M446" s="5" t="s">
        <v>795</v>
      </c>
      <c r="N446" s="63" t="s">
        <v>757</v>
      </c>
      <c r="P446" s="67">
        <f>$LB$622</f>
        <v>1379.8</v>
      </c>
      <c r="Q446" s="5" t="s">
        <v>795</v>
      </c>
      <c r="R446" s="63" t="s">
        <v>3376</v>
      </c>
      <c r="T446" s="67">
        <f>$ALJ$628</f>
        <v>1000.7</v>
      </c>
      <c r="U446" s="5" t="s">
        <v>795</v>
      </c>
      <c r="V446" s="277" t="s">
        <v>23</v>
      </c>
      <c r="X446" s="67">
        <f>$KS$634</f>
        <v>799.19999999999993</v>
      </c>
      <c r="Y446" s="5" t="s">
        <v>795</v>
      </c>
      <c r="Z446" s="219" t="s">
        <v>1654</v>
      </c>
      <c r="AB446" s="67">
        <f>$QY$640</f>
        <v>629.40000000000009</v>
      </c>
      <c r="AC446" s="5" t="s">
        <v>795</v>
      </c>
      <c r="AD446" s="63" t="s">
        <v>3393</v>
      </c>
      <c r="AF446" s="67">
        <f>$APE$646</f>
        <v>482.79999999999995</v>
      </c>
      <c r="AG446" s="5" t="s">
        <v>795</v>
      </c>
      <c r="AH446" s="219" t="s">
        <v>1660</v>
      </c>
      <c r="AJ446" s="67">
        <f>$ND$652</f>
        <v>367.50000000000006</v>
      </c>
      <c r="AK446" s="5" t="s">
        <v>795</v>
      </c>
      <c r="AL446" s="277" t="s">
        <v>2010</v>
      </c>
      <c r="AN446" s="67">
        <f>$VL$658</f>
        <v>396.8</v>
      </c>
      <c r="AO446" s="5" t="s">
        <v>795</v>
      </c>
      <c r="AP446" s="63" t="s">
        <v>3396</v>
      </c>
      <c r="AR446" s="67">
        <f>$APW$664</f>
        <v>175.40000000000003</v>
      </c>
      <c r="AS446" s="5" t="s">
        <v>795</v>
      </c>
      <c r="AT446" s="277" t="s">
        <v>2009</v>
      </c>
      <c r="AV446" s="67">
        <f>$VC$670</f>
        <v>173.4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3384</v>
      </c>
      <c r="D447" s="67">
        <f>$AOM$604</f>
        <v>4049.8999999999996</v>
      </c>
      <c r="E447" s="5" t="s">
        <v>797</v>
      </c>
      <c r="F447" s="277" t="s">
        <v>2052</v>
      </c>
      <c r="H447" s="67">
        <f>$AAZ$610</f>
        <v>2491.6</v>
      </c>
      <c r="I447" s="5" t="s">
        <v>797</v>
      </c>
      <c r="J447" s="63" t="s">
        <v>762</v>
      </c>
      <c r="L447" s="67">
        <f>$FE$616</f>
        <v>1798.1</v>
      </c>
      <c r="M447" s="5" t="s">
        <v>797</v>
      </c>
      <c r="N447" s="63" t="s">
        <v>3380</v>
      </c>
      <c r="P447" s="67">
        <f>$AMT$622</f>
        <v>1367.6</v>
      </c>
      <c r="Q447" s="5" t="s">
        <v>797</v>
      </c>
      <c r="R447" s="277" t="s">
        <v>23</v>
      </c>
      <c r="T447" s="67">
        <f>$KS$628</f>
        <v>993</v>
      </c>
      <c r="U447" s="5" t="s">
        <v>797</v>
      </c>
      <c r="V447" s="277" t="s">
        <v>143</v>
      </c>
      <c r="X447" s="67">
        <f>$CT$634</f>
        <v>798.2</v>
      </c>
      <c r="Y447" s="5" t="s">
        <v>797</v>
      </c>
      <c r="Z447" s="277" t="s">
        <v>13</v>
      </c>
      <c r="AB447" s="67">
        <f>$NV$640</f>
        <v>624.19999999999993</v>
      </c>
      <c r="AC447" s="5" t="s">
        <v>797</v>
      </c>
      <c r="AD447" s="219" t="s">
        <v>1659</v>
      </c>
      <c r="AF447" s="67">
        <f>$PF$646</f>
        <v>482.6</v>
      </c>
      <c r="AG447" s="5" t="s">
        <v>797</v>
      </c>
      <c r="AH447" s="63" t="s">
        <v>142</v>
      </c>
      <c r="AJ447" s="67">
        <f>$DU$652</f>
        <v>366</v>
      </c>
      <c r="AK447" s="5" t="s">
        <v>797</v>
      </c>
      <c r="AL447" s="63" t="s">
        <v>3397</v>
      </c>
      <c r="AN447" s="67">
        <f>$AQF$658</f>
        <v>386.1</v>
      </c>
      <c r="AO447" s="5" t="s">
        <v>797</v>
      </c>
      <c r="AP447" s="63" t="s">
        <v>738</v>
      </c>
      <c r="AR447" s="67">
        <f>$JI$664</f>
        <v>175.4</v>
      </c>
      <c r="AS447" s="5" t="s">
        <v>797</v>
      </c>
      <c r="AT447" s="277" t="s">
        <v>2051</v>
      </c>
      <c r="AV447" s="67">
        <f>$ABR$670</f>
        <v>165.29999999999998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3393</v>
      </c>
      <c r="D448" s="67">
        <f>$APE$604</f>
        <v>4049.8999999999996</v>
      </c>
      <c r="E448" s="5" t="s">
        <v>798</v>
      </c>
      <c r="F448" s="277" t="s">
        <v>9</v>
      </c>
      <c r="H448" s="67">
        <f>$LT$610</f>
        <v>2484.1000000000004</v>
      </c>
      <c r="I448" s="5" t="s">
        <v>798</v>
      </c>
      <c r="J448" s="219" t="s">
        <v>1659</v>
      </c>
      <c r="L448" s="67">
        <f>$PF$616</f>
        <v>1797.8000000000002</v>
      </c>
      <c r="M448" s="5" t="s">
        <v>798</v>
      </c>
      <c r="N448" s="63" t="s">
        <v>746</v>
      </c>
      <c r="P448" s="67">
        <f>$FW$622</f>
        <v>1345.6999999999998</v>
      </c>
      <c r="Q448" s="5" t="s">
        <v>798</v>
      </c>
      <c r="R448" s="277" t="s">
        <v>9</v>
      </c>
      <c r="T448" s="67">
        <f>$LT$628</f>
        <v>981.50000000000011</v>
      </c>
      <c r="U448" s="5" t="s">
        <v>798</v>
      </c>
      <c r="V448" s="63" t="s">
        <v>3366</v>
      </c>
      <c r="X448" s="67">
        <f>$AHX$634</f>
        <v>794</v>
      </c>
      <c r="Y448" s="5" t="s">
        <v>798</v>
      </c>
      <c r="Z448" s="277" t="s">
        <v>154</v>
      </c>
      <c r="AB448" s="67">
        <f>$Q$640</f>
        <v>618.20000000000005</v>
      </c>
      <c r="AC448" s="5" t="s">
        <v>798</v>
      </c>
      <c r="AD448" s="277" t="s">
        <v>2024</v>
      </c>
      <c r="AF448" s="67">
        <f>$ZP$646</f>
        <v>476.8</v>
      </c>
      <c r="AG448" s="5" t="s">
        <v>798</v>
      </c>
      <c r="AH448" s="63" t="s">
        <v>3384</v>
      </c>
      <c r="AJ448" s="67">
        <f>$AOM$652</f>
        <v>348.90000000000003</v>
      </c>
      <c r="AK448" s="5" t="s">
        <v>798</v>
      </c>
      <c r="AL448" s="219" t="s">
        <v>1653</v>
      </c>
      <c r="AN448" s="67">
        <f>$ML$658</f>
        <v>381.09999999999997</v>
      </c>
      <c r="AO448" s="5" t="s">
        <v>798</v>
      </c>
      <c r="AP448" s="63" t="s">
        <v>3379</v>
      </c>
      <c r="AR448" s="67">
        <f>$AMK$664</f>
        <v>174.4</v>
      </c>
      <c r="AS448" s="5" t="s">
        <v>798</v>
      </c>
      <c r="AT448" s="277" t="s">
        <v>154</v>
      </c>
      <c r="AV448" s="67">
        <f>$Q$670</f>
        <v>160.1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63" t="s">
        <v>21</v>
      </c>
      <c r="D449" s="67">
        <f>$H$604</f>
        <v>4049.8999999999996</v>
      </c>
      <c r="E449" s="5" t="s">
        <v>799</v>
      </c>
      <c r="F449" s="277" t="s">
        <v>2009</v>
      </c>
      <c r="H449" s="67">
        <f>$VC$610</f>
        <v>2479.9</v>
      </c>
      <c r="I449" s="5" t="s">
        <v>799</v>
      </c>
      <c r="J449" s="63" t="s">
        <v>734</v>
      </c>
      <c r="L449" s="67">
        <f>$LK$616</f>
        <v>1784.3</v>
      </c>
      <c r="M449" s="5" t="s">
        <v>799</v>
      </c>
      <c r="N449" s="277" t="s">
        <v>1</v>
      </c>
      <c r="P449" s="67">
        <f>$TA$622</f>
        <v>1343.7</v>
      </c>
      <c r="Q449" s="5" t="s">
        <v>799</v>
      </c>
      <c r="R449" s="277" t="s">
        <v>783</v>
      </c>
      <c r="T449" s="67">
        <f>$CK$628</f>
        <v>978.40000000000009</v>
      </c>
      <c r="U449" s="5" t="s">
        <v>799</v>
      </c>
      <c r="V449" s="219" t="s">
        <v>1656</v>
      </c>
      <c r="X449" s="67">
        <f>$QP$634</f>
        <v>784.19999999999993</v>
      </c>
      <c r="Y449" s="5" t="s">
        <v>799</v>
      </c>
      <c r="Z449" s="277" t="s">
        <v>2001</v>
      </c>
      <c r="AB449" s="67">
        <f>$TJ$640</f>
        <v>616.6</v>
      </c>
      <c r="AC449" s="5" t="s">
        <v>799</v>
      </c>
      <c r="AD449" s="63" t="s">
        <v>755</v>
      </c>
      <c r="AF449" s="67">
        <f>$OW$646</f>
        <v>473.29999999999995</v>
      </c>
      <c r="AG449" s="5" t="s">
        <v>799</v>
      </c>
      <c r="AH449" s="277" t="s">
        <v>23</v>
      </c>
      <c r="AJ449" s="67">
        <f>$KS$652</f>
        <v>340.29999999999995</v>
      </c>
      <c r="AK449" s="5" t="s">
        <v>799</v>
      </c>
      <c r="AL449" s="63" t="s">
        <v>141</v>
      </c>
      <c r="AN449" s="67">
        <f>$GF$658</f>
        <v>379.40000000000003</v>
      </c>
      <c r="AO449" s="5" t="s">
        <v>799</v>
      </c>
      <c r="AP449" s="63" t="s">
        <v>3385</v>
      </c>
      <c r="AR449" s="67">
        <f>$AOV$664</f>
        <v>166.7</v>
      </c>
      <c r="AS449" s="5" t="s">
        <v>799</v>
      </c>
      <c r="AT449" s="63" t="s">
        <v>3382</v>
      </c>
      <c r="AV449" s="67">
        <f>$ANU$670</f>
        <v>138.69999999999999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141</v>
      </c>
      <c r="D450" s="67">
        <f>$GF$604</f>
        <v>4049.8999999999996</v>
      </c>
      <c r="E450" s="5" t="s">
        <v>802</v>
      </c>
      <c r="F450" s="277" t="s">
        <v>779</v>
      </c>
      <c r="H450" s="67">
        <f>$AI$610</f>
        <v>2477.4</v>
      </c>
      <c r="I450" s="5" t="s">
        <v>802</v>
      </c>
      <c r="J450" s="277" t="s">
        <v>2156</v>
      </c>
      <c r="L450" s="67">
        <f>$XN$616</f>
        <v>1775.3000000000002</v>
      </c>
      <c r="M450" s="5" t="s">
        <v>802</v>
      </c>
      <c r="N450" s="63" t="s">
        <v>771</v>
      </c>
      <c r="P450" s="67">
        <f>$MU$622</f>
        <v>1316.7</v>
      </c>
      <c r="Q450" s="5" t="s">
        <v>802</v>
      </c>
      <c r="R450" s="63" t="s">
        <v>3380</v>
      </c>
      <c r="T450" s="67">
        <f>$AMT$628</f>
        <v>972.4</v>
      </c>
      <c r="U450" s="5" t="s">
        <v>802</v>
      </c>
      <c r="V450" s="63" t="s">
        <v>738</v>
      </c>
      <c r="X450" s="67">
        <f>$JI$634</f>
        <v>775</v>
      </c>
      <c r="Y450" s="5" t="s">
        <v>802</v>
      </c>
      <c r="Z450" s="63" t="s">
        <v>153</v>
      </c>
      <c r="AB450" s="67">
        <f>$KA$640</f>
        <v>602.80000000000007</v>
      </c>
      <c r="AC450" s="5" t="s">
        <v>802</v>
      </c>
      <c r="AD450" s="277" t="s">
        <v>2017</v>
      </c>
      <c r="AF450" s="67">
        <f>$SR$646</f>
        <v>466.4</v>
      </c>
      <c r="AG450" s="5" t="s">
        <v>802</v>
      </c>
      <c r="AH450" s="63" t="s">
        <v>728</v>
      </c>
      <c r="AJ450" s="67">
        <f>$TS$652</f>
        <v>332.29999999999995</v>
      </c>
      <c r="AK450" s="5" t="s">
        <v>802</v>
      </c>
      <c r="AL450" s="63" t="s">
        <v>728</v>
      </c>
      <c r="AN450" s="67">
        <f>$TS$658</f>
        <v>370.5</v>
      </c>
      <c r="AO450" s="5" t="s">
        <v>802</v>
      </c>
      <c r="AP450" s="63" t="s">
        <v>733</v>
      </c>
      <c r="AR450" s="67">
        <f>$HG$664</f>
        <v>162.30000000000001</v>
      </c>
      <c r="AS450" s="5" t="s">
        <v>802</v>
      </c>
      <c r="AT450" s="28" t="s">
        <v>37</v>
      </c>
      <c r="AV450" s="67">
        <f>$DC$670</f>
        <v>137.69999999999999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3397</v>
      </c>
      <c r="D451" s="67">
        <f>$AQF$604</f>
        <v>4017.5999999999995</v>
      </c>
      <c r="E451" s="5" t="s">
        <v>896</v>
      </c>
      <c r="F451" s="219" t="s">
        <v>1656</v>
      </c>
      <c r="H451" s="67">
        <f>$QP$610</f>
        <v>2399</v>
      </c>
      <c r="I451" s="5" t="s">
        <v>896</v>
      </c>
      <c r="J451" s="277" t="s">
        <v>154</v>
      </c>
      <c r="L451" s="67">
        <f>$Q$616</f>
        <v>1771.5</v>
      </c>
      <c r="M451" s="5" t="s">
        <v>896</v>
      </c>
      <c r="N451" s="219" t="s">
        <v>1656</v>
      </c>
      <c r="P451" s="67">
        <f>$QP$622</f>
        <v>1314.2</v>
      </c>
      <c r="Q451" s="5" t="s">
        <v>896</v>
      </c>
      <c r="R451" s="63" t="s">
        <v>3393</v>
      </c>
      <c r="T451" s="67">
        <f>$APE$628</f>
        <v>969.2</v>
      </c>
      <c r="U451" s="5" t="s">
        <v>896</v>
      </c>
      <c r="V451" s="277" t="s">
        <v>15</v>
      </c>
      <c r="X451" s="67">
        <f>$HY$634</f>
        <v>764.9</v>
      </c>
      <c r="Y451" s="5" t="s">
        <v>896</v>
      </c>
      <c r="Z451" s="63" t="s">
        <v>3385</v>
      </c>
      <c r="AB451" s="67">
        <f>$AOV$640</f>
        <v>594.69999999999993</v>
      </c>
      <c r="AC451" s="5" t="s">
        <v>896</v>
      </c>
      <c r="AD451" s="219" t="s">
        <v>1660</v>
      </c>
      <c r="AF451" s="67">
        <f>$ND$646</f>
        <v>464.30000000000007</v>
      </c>
      <c r="AG451" s="5" t="s">
        <v>896</v>
      </c>
      <c r="AH451" s="277" t="s">
        <v>2023</v>
      </c>
      <c r="AJ451" s="67">
        <f>$AAQ$652</f>
        <v>329.2</v>
      </c>
      <c r="AK451" s="5" t="s">
        <v>896</v>
      </c>
      <c r="AL451" s="277" t="s">
        <v>1</v>
      </c>
      <c r="AN451" s="67">
        <f>$TA$658</f>
        <v>354.1</v>
      </c>
      <c r="AO451" s="5" t="s">
        <v>896</v>
      </c>
      <c r="AP451" s="277" t="s">
        <v>2029</v>
      </c>
      <c r="AR451" s="67">
        <f>$ZY$664</f>
        <v>142.19999999999999</v>
      </c>
      <c r="AS451" s="5" t="s">
        <v>896</v>
      </c>
      <c r="AT451" s="63" t="s">
        <v>782</v>
      </c>
      <c r="AV451" s="67">
        <f>$QG$670</f>
        <v>127.60000000000001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277" t="s">
        <v>2029</v>
      </c>
      <c r="D452" s="67">
        <f>$ZY$604</f>
        <v>4015.1000000000004</v>
      </c>
      <c r="E452" s="5" t="s">
        <v>897</v>
      </c>
      <c r="F452" s="277" t="s">
        <v>154</v>
      </c>
      <c r="H452" s="67">
        <f>$Q$610</f>
        <v>2353.8000000000002</v>
      </c>
      <c r="I452" s="5" t="s">
        <v>897</v>
      </c>
      <c r="J452" s="63" t="s">
        <v>153</v>
      </c>
      <c r="L452" s="67">
        <f>$KA$616</f>
        <v>1768.8000000000002</v>
      </c>
      <c r="M452" s="5" t="s">
        <v>897</v>
      </c>
      <c r="N452" s="277" t="s">
        <v>2026</v>
      </c>
      <c r="P452" s="67">
        <f>$ZG$622</f>
        <v>1304.4999999999998</v>
      </c>
      <c r="Q452" s="5" t="s">
        <v>897</v>
      </c>
      <c r="R452" s="277" t="s">
        <v>2052</v>
      </c>
      <c r="T452" s="67">
        <f>$AAZ$628</f>
        <v>962.09999999999991</v>
      </c>
      <c r="U452" s="5" t="s">
        <v>897</v>
      </c>
      <c r="V452" s="219" t="s">
        <v>1660</v>
      </c>
      <c r="X452" s="67">
        <f>$ND$634</f>
        <v>764</v>
      </c>
      <c r="Y452" s="5" t="s">
        <v>897</v>
      </c>
      <c r="Z452" s="277" t="s">
        <v>27</v>
      </c>
      <c r="AB452" s="67">
        <f>$MC$640</f>
        <v>591</v>
      </c>
      <c r="AC452" s="5" t="s">
        <v>897</v>
      </c>
      <c r="AD452" s="277" t="s">
        <v>1</v>
      </c>
      <c r="AF452" s="67">
        <f>$TA$646</f>
        <v>450.9</v>
      </c>
      <c r="AG452" s="5" t="s">
        <v>897</v>
      </c>
      <c r="AH452" s="63" t="s">
        <v>3376</v>
      </c>
      <c r="AJ452" s="67">
        <f>$ALJ$652</f>
        <v>324.10000000000002</v>
      </c>
      <c r="AK452" s="5" t="s">
        <v>897</v>
      </c>
      <c r="AL452" s="277" t="s">
        <v>2001</v>
      </c>
      <c r="AN452" s="67">
        <f>$TJ$658</f>
        <v>350.40000000000003</v>
      </c>
      <c r="AO452" s="5" t="s">
        <v>897</v>
      </c>
      <c r="AP452" s="63" t="s">
        <v>3384</v>
      </c>
      <c r="AR452" s="67">
        <f>$AOM$664</f>
        <v>135</v>
      </c>
      <c r="AS452" s="5" t="s">
        <v>897</v>
      </c>
      <c r="AT452" s="63" t="s">
        <v>3397</v>
      </c>
      <c r="AV452" s="67">
        <f>$AQF$670</f>
        <v>119.5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3" t="s">
        <v>3367</v>
      </c>
      <c r="D453" s="67">
        <f>$AIG$604</f>
        <v>3998.1999999999994</v>
      </c>
      <c r="E453" s="5" t="s">
        <v>898</v>
      </c>
      <c r="F453" s="63" t="s">
        <v>733</v>
      </c>
      <c r="H453" s="67">
        <f>$HG$610</f>
        <v>2335.9</v>
      </c>
      <c r="I453" s="5" t="s">
        <v>898</v>
      </c>
      <c r="J453" s="63" t="s">
        <v>757</v>
      </c>
      <c r="L453" s="67">
        <f>$LB$616</f>
        <v>1727</v>
      </c>
      <c r="M453" s="5" t="s">
        <v>898</v>
      </c>
      <c r="N453" s="63" t="s">
        <v>3398</v>
      </c>
      <c r="P453" s="67">
        <f>$ANL$622</f>
        <v>1287.8999999999999</v>
      </c>
      <c r="Q453" s="5" t="s">
        <v>898</v>
      </c>
      <c r="R453" s="277" t="s">
        <v>154</v>
      </c>
      <c r="T453" s="67">
        <f>$Q$628</f>
        <v>956.09999999999991</v>
      </c>
      <c r="U453" s="5" t="s">
        <v>898</v>
      </c>
      <c r="V453" s="63" t="s">
        <v>757</v>
      </c>
      <c r="X453" s="67">
        <f>$LB$634</f>
        <v>762.9</v>
      </c>
      <c r="Y453" s="5" t="s">
        <v>898</v>
      </c>
      <c r="Z453" s="63" t="s">
        <v>3377</v>
      </c>
      <c r="AB453" s="67">
        <f>$ALS$640</f>
        <v>588.5</v>
      </c>
      <c r="AC453" s="5" t="s">
        <v>898</v>
      </c>
      <c r="AD453" s="277" t="s">
        <v>800</v>
      </c>
      <c r="AF453" s="67">
        <f>$AR$646</f>
        <v>450.00000000000006</v>
      </c>
      <c r="AG453" s="5" t="s">
        <v>898</v>
      </c>
      <c r="AH453" s="63" t="s">
        <v>763</v>
      </c>
      <c r="AJ453" s="67">
        <f>$NM$652</f>
        <v>300.10000000000002</v>
      </c>
      <c r="AK453" s="5" t="s">
        <v>898</v>
      </c>
      <c r="AL453" s="63" t="s">
        <v>746</v>
      </c>
      <c r="AN453" s="67">
        <f>$FW$658</f>
        <v>348.20000000000005</v>
      </c>
      <c r="AO453" s="5" t="s">
        <v>898</v>
      </c>
      <c r="AP453" s="277" t="s">
        <v>2052</v>
      </c>
      <c r="AR453" s="67">
        <f>$AAZ$664</f>
        <v>133.9</v>
      </c>
      <c r="AS453" s="5" t="s">
        <v>898</v>
      </c>
      <c r="AT453" s="63" t="s">
        <v>3366</v>
      </c>
      <c r="AV453" s="67">
        <f>$AHX$670</f>
        <v>118.5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3370</v>
      </c>
      <c r="D454" s="67">
        <f>$AJH$604</f>
        <v>3998.1999999999994</v>
      </c>
      <c r="E454" s="5" t="s">
        <v>899</v>
      </c>
      <c r="F454" s="63" t="s">
        <v>141</v>
      </c>
      <c r="H454" s="67">
        <f>$GF$610</f>
        <v>2333</v>
      </c>
      <c r="I454" s="5" t="s">
        <v>899</v>
      </c>
      <c r="J454" s="63" t="s">
        <v>728</v>
      </c>
      <c r="L454" s="67">
        <f>$TS$616</f>
        <v>1723.4</v>
      </c>
      <c r="M454" s="5" t="s">
        <v>899</v>
      </c>
      <c r="N454" s="63" t="s">
        <v>734</v>
      </c>
      <c r="P454" s="67">
        <f>$LK$622</f>
        <v>1275.2</v>
      </c>
      <c r="Q454" s="5" t="s">
        <v>899</v>
      </c>
      <c r="R454" s="277" t="s">
        <v>2001</v>
      </c>
      <c r="T454" s="67">
        <f>$TJ$628</f>
        <v>954.9</v>
      </c>
      <c r="U454" s="5" t="s">
        <v>899</v>
      </c>
      <c r="V454" s="63" t="s">
        <v>764</v>
      </c>
      <c r="X454" s="67">
        <f>$JR$634</f>
        <v>743.8</v>
      </c>
      <c r="Y454" s="5" t="s">
        <v>899</v>
      </c>
      <c r="Z454" s="63" t="s">
        <v>3372</v>
      </c>
      <c r="AB454" s="67">
        <f>$AJZ$640</f>
        <v>580.19999999999993</v>
      </c>
      <c r="AC454" s="5" t="s">
        <v>899</v>
      </c>
      <c r="AD454" s="63" t="s">
        <v>3367</v>
      </c>
      <c r="AF454" s="67">
        <f>$AIG$646</f>
        <v>445.2</v>
      </c>
      <c r="AG454" s="5" t="s">
        <v>899</v>
      </c>
      <c r="AH454" s="277" t="s">
        <v>9</v>
      </c>
      <c r="AJ454" s="67">
        <f>$LT$652</f>
        <v>296.20000000000005</v>
      </c>
      <c r="AK454" s="5" t="s">
        <v>899</v>
      </c>
      <c r="AL454" s="277" t="s">
        <v>2023</v>
      </c>
      <c r="AN454" s="67">
        <f>$AAQ$658</f>
        <v>343.40000000000003</v>
      </c>
      <c r="AO454" s="5" t="s">
        <v>899</v>
      </c>
      <c r="AP454" s="63" t="s">
        <v>3375</v>
      </c>
      <c r="AR454" s="67">
        <f>$ALA$664</f>
        <v>133.29999999999998</v>
      </c>
      <c r="AS454" s="5" t="s">
        <v>899</v>
      </c>
      <c r="AT454" s="63" t="s">
        <v>763</v>
      </c>
      <c r="AV454" s="67">
        <f>$NM$670</f>
        <v>116.1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1656</v>
      </c>
      <c r="D455" s="67">
        <f>$QP$604</f>
        <v>3998.1999999999994</v>
      </c>
      <c r="E455" s="5" t="s">
        <v>900</v>
      </c>
      <c r="F455" s="219" t="s">
        <v>1644</v>
      </c>
      <c r="H455" s="67">
        <f>$UT$610</f>
        <v>2322</v>
      </c>
      <c r="I455" s="5" t="s">
        <v>900</v>
      </c>
      <c r="J455" s="277" t="s">
        <v>143</v>
      </c>
      <c r="L455" s="67">
        <f>$CT$616</f>
        <v>1717.3000000000002</v>
      </c>
      <c r="M455" s="5" t="s">
        <v>900</v>
      </c>
      <c r="N455" s="277" t="s">
        <v>2006</v>
      </c>
      <c r="P455" s="67">
        <f>$VU$622</f>
        <v>1275.2</v>
      </c>
      <c r="Q455" s="5" t="s">
        <v>900</v>
      </c>
      <c r="R455" s="277" t="s">
        <v>3365</v>
      </c>
      <c r="T455" s="67">
        <f>$AHO$628</f>
        <v>943.5</v>
      </c>
      <c r="U455" s="5" t="s">
        <v>900</v>
      </c>
      <c r="V455" s="63" t="s">
        <v>162</v>
      </c>
      <c r="X455" s="67">
        <f>$IQ$634</f>
        <v>742.8</v>
      </c>
      <c r="Y455" s="5" t="s">
        <v>900</v>
      </c>
      <c r="Z455" s="277" t="s">
        <v>2006</v>
      </c>
      <c r="AB455" s="67">
        <f>$VU$640</f>
        <v>578.5</v>
      </c>
      <c r="AC455" s="5" t="s">
        <v>900</v>
      </c>
      <c r="AD455" s="63" t="s">
        <v>3381</v>
      </c>
      <c r="AF455" s="67">
        <f>$ANC$646</f>
        <v>443.99999999999994</v>
      </c>
      <c r="AG455" s="5" t="s">
        <v>900</v>
      </c>
      <c r="AH455" s="63" t="s">
        <v>3373</v>
      </c>
      <c r="AJ455" s="67">
        <f>$AKI$652</f>
        <v>295.60000000000002</v>
      </c>
      <c r="AK455" s="5" t="s">
        <v>900</v>
      </c>
      <c r="AL455" s="63" t="s">
        <v>3380</v>
      </c>
      <c r="AN455" s="67">
        <f>$AMT$658</f>
        <v>339</v>
      </c>
      <c r="AO455" s="5" t="s">
        <v>900</v>
      </c>
      <c r="AP455" s="63" t="s">
        <v>3398</v>
      </c>
      <c r="AR455" s="67">
        <f>$ANL$664</f>
        <v>133.1</v>
      </c>
      <c r="AS455" s="5" t="s">
        <v>900</v>
      </c>
      <c r="AT455" s="277" t="s">
        <v>2010</v>
      </c>
      <c r="AV455" s="67">
        <f>$VL$670</f>
        <v>109.39999999999998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25</v>
      </c>
      <c r="D456" s="67">
        <f>$BJ$604</f>
        <v>3979.7</v>
      </c>
      <c r="E456" s="5" t="s">
        <v>901</v>
      </c>
      <c r="F456" s="63" t="s">
        <v>180</v>
      </c>
      <c r="H456" s="67">
        <f>$AOD$610</f>
        <v>2281.6</v>
      </c>
      <c r="I456" s="5" t="s">
        <v>901</v>
      </c>
      <c r="J456" s="277" t="s">
        <v>3365</v>
      </c>
      <c r="L456" s="67">
        <f>$AHO$616</f>
        <v>1713</v>
      </c>
      <c r="M456" s="5" t="s">
        <v>901</v>
      </c>
      <c r="N456" s="63" t="s">
        <v>763</v>
      </c>
      <c r="P456" s="67">
        <f>$NM$622</f>
        <v>1242.0999999999999</v>
      </c>
      <c r="Q456" s="5" t="s">
        <v>901</v>
      </c>
      <c r="R456" s="63" t="s">
        <v>3382</v>
      </c>
      <c r="T456" s="67">
        <f>$ANU$628</f>
        <v>943</v>
      </c>
      <c r="U456" s="5" t="s">
        <v>901</v>
      </c>
      <c r="V456" s="63" t="s">
        <v>3396</v>
      </c>
      <c r="X456" s="67">
        <f>$APW$634</f>
        <v>738.5</v>
      </c>
      <c r="Y456" s="5" t="s">
        <v>901</v>
      </c>
      <c r="Z456" s="63" t="s">
        <v>3382</v>
      </c>
      <c r="AB456" s="67">
        <f>$ANU$640</f>
        <v>570.30000000000007</v>
      </c>
      <c r="AC456" s="5" t="s">
        <v>901</v>
      </c>
      <c r="AD456" s="277" t="s">
        <v>3364</v>
      </c>
      <c r="AF456" s="67">
        <f>$AHF$646</f>
        <v>433.20000000000005</v>
      </c>
      <c r="AG456" s="5" t="s">
        <v>901</v>
      </c>
      <c r="AH456" s="63" t="s">
        <v>141</v>
      </c>
      <c r="AJ456" s="67">
        <f>$GF$652</f>
        <v>287.5</v>
      </c>
      <c r="AK456" s="5" t="s">
        <v>901</v>
      </c>
      <c r="AL456" s="63" t="s">
        <v>734</v>
      </c>
      <c r="AN456" s="67">
        <f>$LK$658</f>
        <v>333.4</v>
      </c>
      <c r="AO456" s="5" t="s">
        <v>901</v>
      </c>
      <c r="AP456" s="63" t="s">
        <v>3367</v>
      </c>
      <c r="AR456" s="67">
        <f>$AIG$664</f>
        <v>118.19999999999999</v>
      </c>
      <c r="AS456" s="5" t="s">
        <v>901</v>
      </c>
      <c r="AT456" s="63" t="s">
        <v>728</v>
      </c>
      <c r="AV456" s="67">
        <f>$TS$670</f>
        <v>106.3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277" t="s">
        <v>15</v>
      </c>
      <c r="D457" s="67">
        <f>$HY$604</f>
        <v>3969.6</v>
      </c>
      <c r="E457" s="5" t="s">
        <v>902</v>
      </c>
      <c r="F457" s="277" t="s">
        <v>31</v>
      </c>
      <c r="H457" s="67">
        <f>$Z$610</f>
        <v>2270.5</v>
      </c>
      <c r="I457" s="5" t="s">
        <v>902</v>
      </c>
      <c r="J457" s="63" t="s">
        <v>748</v>
      </c>
      <c r="L457" s="67">
        <f>$GO$616</f>
        <v>1712.6</v>
      </c>
      <c r="M457" s="5" t="s">
        <v>902</v>
      </c>
      <c r="N457" s="63" t="s">
        <v>3396</v>
      </c>
      <c r="P457" s="67">
        <f>$APW$622</f>
        <v>1239.0999999999999</v>
      </c>
      <c r="Q457" s="5" t="s">
        <v>902</v>
      </c>
      <c r="R457" s="63" t="s">
        <v>21</v>
      </c>
      <c r="T457" s="67">
        <f>$H$628</f>
        <v>941.80000000000007</v>
      </c>
      <c r="U457" s="5" t="s">
        <v>902</v>
      </c>
      <c r="V457" s="63" t="s">
        <v>790</v>
      </c>
      <c r="X457" s="67">
        <f>$IZ$634</f>
        <v>738</v>
      </c>
      <c r="Y457" s="5" t="s">
        <v>902</v>
      </c>
      <c r="Z457" s="277" t="s">
        <v>2052</v>
      </c>
      <c r="AB457" s="67">
        <f>$AAZ$640</f>
        <v>557.85</v>
      </c>
      <c r="AC457" s="5" t="s">
        <v>902</v>
      </c>
      <c r="AD457" s="277" t="s">
        <v>2006</v>
      </c>
      <c r="AF457" s="67">
        <f>$VU$646</f>
        <v>416.3</v>
      </c>
      <c r="AG457" s="5" t="s">
        <v>902</v>
      </c>
      <c r="AH457" s="277" t="s">
        <v>2051</v>
      </c>
      <c r="AJ457" s="67">
        <f>$ABR$652</f>
        <v>286.29999999999995</v>
      </c>
      <c r="AK457" s="5" t="s">
        <v>902</v>
      </c>
      <c r="AL457" s="219" t="s">
        <v>1659</v>
      </c>
      <c r="AN457" s="67">
        <f>$PF$658</f>
        <v>322.89999999999998</v>
      </c>
      <c r="AO457" s="5" t="s">
        <v>902</v>
      </c>
      <c r="AP457" s="63" t="s">
        <v>734</v>
      </c>
      <c r="AR457" s="67">
        <f>$LK$664</f>
        <v>110.80000000000001</v>
      </c>
      <c r="AS457" s="5" t="s">
        <v>902</v>
      </c>
      <c r="AT457" s="219" t="s">
        <v>1653</v>
      </c>
      <c r="AV457" s="67">
        <f>$ML$670</f>
        <v>103.5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63" t="s">
        <v>790</v>
      </c>
      <c r="D458" s="67">
        <f>$IZ$604</f>
        <v>3944.9</v>
      </c>
      <c r="E458" s="5" t="s">
        <v>903</v>
      </c>
      <c r="F458" s="63" t="s">
        <v>3376</v>
      </c>
      <c r="H458" s="67">
        <f>$ALJ$610</f>
        <v>2250.1999999999998</v>
      </c>
      <c r="I458" s="5" t="s">
        <v>903</v>
      </c>
      <c r="J458" s="277" t="s">
        <v>4496</v>
      </c>
      <c r="L458" s="67">
        <f>$XW$616</f>
        <v>1696.1999999999998</v>
      </c>
      <c r="M458" s="5" t="s">
        <v>903</v>
      </c>
      <c r="N458" s="219" t="s">
        <v>1643</v>
      </c>
      <c r="P458" s="67">
        <f>$UB$622</f>
        <v>1230.9999999999998</v>
      </c>
      <c r="Q458" s="5" t="s">
        <v>903</v>
      </c>
      <c r="R458" s="277" t="s">
        <v>31</v>
      </c>
      <c r="T458" s="67">
        <f>$Z$628</f>
        <v>926.39999999999986</v>
      </c>
      <c r="U458" s="5" t="s">
        <v>903</v>
      </c>
      <c r="V458" s="63" t="s">
        <v>3368</v>
      </c>
      <c r="X458" s="67">
        <f>$AIP$634</f>
        <v>719.40000000000009</v>
      </c>
      <c r="Y458" s="5" t="s">
        <v>903</v>
      </c>
      <c r="Z458" s="219" t="s">
        <v>1643</v>
      </c>
      <c r="AB458" s="67">
        <f>$UB$640</f>
        <v>554.4</v>
      </c>
      <c r="AC458" s="5" t="s">
        <v>903</v>
      </c>
      <c r="AD458" s="63" t="s">
        <v>162</v>
      </c>
      <c r="AF458" s="67">
        <f>$IQ$646</f>
        <v>409.8</v>
      </c>
      <c r="AG458" s="5" t="s">
        <v>903</v>
      </c>
      <c r="AH458" s="219" t="s">
        <v>1652</v>
      </c>
      <c r="AJ458" s="67">
        <f>$ON$652</f>
        <v>285.89999999999998</v>
      </c>
      <c r="AK458" s="5" t="s">
        <v>903</v>
      </c>
      <c r="AL458" s="63" t="s">
        <v>771</v>
      </c>
      <c r="AN458" s="67">
        <f>$MU$658</f>
        <v>316.20000000000005</v>
      </c>
      <c r="AO458" s="5" t="s">
        <v>903</v>
      </c>
      <c r="AP458" s="219" t="s">
        <v>1652</v>
      </c>
      <c r="AR458" s="67">
        <f>$ON$664</f>
        <v>106.1</v>
      </c>
      <c r="AS458" s="5" t="s">
        <v>903</v>
      </c>
      <c r="AT458" s="63" t="s">
        <v>733</v>
      </c>
      <c r="AV458" s="67">
        <f>$HG$670</f>
        <v>103.4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28" t="s">
        <v>37</v>
      </c>
      <c r="D459" s="67">
        <f>$DC$604</f>
        <v>3938.2000000000003</v>
      </c>
      <c r="E459" s="5" t="s">
        <v>904</v>
      </c>
      <c r="F459" s="63" t="s">
        <v>782</v>
      </c>
      <c r="H459" s="67">
        <f>$QG$610</f>
        <v>2248.9</v>
      </c>
      <c r="I459" s="5" t="s">
        <v>904</v>
      </c>
      <c r="J459" s="219" t="s">
        <v>1652</v>
      </c>
      <c r="L459" s="67">
        <f>$ON$616</f>
        <v>1694.3000000000002</v>
      </c>
      <c r="M459" s="5" t="s">
        <v>904</v>
      </c>
      <c r="N459" s="219" t="s">
        <v>1654</v>
      </c>
      <c r="P459" s="67">
        <f>$QY$622</f>
        <v>1221.5999999999999</v>
      </c>
      <c r="Q459" s="5" t="s">
        <v>904</v>
      </c>
      <c r="R459" s="63" t="s">
        <v>3371</v>
      </c>
      <c r="T459" s="67">
        <f>$AJQ$628</f>
        <v>923.19999999999993</v>
      </c>
      <c r="U459" s="5" t="s">
        <v>904</v>
      </c>
      <c r="V459" s="277" t="s">
        <v>2009</v>
      </c>
      <c r="X459" s="67">
        <f>$VC$634</f>
        <v>716.19999999999993</v>
      </c>
      <c r="Y459" s="5" t="s">
        <v>904</v>
      </c>
      <c r="Z459" s="63" t="s">
        <v>762</v>
      </c>
      <c r="AB459" s="67">
        <f>$FE$640</f>
        <v>554.4</v>
      </c>
      <c r="AC459" s="5" t="s">
        <v>904</v>
      </c>
      <c r="AD459" s="63" t="s">
        <v>3382</v>
      </c>
      <c r="AF459" s="67">
        <f>$ANU$646</f>
        <v>402.20000000000005</v>
      </c>
      <c r="AG459" s="5" t="s">
        <v>904</v>
      </c>
      <c r="AH459" s="63" t="s">
        <v>3368</v>
      </c>
      <c r="AJ459" s="67">
        <f>$AIP$652</f>
        <v>283.40000000000003</v>
      </c>
      <c r="AK459" s="5" t="s">
        <v>904</v>
      </c>
      <c r="AL459" s="63" t="s">
        <v>782</v>
      </c>
      <c r="AN459" s="67">
        <f>$QG$658</f>
        <v>314.8</v>
      </c>
      <c r="AO459" s="5" t="s">
        <v>904</v>
      </c>
      <c r="AP459" s="63" t="s">
        <v>3382</v>
      </c>
      <c r="AR459" s="67">
        <f>$ANU$664</f>
        <v>104.60000000000001</v>
      </c>
      <c r="AS459" s="5" t="s">
        <v>904</v>
      </c>
      <c r="AT459" s="63" t="s">
        <v>790</v>
      </c>
      <c r="AV459" s="67">
        <f>$IZ$670</f>
        <v>101.7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3382</v>
      </c>
      <c r="D460" s="67">
        <f>$ANU$604</f>
        <v>3934.3</v>
      </c>
      <c r="E460" s="5" t="s">
        <v>905</v>
      </c>
      <c r="F460" s="63" t="s">
        <v>3380</v>
      </c>
      <c r="H460" s="67">
        <f>$AMT$610</f>
        <v>2240.3999999999996</v>
      </c>
      <c r="I460" s="5" t="s">
        <v>905</v>
      </c>
      <c r="J460" s="63" t="s">
        <v>749</v>
      </c>
      <c r="L460" s="67">
        <f>$EV$616</f>
        <v>1690.25</v>
      </c>
      <c r="M460" s="5" t="s">
        <v>905</v>
      </c>
      <c r="N460" s="63" t="s">
        <v>180</v>
      </c>
      <c r="P460" s="67">
        <f>$AOD$622</f>
        <v>1216.6999999999998</v>
      </c>
      <c r="Q460" s="5" t="s">
        <v>905</v>
      </c>
      <c r="R460" s="63" t="s">
        <v>180</v>
      </c>
      <c r="T460" s="67">
        <f>$AOD$628</f>
        <v>918.4</v>
      </c>
      <c r="U460" s="5" t="s">
        <v>905</v>
      </c>
      <c r="V460" s="277" t="s">
        <v>2025</v>
      </c>
      <c r="X460" s="67">
        <f>$ACA$634</f>
        <v>715.1</v>
      </c>
      <c r="Y460" s="5" t="s">
        <v>905</v>
      </c>
      <c r="Z460" s="63" t="s">
        <v>3376</v>
      </c>
      <c r="AB460" s="67">
        <f>$ALJ$640</f>
        <v>550.59999999999991</v>
      </c>
      <c r="AC460" s="5" t="s">
        <v>905</v>
      </c>
      <c r="AD460" s="63" t="s">
        <v>733</v>
      </c>
      <c r="AF460" s="67">
        <f>$HG$646</f>
        <v>396.79999999999995</v>
      </c>
      <c r="AG460" s="5" t="s">
        <v>905</v>
      </c>
      <c r="AH460" s="277" t="s">
        <v>143</v>
      </c>
      <c r="AJ460" s="67">
        <f>$CT$652</f>
        <v>283.10000000000002</v>
      </c>
      <c r="AK460" s="5" t="s">
        <v>905</v>
      </c>
      <c r="AL460" s="277" t="s">
        <v>3365</v>
      </c>
      <c r="AN460" s="67">
        <f>$AHO$658</f>
        <v>305.10000000000002</v>
      </c>
      <c r="AO460" s="5" t="s">
        <v>905</v>
      </c>
      <c r="AP460" s="63" t="s">
        <v>796</v>
      </c>
      <c r="AR460" s="67">
        <f>$KJ$664</f>
        <v>101.39999999999999</v>
      </c>
      <c r="AS460" s="5" t="s">
        <v>905</v>
      </c>
      <c r="AT460" s="277" t="s">
        <v>13</v>
      </c>
      <c r="AV460" s="67">
        <f>$NV$670</f>
        <v>97.699999999999989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3385</v>
      </c>
      <c r="D461" s="67">
        <f>$AOV$604</f>
        <v>3927.9999999999995</v>
      </c>
      <c r="E461" s="5" t="s">
        <v>906</v>
      </c>
      <c r="F461" s="63" t="s">
        <v>3396</v>
      </c>
      <c r="H461" s="67">
        <f>$APW$610</f>
        <v>2233.4</v>
      </c>
      <c r="I461" s="5" t="s">
        <v>906</v>
      </c>
      <c r="J461" s="277" t="s">
        <v>2022</v>
      </c>
      <c r="L461" s="67">
        <f>$YF$616</f>
        <v>1689.6</v>
      </c>
      <c r="M461" s="5" t="s">
        <v>906</v>
      </c>
      <c r="N461" s="63" t="s">
        <v>3382</v>
      </c>
      <c r="P461" s="67">
        <f>$ANU$622</f>
        <v>1211.2</v>
      </c>
      <c r="Q461" s="5" t="s">
        <v>906</v>
      </c>
      <c r="R461" s="63" t="s">
        <v>728</v>
      </c>
      <c r="T461" s="67">
        <f>$TS$628</f>
        <v>914</v>
      </c>
      <c r="U461" s="5" t="s">
        <v>906</v>
      </c>
      <c r="V461" s="63" t="s">
        <v>3384</v>
      </c>
      <c r="X461" s="67">
        <f>$AOM$634</f>
        <v>704.00000000000011</v>
      </c>
      <c r="Y461" s="5" t="s">
        <v>906</v>
      </c>
      <c r="Z461" s="63" t="s">
        <v>3374</v>
      </c>
      <c r="AB461" s="67">
        <f>$AKR$640</f>
        <v>540.6</v>
      </c>
      <c r="AC461" s="5" t="s">
        <v>906</v>
      </c>
      <c r="AD461" s="63" t="s">
        <v>734</v>
      </c>
      <c r="AF461" s="67">
        <f>$LK$646</f>
        <v>395.5</v>
      </c>
      <c r="AG461" s="5" t="s">
        <v>906</v>
      </c>
      <c r="AH461" s="63" t="s">
        <v>3371</v>
      </c>
      <c r="AJ461" s="67">
        <f>$AJQ$652</f>
        <v>282.90000000000003</v>
      </c>
      <c r="AK461" s="5" t="s">
        <v>906</v>
      </c>
      <c r="AL461" s="219" t="s">
        <v>1643</v>
      </c>
      <c r="AN461" s="67">
        <f>$UB$658</f>
        <v>267.89999999999998</v>
      </c>
      <c r="AO461" s="5" t="s">
        <v>906</v>
      </c>
      <c r="AP461" s="63" t="s">
        <v>782</v>
      </c>
      <c r="AR461" s="67">
        <f>$QG$664</f>
        <v>100.20000000000002</v>
      </c>
      <c r="AS461" s="5" t="s">
        <v>906</v>
      </c>
      <c r="AT461" s="277" t="s">
        <v>2007</v>
      </c>
      <c r="AV461" s="67">
        <f>$RZ$670</f>
        <v>96.4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63" t="s">
        <v>762</v>
      </c>
      <c r="D462" s="67">
        <f>$FE$604</f>
        <v>3927.9999999999995</v>
      </c>
      <c r="E462" s="5" t="s">
        <v>907</v>
      </c>
      <c r="F462" s="63" t="s">
        <v>3379</v>
      </c>
      <c r="H462" s="67">
        <f>$AMK$610</f>
        <v>2169.1000000000004</v>
      </c>
      <c r="I462" s="5" t="s">
        <v>907</v>
      </c>
      <c r="J462" s="63" t="s">
        <v>778</v>
      </c>
      <c r="L462" s="67">
        <f>$GX$616</f>
        <v>1680.8999999999999</v>
      </c>
      <c r="M462" s="5" t="s">
        <v>907</v>
      </c>
      <c r="N462" s="63" t="s">
        <v>3397</v>
      </c>
      <c r="P462" s="67">
        <f>$AQF$622</f>
        <v>1207.0999999999999</v>
      </c>
      <c r="Q462" s="5" t="s">
        <v>907</v>
      </c>
      <c r="R462" s="219" t="s">
        <v>1662</v>
      </c>
      <c r="T462" s="67">
        <f>$HP$628</f>
        <v>909.80000000000007</v>
      </c>
      <c r="U462" s="5" t="s">
        <v>907</v>
      </c>
      <c r="V462" s="219" t="s">
        <v>1647</v>
      </c>
      <c r="X462" s="67">
        <f>$FN$634</f>
        <v>686.69999999999993</v>
      </c>
      <c r="Y462" s="5" t="s">
        <v>907</v>
      </c>
      <c r="Z462" s="277" t="s">
        <v>2023</v>
      </c>
      <c r="AB462" s="67">
        <f>$AAQ$640</f>
        <v>515.69999999999993</v>
      </c>
      <c r="AC462" s="5" t="s">
        <v>907</v>
      </c>
      <c r="AD462" s="277" t="s">
        <v>4496</v>
      </c>
      <c r="AF462" s="67">
        <f>$XW$646</f>
        <v>376.9</v>
      </c>
      <c r="AG462" s="5" t="s">
        <v>907</v>
      </c>
      <c r="AH462" s="277" t="s">
        <v>13</v>
      </c>
      <c r="AJ462" s="67">
        <f>$NV$652</f>
        <v>270.7</v>
      </c>
      <c r="AK462" s="5" t="s">
        <v>907</v>
      </c>
      <c r="AL462" s="63" t="s">
        <v>753</v>
      </c>
      <c r="AN462" s="67">
        <f>$EM$658</f>
        <v>262.2</v>
      </c>
      <c r="AO462" s="5" t="s">
        <v>907</v>
      </c>
      <c r="AP462" s="63" t="s">
        <v>3377</v>
      </c>
      <c r="AR462" s="67">
        <f>$ALS$664</f>
        <v>95.1</v>
      </c>
      <c r="AS462" s="5" t="s">
        <v>907</v>
      </c>
      <c r="AT462" s="63" t="s">
        <v>3372</v>
      </c>
      <c r="AV462" s="67">
        <f>$AJZ$670</f>
        <v>95.6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19" t="s">
        <v>1654</v>
      </c>
      <c r="D463" s="67">
        <f>$QY$604</f>
        <v>3927.9999999999995</v>
      </c>
      <c r="E463" s="5" t="s">
        <v>908</v>
      </c>
      <c r="F463" s="63" t="s">
        <v>3377</v>
      </c>
      <c r="H463" s="67">
        <f>$ALS$610</f>
        <v>2164.9</v>
      </c>
      <c r="I463" s="5" t="s">
        <v>908</v>
      </c>
      <c r="J463" s="63" t="s">
        <v>3370</v>
      </c>
      <c r="L463" s="67">
        <f>$AJH$616</f>
        <v>1680.8</v>
      </c>
      <c r="M463" s="5" t="s">
        <v>908</v>
      </c>
      <c r="N463" s="63" t="s">
        <v>3370</v>
      </c>
      <c r="P463" s="67">
        <f>$AJH$622</f>
        <v>1191.3999999999999</v>
      </c>
      <c r="Q463" s="5" t="s">
        <v>908</v>
      </c>
      <c r="R463" s="63" t="s">
        <v>771</v>
      </c>
      <c r="T463" s="67">
        <f>$MU$628</f>
        <v>907.9</v>
      </c>
      <c r="U463" s="5" t="s">
        <v>908</v>
      </c>
      <c r="V463" s="63" t="s">
        <v>3398</v>
      </c>
      <c r="X463" s="67">
        <f>$ANL$634</f>
        <v>683.80000000000007</v>
      </c>
      <c r="Y463" s="5" t="s">
        <v>908</v>
      </c>
      <c r="Z463" s="277" t="s">
        <v>2002</v>
      </c>
      <c r="AB463" s="67">
        <f>$WM$640</f>
        <v>511.70000000000005</v>
      </c>
      <c r="AC463" s="5" t="s">
        <v>908</v>
      </c>
      <c r="AD463" s="277" t="s">
        <v>13</v>
      </c>
      <c r="AF463" s="67">
        <f>$NV$646</f>
        <v>368.20000000000005</v>
      </c>
      <c r="AG463" s="5" t="s">
        <v>908</v>
      </c>
      <c r="AH463" s="277" t="s">
        <v>2022</v>
      </c>
      <c r="AJ463" s="67">
        <f>$YF$652</f>
        <v>261.2</v>
      </c>
      <c r="AK463" s="5" t="s">
        <v>908</v>
      </c>
      <c r="AL463" s="63" t="s">
        <v>162</v>
      </c>
      <c r="AN463" s="67">
        <f>$IQ$658</f>
        <v>248.6</v>
      </c>
      <c r="AO463" s="5" t="s">
        <v>908</v>
      </c>
      <c r="AP463" s="277" t="s">
        <v>13</v>
      </c>
      <c r="AR463" s="67">
        <f>$NV$664</f>
        <v>95.1</v>
      </c>
      <c r="AS463" s="5" t="s">
        <v>908</v>
      </c>
      <c r="AT463" s="277" t="s">
        <v>2156</v>
      </c>
      <c r="AV463" s="67">
        <f>$XN$670</f>
        <v>85.5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219" t="s">
        <v>1660</v>
      </c>
      <c r="D464" s="67">
        <f>$ND$604</f>
        <v>3927.9999999999995</v>
      </c>
      <c r="E464" s="5" t="s">
        <v>909</v>
      </c>
      <c r="F464" s="63" t="s">
        <v>3366</v>
      </c>
      <c r="H464" s="67">
        <f>$AHX$610</f>
        <v>2152.7000000000003</v>
      </c>
      <c r="I464" s="5" t="s">
        <v>909</v>
      </c>
      <c r="J464" s="277" t="s">
        <v>17</v>
      </c>
      <c r="L464" s="67">
        <f>$DL$616</f>
        <v>1677.8</v>
      </c>
      <c r="M464" s="5" t="s">
        <v>909</v>
      </c>
      <c r="N464" s="63" t="s">
        <v>728</v>
      </c>
      <c r="P464" s="67">
        <f>$TS$622</f>
        <v>1182</v>
      </c>
      <c r="Q464" s="5" t="s">
        <v>909</v>
      </c>
      <c r="R464" s="63" t="s">
        <v>3397</v>
      </c>
      <c r="T464" s="67">
        <f>$AQF$628</f>
        <v>890.9</v>
      </c>
      <c r="U464" s="5" t="s">
        <v>909</v>
      </c>
      <c r="V464" s="277" t="s">
        <v>2001</v>
      </c>
      <c r="X464" s="67">
        <f>$TJ$634</f>
        <v>682.9</v>
      </c>
      <c r="Y464" s="5" t="s">
        <v>909</v>
      </c>
      <c r="Z464" s="63" t="s">
        <v>3378</v>
      </c>
      <c r="AB464" s="67">
        <f>$AMB$640</f>
        <v>511.2</v>
      </c>
      <c r="AC464" s="5" t="s">
        <v>909</v>
      </c>
      <c r="AD464" s="63" t="s">
        <v>3371</v>
      </c>
      <c r="AF464" s="67">
        <f>$AJQ$646</f>
        <v>359.90000000000003</v>
      </c>
      <c r="AG464" s="5" t="s">
        <v>909</v>
      </c>
      <c r="AH464" s="63" t="s">
        <v>3385</v>
      </c>
      <c r="AJ464" s="67">
        <f>$AOV$652</f>
        <v>260.5</v>
      </c>
      <c r="AK464" s="5" t="s">
        <v>909</v>
      </c>
      <c r="AL464" s="63" t="s">
        <v>757</v>
      </c>
      <c r="AN464" s="67">
        <f>$LB$658</f>
        <v>247.89999999999998</v>
      </c>
      <c r="AO464" s="5" t="s">
        <v>909</v>
      </c>
      <c r="AP464" s="63" t="s">
        <v>162</v>
      </c>
      <c r="AR464" s="67">
        <f>$IQ$664</f>
        <v>89.7</v>
      </c>
      <c r="AS464" s="5" t="s">
        <v>909</v>
      </c>
      <c r="AT464" s="63" t="s">
        <v>796</v>
      </c>
      <c r="AV464" s="67">
        <f>$KJ$670</f>
        <v>84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755</v>
      </c>
      <c r="D465" s="67">
        <f>$OW$604</f>
        <v>3917.8999999999996</v>
      </c>
      <c r="E465" s="5" t="s">
        <v>910</v>
      </c>
      <c r="F465" s="63" t="s">
        <v>3381</v>
      </c>
      <c r="H465" s="67">
        <f>$ANC$610</f>
        <v>2086.4</v>
      </c>
      <c r="I465" s="5" t="s">
        <v>910</v>
      </c>
      <c r="J465" s="63" t="s">
        <v>763</v>
      </c>
      <c r="L465" s="67">
        <f>$NM$616</f>
        <v>1637.3999999999999</v>
      </c>
      <c r="M465" s="5" t="s">
        <v>910</v>
      </c>
      <c r="N465" s="63" t="s">
        <v>3393</v>
      </c>
      <c r="P465" s="67">
        <f>$APE$622</f>
        <v>1166</v>
      </c>
      <c r="Q465" s="5" t="s">
        <v>910</v>
      </c>
      <c r="R465" s="277" t="s">
        <v>3364</v>
      </c>
      <c r="T465" s="67">
        <f>$AHF$628</f>
        <v>886.9</v>
      </c>
      <c r="U465" s="5" t="s">
        <v>910</v>
      </c>
      <c r="V465" s="277" t="s">
        <v>2156</v>
      </c>
      <c r="X465" s="67">
        <f>$XN$634</f>
        <v>667.4</v>
      </c>
      <c r="Y465" s="5" t="s">
        <v>910</v>
      </c>
      <c r="Z465" s="63" t="s">
        <v>3369</v>
      </c>
      <c r="AB465" s="67">
        <f>$AIY$640</f>
        <v>505.2</v>
      </c>
      <c r="AC465" s="5" t="s">
        <v>910</v>
      </c>
      <c r="AD465" s="277" t="s">
        <v>23</v>
      </c>
      <c r="AF465" s="67">
        <f>$KS$646</f>
        <v>345.1</v>
      </c>
      <c r="AG465" s="5" t="s">
        <v>910</v>
      </c>
      <c r="AH465" s="63" t="s">
        <v>3394</v>
      </c>
      <c r="AJ465" s="67">
        <f>$APN$652</f>
        <v>259.29999999999995</v>
      </c>
      <c r="AK465" s="5" t="s">
        <v>910</v>
      </c>
      <c r="AL465" s="63" t="s">
        <v>763</v>
      </c>
      <c r="AN465" s="67">
        <f>$NM$658</f>
        <v>242.8</v>
      </c>
      <c r="AO465" s="5" t="s">
        <v>910</v>
      </c>
      <c r="AP465" s="63" t="s">
        <v>764</v>
      </c>
      <c r="AR465" s="67">
        <f>$JR$664</f>
        <v>89.1</v>
      </c>
      <c r="AS465" s="5" t="s">
        <v>910</v>
      </c>
      <c r="AT465" s="63" t="s">
        <v>3378</v>
      </c>
      <c r="AV465" s="67">
        <f>$AMB$670</f>
        <v>83.399999999999991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63" t="s">
        <v>782</v>
      </c>
      <c r="D466" s="67">
        <f>$QG$604</f>
        <v>3917.8999999999996</v>
      </c>
      <c r="E466" s="5" t="s">
        <v>911</v>
      </c>
      <c r="F466" s="63" t="s">
        <v>3367</v>
      </c>
      <c r="H466" s="67">
        <f>$AIG$610</f>
        <v>2079.9</v>
      </c>
      <c r="I466" s="5" t="s">
        <v>911</v>
      </c>
      <c r="J466" s="63" t="s">
        <v>25</v>
      </c>
      <c r="L466" s="67">
        <f>$BJ$616</f>
        <v>1610.8</v>
      </c>
      <c r="M466" s="5" t="s">
        <v>911</v>
      </c>
      <c r="N466" s="219" t="s">
        <v>1657</v>
      </c>
      <c r="P466" s="67">
        <f>$RH$622</f>
        <v>1164.5</v>
      </c>
      <c r="Q466" s="5" t="s">
        <v>911</v>
      </c>
      <c r="R466" s="277" t="s">
        <v>2006</v>
      </c>
      <c r="T466" s="67">
        <f>$VU$628</f>
        <v>879.5</v>
      </c>
      <c r="U466" s="5" t="s">
        <v>911</v>
      </c>
      <c r="V466" s="63" t="s">
        <v>771</v>
      </c>
      <c r="X466" s="67">
        <f>$MU$634</f>
        <v>666.8</v>
      </c>
      <c r="Y466" s="5" t="s">
        <v>911</v>
      </c>
      <c r="Z466" s="63" t="s">
        <v>788</v>
      </c>
      <c r="AB466" s="67">
        <f>$OE$640</f>
        <v>495.49999999999994</v>
      </c>
      <c r="AC466" s="5" t="s">
        <v>911</v>
      </c>
      <c r="AD466" s="63" t="s">
        <v>3398</v>
      </c>
      <c r="AF466" s="67">
        <f>$ANL$646</f>
        <v>333.9</v>
      </c>
      <c r="AG466" s="5" t="s">
        <v>911</v>
      </c>
      <c r="AH466" s="277" t="s">
        <v>15</v>
      </c>
      <c r="AJ466" s="67">
        <f>$HY$652</f>
        <v>256.40000000000003</v>
      </c>
      <c r="AK466" s="5" t="s">
        <v>911</v>
      </c>
      <c r="AL466" s="63" t="s">
        <v>762</v>
      </c>
      <c r="AN466" s="67">
        <f>$FE$658</f>
        <v>242.6</v>
      </c>
      <c r="AO466" s="5" t="s">
        <v>911</v>
      </c>
      <c r="AP466" s="277" t="s">
        <v>23</v>
      </c>
      <c r="AR466" s="67">
        <f>$KS$664</f>
        <v>85.2</v>
      </c>
      <c r="AS466" s="5" t="s">
        <v>911</v>
      </c>
      <c r="AT466" s="63" t="s">
        <v>180</v>
      </c>
      <c r="AV466" s="67">
        <f>$AOD$670</f>
        <v>75.099999999999994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77" t="s">
        <v>2005</v>
      </c>
      <c r="D467" s="67">
        <f>$SI$604</f>
        <v>3912.5</v>
      </c>
      <c r="E467" s="5" t="s">
        <v>912</v>
      </c>
      <c r="F467" s="63" t="s">
        <v>796</v>
      </c>
      <c r="H467" s="67">
        <f>$KJ$610</f>
        <v>2062.7000000000003</v>
      </c>
      <c r="I467" s="5" t="s">
        <v>912</v>
      </c>
      <c r="J467" s="277" t="s">
        <v>2026</v>
      </c>
      <c r="L467" s="67">
        <f>$ZG$616</f>
        <v>1609.1</v>
      </c>
      <c r="M467" s="5" t="s">
        <v>912</v>
      </c>
      <c r="N467" s="277" t="s">
        <v>2052</v>
      </c>
      <c r="P467" s="67">
        <f>$AAZ$622</f>
        <v>1161.4000000000001</v>
      </c>
      <c r="Q467" s="5" t="s">
        <v>912</v>
      </c>
      <c r="R467" s="63" t="s">
        <v>763</v>
      </c>
      <c r="T467" s="67">
        <f>$NM$628</f>
        <v>878.7</v>
      </c>
      <c r="U467" s="5" t="s">
        <v>912</v>
      </c>
      <c r="V467" s="219" t="s">
        <v>1652</v>
      </c>
      <c r="X467" s="67">
        <f>$ON$634</f>
        <v>657.09999999999991</v>
      </c>
      <c r="Y467" s="5" t="s">
        <v>912</v>
      </c>
      <c r="Z467" s="63" t="s">
        <v>33</v>
      </c>
      <c r="AB467" s="67">
        <f>$BA$640</f>
        <v>494.6</v>
      </c>
      <c r="AC467" s="5" t="s">
        <v>912</v>
      </c>
      <c r="AD467" s="63" t="s">
        <v>738</v>
      </c>
      <c r="AF467" s="67">
        <f>$JI$646</f>
        <v>317</v>
      </c>
      <c r="AG467" s="5" t="s">
        <v>912</v>
      </c>
      <c r="AH467" s="63" t="s">
        <v>796</v>
      </c>
      <c r="AJ467" s="67">
        <f>$KJ$652</f>
        <v>246.19999999999996</v>
      </c>
      <c r="AK467" s="5" t="s">
        <v>912</v>
      </c>
      <c r="AL467" s="277" t="s">
        <v>3364</v>
      </c>
      <c r="AN467" s="67">
        <f>$AHF$658</f>
        <v>241.7</v>
      </c>
      <c r="AO467" s="5" t="s">
        <v>912</v>
      </c>
      <c r="AP467" s="277" t="s">
        <v>2006</v>
      </c>
      <c r="AR467" s="67">
        <f>$VU$664</f>
        <v>79.900000000000006</v>
      </c>
      <c r="AS467" s="5" t="s">
        <v>912</v>
      </c>
      <c r="AT467" s="277" t="s">
        <v>3364</v>
      </c>
      <c r="AV467" s="67">
        <f>$AHF$670</f>
        <v>70.2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63" t="s">
        <v>763</v>
      </c>
      <c r="D468" s="67">
        <f>$NM$604</f>
        <v>3901.6999999999994</v>
      </c>
      <c r="E468" s="5" t="s">
        <v>913</v>
      </c>
      <c r="F468" s="63" t="s">
        <v>3372</v>
      </c>
      <c r="H468" s="67">
        <f>$AJZ$610</f>
        <v>1920.8999999999999</v>
      </c>
      <c r="I468" s="5" t="s">
        <v>913</v>
      </c>
      <c r="J468" s="277" t="s">
        <v>2006</v>
      </c>
      <c r="L468" s="67">
        <f>$VU$616</f>
        <v>1601.6000000000001</v>
      </c>
      <c r="M468" s="5" t="s">
        <v>913</v>
      </c>
      <c r="N468" s="63" t="s">
        <v>3371</v>
      </c>
      <c r="P468" s="67">
        <f>$AJQ$622</f>
        <v>1160.2</v>
      </c>
      <c r="Q468" s="5" t="s">
        <v>913</v>
      </c>
      <c r="R468" s="63" t="s">
        <v>790</v>
      </c>
      <c r="T468" s="67">
        <f>$IZ$628</f>
        <v>863.8</v>
      </c>
      <c r="U468" s="5" t="s">
        <v>913</v>
      </c>
      <c r="V468" s="277" t="s">
        <v>3365</v>
      </c>
      <c r="X468" s="67">
        <f>$AHO$634</f>
        <v>655</v>
      </c>
      <c r="Y468" s="5" t="s">
        <v>913</v>
      </c>
      <c r="Z468" s="219" t="s">
        <v>1655</v>
      </c>
      <c r="AB468" s="67">
        <f>$PO$640</f>
        <v>475.5</v>
      </c>
      <c r="AC468" s="5" t="s">
        <v>913</v>
      </c>
      <c r="AD468" s="63" t="s">
        <v>3374</v>
      </c>
      <c r="AF468" s="67">
        <f>$AKR$646</f>
        <v>313.10000000000002</v>
      </c>
      <c r="AG468" s="5" t="s">
        <v>913</v>
      </c>
      <c r="AH468" s="63" t="s">
        <v>3396</v>
      </c>
      <c r="AJ468" s="67">
        <f>$APW$652</f>
        <v>239.70000000000002</v>
      </c>
      <c r="AK468" s="5" t="s">
        <v>913</v>
      </c>
      <c r="AL468" s="219" t="s">
        <v>1657</v>
      </c>
      <c r="AN468" s="67">
        <f>$RH$658</f>
        <v>235.5</v>
      </c>
      <c r="AO468" s="5" t="s">
        <v>913</v>
      </c>
      <c r="AP468" s="219" t="s">
        <v>1660</v>
      </c>
      <c r="AR468" s="67">
        <f>$ND$664</f>
        <v>79.199999999999989</v>
      </c>
      <c r="AS468" s="5" t="s">
        <v>913</v>
      </c>
      <c r="AT468" s="63" t="s">
        <v>753</v>
      </c>
      <c r="AV468" s="67">
        <f>$EM$670</f>
        <v>69.599999999999994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3366</v>
      </c>
      <c r="D469" s="67">
        <f>$AHX$604</f>
        <v>3855.4</v>
      </c>
      <c r="E469" s="5" t="s">
        <v>914</v>
      </c>
      <c r="F469" s="277" t="s">
        <v>2029</v>
      </c>
      <c r="H469" s="67">
        <f>$ZY$610</f>
        <v>1889.6999999999998</v>
      </c>
      <c r="I469" s="5" t="s">
        <v>914</v>
      </c>
      <c r="J469" s="219" t="s">
        <v>1643</v>
      </c>
      <c r="L469" s="67">
        <f>$UB$616</f>
        <v>1601.3</v>
      </c>
      <c r="M469" s="5" t="s">
        <v>914</v>
      </c>
      <c r="N469" s="63" t="s">
        <v>3367</v>
      </c>
      <c r="P469" s="67">
        <f>$AIG$622</f>
        <v>1154.6999999999998</v>
      </c>
      <c r="Q469" s="5" t="s">
        <v>914</v>
      </c>
      <c r="R469" s="63" t="s">
        <v>3377</v>
      </c>
      <c r="T469" s="67">
        <f>$ALS$628</f>
        <v>853</v>
      </c>
      <c r="U469" s="5" t="s">
        <v>914</v>
      </c>
      <c r="V469" s="63" t="s">
        <v>755</v>
      </c>
      <c r="X469" s="67">
        <f>$OW$634</f>
        <v>646.69999999999993</v>
      </c>
      <c r="Y469" s="5" t="s">
        <v>914</v>
      </c>
      <c r="Z469" s="277" t="s">
        <v>23</v>
      </c>
      <c r="AB469" s="67">
        <f>$KS$640</f>
        <v>471.19999999999993</v>
      </c>
      <c r="AC469" s="5" t="s">
        <v>914</v>
      </c>
      <c r="AD469" s="63" t="s">
        <v>3379</v>
      </c>
      <c r="AF469" s="67">
        <f>$AMK$646</f>
        <v>307.60000000000002</v>
      </c>
      <c r="AG469" s="5" t="s">
        <v>914</v>
      </c>
      <c r="AH469" s="63" t="s">
        <v>748</v>
      </c>
      <c r="AJ469" s="67">
        <f>$GO$652</f>
        <v>231.19999999999996</v>
      </c>
      <c r="AK469" s="5" t="s">
        <v>914</v>
      </c>
      <c r="AL469" s="63" t="s">
        <v>3372</v>
      </c>
      <c r="AN469" s="67">
        <f>$AJZ$658</f>
        <v>232.5</v>
      </c>
      <c r="AO469" s="5" t="s">
        <v>914</v>
      </c>
      <c r="AP469" s="63" t="s">
        <v>763</v>
      </c>
      <c r="AR469" s="67">
        <f>$NM$664</f>
        <v>77.900000000000006</v>
      </c>
      <c r="AS469" s="5" t="s">
        <v>914</v>
      </c>
      <c r="AT469" s="277" t="s">
        <v>1</v>
      </c>
      <c r="AV469" s="67">
        <f>$TA$670</f>
        <v>68.800000000000011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3394</v>
      </c>
      <c r="D470" s="67">
        <f>$APN$604</f>
        <v>3829.5</v>
      </c>
      <c r="E470" s="5" t="s">
        <v>915</v>
      </c>
      <c r="F470" s="63" t="s">
        <v>728</v>
      </c>
      <c r="H470" s="67">
        <f>$TS$610</f>
        <v>1808.9999999999998</v>
      </c>
      <c r="I470" s="5" t="s">
        <v>915</v>
      </c>
      <c r="J470" s="63" t="s">
        <v>3381</v>
      </c>
      <c r="L470" s="67">
        <f>$ANC$616</f>
        <v>1596.2</v>
      </c>
      <c r="M470" s="5" t="s">
        <v>915</v>
      </c>
      <c r="N470" s="63" t="s">
        <v>788</v>
      </c>
      <c r="P470" s="67">
        <f>$OE$622</f>
        <v>1143.7</v>
      </c>
      <c r="Q470" s="5" t="s">
        <v>915</v>
      </c>
      <c r="R470" s="63" t="s">
        <v>3368</v>
      </c>
      <c r="T470" s="67">
        <f>$AIP$628</f>
        <v>831.8</v>
      </c>
      <c r="U470" s="5" t="s">
        <v>915</v>
      </c>
      <c r="V470" s="63" t="s">
        <v>3393</v>
      </c>
      <c r="X470" s="67">
        <f>$APE$634</f>
        <v>641</v>
      </c>
      <c r="Y470" s="5" t="s">
        <v>915</v>
      </c>
      <c r="Z470" s="277" t="s">
        <v>3364</v>
      </c>
      <c r="AB470" s="67">
        <f>$AHF$640</f>
        <v>470</v>
      </c>
      <c r="AC470" s="5" t="s">
        <v>915</v>
      </c>
      <c r="AD470" s="277" t="s">
        <v>2023</v>
      </c>
      <c r="AF470" s="67">
        <f>$AAQ$646</f>
        <v>307.59999999999997</v>
      </c>
      <c r="AG470" s="5" t="s">
        <v>915</v>
      </c>
      <c r="AH470" s="277" t="s">
        <v>2052</v>
      </c>
      <c r="AJ470" s="67">
        <f>$AAZ$652</f>
        <v>226.6</v>
      </c>
      <c r="AK470" s="5" t="s">
        <v>915</v>
      </c>
      <c r="AL470" s="63" t="s">
        <v>778</v>
      </c>
      <c r="AN470" s="67">
        <f>$GX$658</f>
        <v>226.2</v>
      </c>
      <c r="AO470" s="5" t="s">
        <v>915</v>
      </c>
      <c r="AP470" s="277" t="s">
        <v>2001</v>
      </c>
      <c r="AR470" s="67">
        <f>$TJ$664</f>
        <v>68.7</v>
      </c>
      <c r="AS470" s="5" t="s">
        <v>915</v>
      </c>
      <c r="AT470" s="63" t="s">
        <v>3396</v>
      </c>
      <c r="AV470" s="67">
        <f>$APW$670</f>
        <v>68.7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753</v>
      </c>
      <c r="D471" s="67">
        <f>$EM$604</f>
        <v>3780.8999999999996</v>
      </c>
      <c r="E471" s="331" t="s">
        <v>916</v>
      </c>
      <c r="F471" s="277" t="s">
        <v>2010</v>
      </c>
      <c r="H471" s="67">
        <f>$VL$610</f>
        <v>1742.6999999999998</v>
      </c>
      <c r="I471" s="331" t="s">
        <v>916</v>
      </c>
      <c r="J471" s="277" t="s">
        <v>2002</v>
      </c>
      <c r="L471" s="67">
        <f>$WM$616</f>
        <v>1595.1999999999998</v>
      </c>
      <c r="M471" s="331" t="s">
        <v>916</v>
      </c>
      <c r="N471" s="63" t="s">
        <v>3372</v>
      </c>
      <c r="P471" s="67">
        <f>$AJZ$622</f>
        <v>1139.9000000000001</v>
      </c>
      <c r="Q471" s="331" t="s">
        <v>916</v>
      </c>
      <c r="R471" s="277" t="s">
        <v>2009</v>
      </c>
      <c r="T471" s="67">
        <f>$VC$628</f>
        <v>759.7</v>
      </c>
      <c r="U471" s="331" t="s">
        <v>916</v>
      </c>
      <c r="V471" s="63" t="s">
        <v>180</v>
      </c>
      <c r="X471" s="67">
        <f>$AOD$634</f>
        <v>612.70000000000005</v>
      </c>
      <c r="Y471" s="331" t="s">
        <v>916</v>
      </c>
      <c r="Z471" s="63" t="s">
        <v>790</v>
      </c>
      <c r="AB471" s="67">
        <f>$IZ$640</f>
        <v>464.6</v>
      </c>
      <c r="AC471" s="331" t="s">
        <v>916</v>
      </c>
      <c r="AD471" s="63" t="s">
        <v>142</v>
      </c>
      <c r="AF471" s="67">
        <f>$DU$646</f>
        <v>307.49999999999994</v>
      </c>
      <c r="AG471" s="331" t="s">
        <v>916</v>
      </c>
      <c r="AH471" s="277" t="s">
        <v>27</v>
      </c>
      <c r="AJ471" s="67">
        <f>$MC$652</f>
        <v>217.70000000000002</v>
      </c>
      <c r="AK471" s="331" t="s">
        <v>916</v>
      </c>
      <c r="AL471" s="277" t="s">
        <v>783</v>
      </c>
      <c r="AN471" s="67">
        <f>$CK$658</f>
        <v>213.2</v>
      </c>
      <c r="AO471" s="331" t="s">
        <v>916</v>
      </c>
      <c r="AP471" s="63" t="s">
        <v>788</v>
      </c>
      <c r="AR471" s="67">
        <f>$OE$664</f>
        <v>56.1</v>
      </c>
      <c r="AS471" s="331" t="s">
        <v>916</v>
      </c>
      <c r="AT471" s="63" t="s">
        <v>162</v>
      </c>
      <c r="AV471" s="67">
        <f>$IQ$670</f>
        <v>68.099999999999994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63" t="s">
        <v>3377</v>
      </c>
      <c r="D472" s="67">
        <f>$ALS$604</f>
        <v>3707.4000000000005</v>
      </c>
      <c r="E472" s="331" t="s">
        <v>917</v>
      </c>
      <c r="F472" s="277" t="s">
        <v>2025</v>
      </c>
      <c r="H472" s="67">
        <f>$ACA$610</f>
        <v>1733.1999999999998</v>
      </c>
      <c r="I472" s="331" t="s">
        <v>917</v>
      </c>
      <c r="J472" s="63" t="s">
        <v>3366</v>
      </c>
      <c r="L472" s="67">
        <f>$AHX$616</f>
        <v>1559.6</v>
      </c>
      <c r="M472" s="331" t="s">
        <v>917</v>
      </c>
      <c r="N472" s="63" t="s">
        <v>3368</v>
      </c>
      <c r="P472" s="67">
        <f>$AIP$622</f>
        <v>1132.3999999999999</v>
      </c>
      <c r="Q472" s="331" t="s">
        <v>917</v>
      </c>
      <c r="R472" s="63" t="s">
        <v>3394</v>
      </c>
      <c r="T472" s="67">
        <f>$APN$628</f>
        <v>759</v>
      </c>
      <c r="U472" s="331" t="s">
        <v>917</v>
      </c>
      <c r="V472" s="219" t="s">
        <v>1643</v>
      </c>
      <c r="X472" s="67">
        <f>$UB$634</f>
        <v>612.6</v>
      </c>
      <c r="Y472" s="331" t="s">
        <v>917</v>
      </c>
      <c r="Z472" s="63" t="s">
        <v>3368</v>
      </c>
      <c r="AB472" s="67">
        <f>$AIP$640</f>
        <v>453.1</v>
      </c>
      <c r="AC472" s="331" t="s">
        <v>917</v>
      </c>
      <c r="AD472" s="63" t="s">
        <v>3377</v>
      </c>
      <c r="AF472" s="67">
        <f>$ALS$646</f>
        <v>294.69999999999993</v>
      </c>
      <c r="AG472" s="331" t="s">
        <v>917</v>
      </c>
      <c r="AH472" s="277" t="s">
        <v>2009</v>
      </c>
      <c r="AJ472" s="67">
        <f>$VC$652</f>
        <v>212.7</v>
      </c>
      <c r="AK472" s="331" t="s">
        <v>917</v>
      </c>
      <c r="AL472" s="277" t="s">
        <v>15</v>
      </c>
      <c r="AN472" s="67">
        <f>$HY$658</f>
        <v>208.8</v>
      </c>
      <c r="AO472" s="331" t="s">
        <v>917</v>
      </c>
      <c r="AP472" s="63" t="s">
        <v>3380</v>
      </c>
      <c r="AR472" s="67">
        <f>$AMT$664</f>
        <v>53.4</v>
      </c>
      <c r="AS472" s="331" t="s">
        <v>917</v>
      </c>
      <c r="AT472" s="63" t="s">
        <v>3394</v>
      </c>
      <c r="AV472" s="67">
        <f>$APN$670</f>
        <v>66.3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728</v>
      </c>
      <c r="D473" s="67">
        <f>$TS$604</f>
        <v>3669.7</v>
      </c>
      <c r="E473" s="331" t="s">
        <v>918</v>
      </c>
      <c r="F473" s="63" t="s">
        <v>3375</v>
      </c>
      <c r="H473" s="67">
        <f>$ALA$610</f>
        <v>1726.2</v>
      </c>
      <c r="I473" s="331" t="s">
        <v>918</v>
      </c>
      <c r="J473" s="63" t="s">
        <v>790</v>
      </c>
      <c r="L473" s="67">
        <f>$IZ$616</f>
        <v>1554.3</v>
      </c>
      <c r="M473" s="331" t="s">
        <v>918</v>
      </c>
      <c r="N473" s="63" t="s">
        <v>141</v>
      </c>
      <c r="P473" s="67">
        <f>$GF$622</f>
        <v>1126.9000000000001</v>
      </c>
      <c r="Q473" s="331" t="s">
        <v>918</v>
      </c>
      <c r="R473" s="219" t="s">
        <v>1655</v>
      </c>
      <c r="T473" s="67">
        <f>$PO$628</f>
        <v>751.10000000000014</v>
      </c>
      <c r="U473" s="331" t="s">
        <v>918</v>
      </c>
      <c r="V473" s="63" t="s">
        <v>763</v>
      </c>
      <c r="X473" s="67">
        <f>$NM$634</f>
        <v>612.50000000000011</v>
      </c>
      <c r="Y473" s="331" t="s">
        <v>918</v>
      </c>
      <c r="Z473" s="277" t="s">
        <v>4496</v>
      </c>
      <c r="AB473" s="67">
        <f>$XW$640</f>
        <v>452</v>
      </c>
      <c r="AC473" s="331" t="s">
        <v>918</v>
      </c>
      <c r="AD473" s="219" t="s">
        <v>1652</v>
      </c>
      <c r="AF473" s="67">
        <f>$ON$646</f>
        <v>281.59999999999997</v>
      </c>
      <c r="AG473" s="331" t="s">
        <v>918</v>
      </c>
      <c r="AH473" s="63" t="s">
        <v>3367</v>
      </c>
      <c r="AJ473" s="67">
        <f>$AIG$652</f>
        <v>208.1</v>
      </c>
      <c r="AK473" s="331" t="s">
        <v>918</v>
      </c>
      <c r="AL473" s="63" t="s">
        <v>764</v>
      </c>
      <c r="AN473" s="67">
        <f>$JR$658</f>
        <v>207.7</v>
      </c>
      <c r="AO473" s="331" t="s">
        <v>918</v>
      </c>
      <c r="AP473" s="63" t="s">
        <v>3378</v>
      </c>
      <c r="AR473" s="67">
        <f>$AMB$664</f>
        <v>51</v>
      </c>
      <c r="AS473" s="331" t="s">
        <v>918</v>
      </c>
      <c r="AT473" s="63" t="s">
        <v>33</v>
      </c>
      <c r="AV473" s="67">
        <f>$BA$670</f>
        <v>64.099999999999994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277" t="s">
        <v>2023</v>
      </c>
      <c r="D474" s="67">
        <f>$AAQ$604</f>
        <v>3648.8</v>
      </c>
      <c r="E474" s="331" t="s">
        <v>919</v>
      </c>
      <c r="F474" s="63" t="s">
        <v>738</v>
      </c>
      <c r="H474" s="67">
        <f>$JI$610</f>
        <v>1696.4</v>
      </c>
      <c r="I474" s="331" t="s">
        <v>919</v>
      </c>
      <c r="J474" s="63" t="s">
        <v>3376</v>
      </c>
      <c r="L474" s="67">
        <f>$ALJ$616</f>
        <v>1539.5000000000002</v>
      </c>
      <c r="M474" s="331" t="s">
        <v>919</v>
      </c>
      <c r="N474" s="219" t="s">
        <v>1660</v>
      </c>
      <c r="P474" s="67">
        <f>$ND$622</f>
        <v>1126</v>
      </c>
      <c r="Q474" s="331" t="s">
        <v>919</v>
      </c>
      <c r="R474" s="277" t="s">
        <v>2156</v>
      </c>
      <c r="T474" s="67">
        <f>$XN$628</f>
        <v>726.6</v>
      </c>
      <c r="U474" s="331" t="s">
        <v>919</v>
      </c>
      <c r="V474" s="63" t="s">
        <v>788</v>
      </c>
      <c r="X474" s="67">
        <f>$OE$634</f>
        <v>610.1</v>
      </c>
      <c r="Y474" s="331" t="s">
        <v>919</v>
      </c>
      <c r="Z474" s="277" t="s">
        <v>3365</v>
      </c>
      <c r="AB474" s="67">
        <f>$AHO$640</f>
        <v>445.20000000000005</v>
      </c>
      <c r="AC474" s="331" t="s">
        <v>919</v>
      </c>
      <c r="AD474" s="63" t="s">
        <v>3370</v>
      </c>
      <c r="AF474" s="67">
        <f>$AJH$646</f>
        <v>261.89999999999998</v>
      </c>
      <c r="AG474" s="331" t="s">
        <v>919</v>
      </c>
      <c r="AH474" s="277" t="s">
        <v>2010</v>
      </c>
      <c r="AJ474" s="67">
        <f>$VL$652</f>
        <v>172.70000000000002</v>
      </c>
      <c r="AK474" s="331" t="s">
        <v>919</v>
      </c>
      <c r="AL474" s="63" t="s">
        <v>3376</v>
      </c>
      <c r="AN474" s="67">
        <f>$ALJ$658</f>
        <v>202.29999999999998</v>
      </c>
      <c r="AO474" s="331" t="s">
        <v>919</v>
      </c>
      <c r="AP474" s="63" t="s">
        <v>142</v>
      </c>
      <c r="AR474" s="67">
        <f>$DU$664</f>
        <v>47.8</v>
      </c>
      <c r="AS474" s="331" t="s">
        <v>919</v>
      </c>
      <c r="AT474" s="63" t="s">
        <v>3384</v>
      </c>
      <c r="AV474" s="67">
        <f>$AOM$670</f>
        <v>62.599999999999994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277" t="s">
        <v>27</v>
      </c>
      <c r="D475" s="67">
        <f>$MC$604</f>
        <v>3511.1000000000004</v>
      </c>
      <c r="E475" s="331" t="s">
        <v>920</v>
      </c>
      <c r="F475" s="277" t="s">
        <v>2017</v>
      </c>
      <c r="H475" s="67">
        <f>$SR$610</f>
        <v>1651.3</v>
      </c>
      <c r="I475" s="331" t="s">
        <v>920</v>
      </c>
      <c r="J475" s="63" t="s">
        <v>782</v>
      </c>
      <c r="L475" s="67">
        <f>$QG$616</f>
        <v>1517.8000000000002</v>
      </c>
      <c r="M475" s="331" t="s">
        <v>920</v>
      </c>
      <c r="N475" s="63" t="s">
        <v>153</v>
      </c>
      <c r="P475" s="67">
        <f>$KA$622</f>
        <v>1098.4999999999998</v>
      </c>
      <c r="Q475" s="331" t="s">
        <v>920</v>
      </c>
      <c r="R475" s="63" t="s">
        <v>3367</v>
      </c>
      <c r="T475" s="67">
        <f>$AIG$628</f>
        <v>715.19999999999993</v>
      </c>
      <c r="U475" s="331" t="s">
        <v>920</v>
      </c>
      <c r="V475" s="63" t="s">
        <v>142</v>
      </c>
      <c r="X475" s="67">
        <f>$DU$634</f>
        <v>598.80000000000007</v>
      </c>
      <c r="Y475" s="331" t="s">
        <v>920</v>
      </c>
      <c r="Z475" s="63" t="s">
        <v>3373</v>
      </c>
      <c r="AB475" s="67">
        <f>$AKI$640</f>
        <v>444.59999999999997</v>
      </c>
      <c r="AC475" s="331" t="s">
        <v>920</v>
      </c>
      <c r="AD475" s="63" t="s">
        <v>3372</v>
      </c>
      <c r="AF475" s="67">
        <f>$AJZ$646</f>
        <v>253.5</v>
      </c>
      <c r="AG475" s="331" t="s">
        <v>920</v>
      </c>
      <c r="AH475" s="63" t="s">
        <v>778</v>
      </c>
      <c r="AJ475" s="67">
        <f>$GX$652</f>
        <v>137.19999999999999</v>
      </c>
      <c r="AK475" s="331" t="s">
        <v>920</v>
      </c>
      <c r="AL475" s="277" t="s">
        <v>2022</v>
      </c>
      <c r="AN475" s="67">
        <f>$YF$658</f>
        <v>201.70000000000002</v>
      </c>
      <c r="AO475" s="331" t="s">
        <v>920</v>
      </c>
      <c r="AP475" s="63" t="s">
        <v>755</v>
      </c>
      <c r="AR475" s="67">
        <f>$OW$664</f>
        <v>44.8</v>
      </c>
      <c r="AS475" s="331" t="s">
        <v>920</v>
      </c>
      <c r="AT475" s="277" t="s">
        <v>2025</v>
      </c>
      <c r="AV475" s="67">
        <f>$ACA$670</f>
        <v>50.099999999999994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2156</v>
      </c>
      <c r="D476" s="67">
        <f>$XN$604</f>
        <v>3487.1</v>
      </c>
      <c r="E476" s="331" t="s">
        <v>921</v>
      </c>
      <c r="F476" s="277" t="s">
        <v>2023</v>
      </c>
      <c r="H476" s="67">
        <f>$AAQ$610</f>
        <v>1608.9999999999998</v>
      </c>
      <c r="I476" s="331" t="s">
        <v>921</v>
      </c>
      <c r="J476" s="277" t="s">
        <v>2049</v>
      </c>
      <c r="L476" s="67">
        <f>$AAH$616</f>
        <v>1513.3000000000002</v>
      </c>
      <c r="M476" s="331" t="s">
        <v>921</v>
      </c>
      <c r="N476" s="63" t="s">
        <v>3369</v>
      </c>
      <c r="P476" s="67">
        <f>$AIY$622</f>
        <v>1090.5</v>
      </c>
      <c r="Q476" s="331" t="s">
        <v>921</v>
      </c>
      <c r="R476" s="63" t="s">
        <v>755</v>
      </c>
      <c r="T476" s="67">
        <f>$OW$628</f>
        <v>685.7</v>
      </c>
      <c r="U476" s="331" t="s">
        <v>921</v>
      </c>
      <c r="V476" s="277" t="s">
        <v>3364</v>
      </c>
      <c r="X476" s="67">
        <f>$AHF$634</f>
        <v>591.1</v>
      </c>
      <c r="Y476" s="331" t="s">
        <v>921</v>
      </c>
      <c r="Z476" s="63" t="s">
        <v>3370</v>
      </c>
      <c r="AB476" s="67">
        <f>$AJH$640</f>
        <v>439.7</v>
      </c>
      <c r="AC476" s="331" t="s">
        <v>921</v>
      </c>
      <c r="AD476" s="277" t="s">
        <v>2049</v>
      </c>
      <c r="AF476" s="67">
        <f>$AAH$646</f>
        <v>251.4</v>
      </c>
      <c r="AG476" s="331" t="s">
        <v>921</v>
      </c>
      <c r="AH476" s="277" t="s">
        <v>2049</v>
      </c>
      <c r="AJ476" s="67">
        <f>$AAH$652</f>
        <v>132.6</v>
      </c>
      <c r="AK476" s="331" t="s">
        <v>921</v>
      </c>
      <c r="AL476" s="63" t="s">
        <v>3367</v>
      </c>
      <c r="AN476" s="67">
        <f>$AIG$658</f>
        <v>200.3</v>
      </c>
      <c r="AO476" s="331" t="s">
        <v>921</v>
      </c>
      <c r="AP476" s="277" t="s">
        <v>2024</v>
      </c>
      <c r="AR476" s="67">
        <f>$ZP$664</f>
        <v>43.7</v>
      </c>
      <c r="AS476" s="331" t="s">
        <v>921</v>
      </c>
      <c r="AT476" s="277" t="s">
        <v>2023</v>
      </c>
      <c r="AV476" s="67">
        <f>$AAQ$670</f>
        <v>41.3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2009</v>
      </c>
      <c r="D477" s="67">
        <f>$VC$604</f>
        <v>3481</v>
      </c>
      <c r="E477" s="331" t="s">
        <v>922</v>
      </c>
      <c r="F477" s="277" t="s">
        <v>13</v>
      </c>
      <c r="H477" s="67">
        <f>$NV$610</f>
        <v>1571.1000000000001</v>
      </c>
      <c r="I477" s="331" t="s">
        <v>922</v>
      </c>
      <c r="J477" s="63" t="s">
        <v>3377</v>
      </c>
      <c r="L477" s="67">
        <f>$ALS$616</f>
        <v>1503.9999999999998</v>
      </c>
      <c r="M477" s="331" t="s">
        <v>922</v>
      </c>
      <c r="N477" s="63" t="s">
        <v>782</v>
      </c>
      <c r="P477" s="67">
        <f>$QG$622</f>
        <v>1088.3000000000002</v>
      </c>
      <c r="Q477" s="331" t="s">
        <v>922</v>
      </c>
      <c r="R477" s="277" t="s">
        <v>2002</v>
      </c>
      <c r="T477" s="67">
        <f>$WM$628</f>
        <v>674.4</v>
      </c>
      <c r="U477" s="331" t="s">
        <v>922</v>
      </c>
      <c r="V477" s="277" t="s">
        <v>27</v>
      </c>
      <c r="X477" s="67">
        <f>$MC$634</f>
        <v>575.70000000000005</v>
      </c>
      <c r="Y477" s="331" t="s">
        <v>922</v>
      </c>
      <c r="Z477" s="63" t="s">
        <v>728</v>
      </c>
      <c r="AB477" s="67">
        <f>$TS$640</f>
        <v>427.5</v>
      </c>
      <c r="AC477" s="331" t="s">
        <v>922</v>
      </c>
      <c r="AD477" s="63" t="s">
        <v>3369</v>
      </c>
      <c r="AF477" s="67">
        <f>$AIY$646</f>
        <v>250.4</v>
      </c>
      <c r="AG477" s="331" t="s">
        <v>922</v>
      </c>
      <c r="AH477" s="63" t="s">
        <v>180</v>
      </c>
      <c r="AJ477" s="67">
        <f>$AOD$652</f>
        <v>126.3</v>
      </c>
      <c r="AK477" s="331" t="s">
        <v>922</v>
      </c>
      <c r="AL477" s="63" t="s">
        <v>3377</v>
      </c>
      <c r="AN477" s="67">
        <f>$ALS$658</f>
        <v>169.8</v>
      </c>
      <c r="AO477" s="331" t="s">
        <v>922</v>
      </c>
      <c r="AP477" s="63" t="s">
        <v>3371</v>
      </c>
      <c r="AR477" s="67">
        <f>$AJQ$664</f>
        <v>43.099999999999994</v>
      </c>
      <c r="AS477" s="331" t="s">
        <v>922</v>
      </c>
      <c r="AT477" s="63" t="s">
        <v>3367</v>
      </c>
      <c r="AV477" s="67">
        <f>$AIG$670</f>
        <v>38.9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63" t="s">
        <v>764</v>
      </c>
      <c r="D478" s="67">
        <f>$JR$604</f>
        <v>3409.2</v>
      </c>
      <c r="E478" s="331" t="s">
        <v>923</v>
      </c>
      <c r="F478" s="277" t="s">
        <v>4496</v>
      </c>
      <c r="H478" s="67">
        <f>$XW$610</f>
        <v>1524.3</v>
      </c>
      <c r="I478" s="331" t="s">
        <v>923</v>
      </c>
      <c r="J478" s="277" t="s">
        <v>2051</v>
      </c>
      <c r="L478" s="67">
        <f>$ABR$616</f>
        <v>1503.1000000000001</v>
      </c>
      <c r="M478" s="331" t="s">
        <v>923</v>
      </c>
      <c r="N478" s="277" t="s">
        <v>2024</v>
      </c>
      <c r="P478" s="67">
        <f>$ZP$622</f>
        <v>1049.5999999999999</v>
      </c>
      <c r="Q478" s="331" t="s">
        <v>923</v>
      </c>
      <c r="R478" s="277" t="s">
        <v>2023</v>
      </c>
      <c r="T478" s="67">
        <f>$AAQ$628</f>
        <v>670.69999999999993</v>
      </c>
      <c r="U478" s="331" t="s">
        <v>923</v>
      </c>
      <c r="V478" s="63" t="s">
        <v>3382</v>
      </c>
      <c r="X478" s="67">
        <f>$ANU$634</f>
        <v>573.29999999999995</v>
      </c>
      <c r="Y478" s="331" t="s">
        <v>923</v>
      </c>
      <c r="Z478" s="277" t="s">
        <v>779</v>
      </c>
      <c r="AB478" s="67">
        <f>$AI$640</f>
        <v>416.80000000000007</v>
      </c>
      <c r="AC478" s="331" t="s">
        <v>923</v>
      </c>
      <c r="AD478" s="63" t="s">
        <v>3373</v>
      </c>
      <c r="AF478" s="67">
        <f>$AKI$646</f>
        <v>247</v>
      </c>
      <c r="AG478" s="331" t="s">
        <v>923</v>
      </c>
      <c r="AH478" s="63" t="s">
        <v>3377</v>
      </c>
      <c r="AJ478" s="67">
        <f>$ALS$652</f>
        <v>118.2</v>
      </c>
      <c r="AK478" s="331" t="s">
        <v>923</v>
      </c>
      <c r="AL478" s="63" t="s">
        <v>3384</v>
      </c>
      <c r="AN478" s="67">
        <f>$AOM$658</f>
        <v>166.8</v>
      </c>
      <c r="AO478" s="331" t="s">
        <v>923</v>
      </c>
      <c r="AP478" s="63" t="s">
        <v>3373</v>
      </c>
      <c r="AR478" s="67">
        <f>$AKI$664</f>
        <v>42.8</v>
      </c>
      <c r="AS478" s="331" t="s">
        <v>923</v>
      </c>
      <c r="AT478" s="277" t="s">
        <v>27</v>
      </c>
      <c r="AV478" s="67">
        <f>$MC$670</f>
        <v>36.1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3" t="s">
        <v>771</v>
      </c>
      <c r="D479" s="67">
        <f>$MU$604</f>
        <v>3403.7</v>
      </c>
      <c r="E479" s="331" t="s">
        <v>924</v>
      </c>
      <c r="F479" s="277" t="s">
        <v>3365</v>
      </c>
      <c r="H479" s="67">
        <f>$AHO$610</f>
        <v>1495.5</v>
      </c>
      <c r="I479" s="331" t="s">
        <v>924</v>
      </c>
      <c r="J479" s="277" t="s">
        <v>2007</v>
      </c>
      <c r="L479" s="67">
        <f>$RZ$616</f>
        <v>1492.9</v>
      </c>
      <c r="M479" s="331" t="s">
        <v>924</v>
      </c>
      <c r="N479" s="277" t="s">
        <v>3365</v>
      </c>
      <c r="P479" s="67">
        <f>$AHO$622</f>
        <v>1034.3000000000002</v>
      </c>
      <c r="Q479" s="331" t="s">
        <v>924</v>
      </c>
      <c r="R479" s="219" t="s">
        <v>1653</v>
      </c>
      <c r="T479" s="67">
        <f>$ML$628</f>
        <v>654.09999999999991</v>
      </c>
      <c r="U479" s="331" t="s">
        <v>924</v>
      </c>
      <c r="V479" s="277" t="s">
        <v>2023</v>
      </c>
      <c r="X479" s="67">
        <f>$AAQ$634</f>
        <v>558</v>
      </c>
      <c r="Y479" s="331" t="s">
        <v>924</v>
      </c>
      <c r="Z479" s="277" t="s">
        <v>1</v>
      </c>
      <c r="AB479" s="67">
        <f>$TA$640</f>
        <v>404.20000000000005</v>
      </c>
      <c r="AC479" s="331" t="s">
        <v>924</v>
      </c>
      <c r="AD479" s="63" t="s">
        <v>3394</v>
      </c>
      <c r="AF479" s="67">
        <f>$APN$646</f>
        <v>237.50000000000003</v>
      </c>
      <c r="AG479" s="331" t="s">
        <v>924</v>
      </c>
      <c r="AH479" s="277" t="s">
        <v>2025</v>
      </c>
      <c r="AJ479" s="67">
        <f>$ACA$652</f>
        <v>117.60000000000001</v>
      </c>
      <c r="AK479" s="331" t="s">
        <v>924</v>
      </c>
      <c r="AL479" s="63" t="s">
        <v>153</v>
      </c>
      <c r="AN479" s="67">
        <f>$KA$658</f>
        <v>166.79999999999998</v>
      </c>
      <c r="AO479" s="331" t="s">
        <v>924</v>
      </c>
      <c r="AP479" s="63" t="s">
        <v>3394</v>
      </c>
      <c r="AR479" s="67">
        <f>$APN$664</f>
        <v>40.6</v>
      </c>
      <c r="AS479" s="331" t="s">
        <v>924</v>
      </c>
      <c r="AT479" s="63" t="s">
        <v>3368</v>
      </c>
      <c r="AV479" s="67">
        <f>$AIP$670</f>
        <v>32.199999999999996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277" t="s">
        <v>3364</v>
      </c>
      <c r="D480" s="67">
        <f>$AHF$604</f>
        <v>3326.4</v>
      </c>
      <c r="E480" s="331" t="s">
        <v>925</v>
      </c>
      <c r="F480" s="277" t="s">
        <v>2002</v>
      </c>
      <c r="H480" s="67">
        <f>$WM$610</f>
        <v>1486.6</v>
      </c>
      <c r="I480" s="331" t="s">
        <v>925</v>
      </c>
      <c r="J480" s="63" t="s">
        <v>788</v>
      </c>
      <c r="L480" s="67">
        <f>$OE$616</f>
        <v>1475.3999999999999</v>
      </c>
      <c r="M480" s="331" t="s">
        <v>925</v>
      </c>
      <c r="N480" s="63" t="s">
        <v>796</v>
      </c>
      <c r="P480" s="67">
        <f>$KJ$622</f>
        <v>1029.8999999999999</v>
      </c>
      <c r="Q480" s="331" t="s">
        <v>925</v>
      </c>
      <c r="R480" s="63" t="s">
        <v>3398</v>
      </c>
      <c r="T480" s="67">
        <f>$ANL$628</f>
        <v>651.20000000000005</v>
      </c>
      <c r="U480" s="331" t="s">
        <v>925</v>
      </c>
      <c r="V480" s="63" t="s">
        <v>3380</v>
      </c>
      <c r="X480" s="67">
        <f>$AMT$634</f>
        <v>540.59999999999991</v>
      </c>
      <c r="Y480" s="331" t="s">
        <v>925</v>
      </c>
      <c r="Z480" s="277" t="s">
        <v>2049</v>
      </c>
      <c r="AB480" s="67">
        <f>$AAH$640</f>
        <v>388.3</v>
      </c>
      <c r="AC480" s="331" t="s">
        <v>925</v>
      </c>
      <c r="AD480" s="63" t="s">
        <v>3368</v>
      </c>
      <c r="AF480" s="67">
        <f>$AIP$646</f>
        <v>231.59999999999997</v>
      </c>
      <c r="AG480" s="331" t="s">
        <v>925</v>
      </c>
      <c r="AH480" s="63" t="s">
        <v>753</v>
      </c>
      <c r="AJ480" s="67">
        <f>$EM$652</f>
        <v>112</v>
      </c>
      <c r="AK480" s="331" t="s">
        <v>925</v>
      </c>
      <c r="AL480" s="63" t="s">
        <v>3396</v>
      </c>
      <c r="AN480" s="67">
        <f>$APW$658</f>
        <v>158.69999999999999</v>
      </c>
      <c r="AO480" s="331" t="s">
        <v>925</v>
      </c>
      <c r="AP480" s="219" t="s">
        <v>1657</v>
      </c>
      <c r="AR480" s="67">
        <f>$RH$664</f>
        <v>36.1</v>
      </c>
      <c r="AS480" s="331" t="s">
        <v>925</v>
      </c>
      <c r="AT480" s="63" t="s">
        <v>734</v>
      </c>
      <c r="AV480" s="67">
        <f>$LK$670</f>
        <v>28.5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63" t="s">
        <v>3375</v>
      </c>
      <c r="D481" s="67">
        <f>$ALA$604</f>
        <v>3304.8</v>
      </c>
      <c r="E481" s="331" t="s">
        <v>926</v>
      </c>
      <c r="F481" s="63" t="s">
        <v>762</v>
      </c>
      <c r="H481" s="67">
        <f>$FE$610</f>
        <v>1462.0999999999997</v>
      </c>
      <c r="I481" s="331" t="s">
        <v>926</v>
      </c>
      <c r="J481" s="63" t="s">
        <v>3375</v>
      </c>
      <c r="L481" s="67">
        <f>$ALA$616</f>
        <v>1466.3999999999999</v>
      </c>
      <c r="M481" s="331" t="s">
        <v>926</v>
      </c>
      <c r="N481" s="277" t="s">
        <v>2049</v>
      </c>
      <c r="P481" s="67">
        <f>$AAH$622</f>
        <v>1022.3000000000001</v>
      </c>
      <c r="Q481" s="331" t="s">
        <v>926</v>
      </c>
      <c r="R481" s="63" t="s">
        <v>796</v>
      </c>
      <c r="T481" s="67">
        <f>$KJ$628</f>
        <v>629.69999999999993</v>
      </c>
      <c r="U481" s="331" t="s">
        <v>926</v>
      </c>
      <c r="V481" s="63" t="s">
        <v>3372</v>
      </c>
      <c r="X481" s="67">
        <f>$AJZ$634</f>
        <v>532.59999999999991</v>
      </c>
      <c r="Y481" s="331" t="s">
        <v>926</v>
      </c>
      <c r="Z481" s="63" t="s">
        <v>3375</v>
      </c>
      <c r="AB481" s="67">
        <f>$ALA$640</f>
        <v>368.6</v>
      </c>
      <c r="AC481" s="331" t="s">
        <v>926</v>
      </c>
      <c r="AD481" s="63" t="s">
        <v>788</v>
      </c>
      <c r="AF481" s="67">
        <f>$OE$646</f>
        <v>228.89999999999998</v>
      </c>
      <c r="AG481" s="331" t="s">
        <v>926</v>
      </c>
      <c r="AH481" s="219" t="s">
        <v>1659</v>
      </c>
      <c r="AJ481" s="67">
        <f>$PF$652</f>
        <v>104.4</v>
      </c>
      <c r="AK481" s="331" t="s">
        <v>926</v>
      </c>
      <c r="AL481" s="63" t="s">
        <v>142</v>
      </c>
      <c r="AN481" s="67">
        <f>$DU$658</f>
        <v>155.4</v>
      </c>
      <c r="AO481" s="331" t="s">
        <v>926</v>
      </c>
      <c r="AP481" s="63" t="s">
        <v>748</v>
      </c>
      <c r="AR481" s="67">
        <f>$GO$664</f>
        <v>35.799999999999997</v>
      </c>
      <c r="AS481" s="331" t="s">
        <v>926</v>
      </c>
      <c r="AT481" s="277" t="s">
        <v>3365</v>
      </c>
      <c r="AV481" s="67">
        <f>$AHO$670</f>
        <v>16.7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277" t="s">
        <v>1</v>
      </c>
      <c r="D482" s="67">
        <f>$TA$604</f>
        <v>3218.8</v>
      </c>
      <c r="E482" s="331" t="s">
        <v>927</v>
      </c>
      <c r="F482" s="277" t="s">
        <v>2049</v>
      </c>
      <c r="H482" s="67">
        <f>$AAH$610</f>
        <v>1446.5</v>
      </c>
      <c r="I482" s="331" t="s">
        <v>927</v>
      </c>
      <c r="J482" s="63" t="s">
        <v>3367</v>
      </c>
      <c r="L482" s="67">
        <f>$AIG$616</f>
        <v>1439.4</v>
      </c>
      <c r="M482" s="331" t="s">
        <v>927</v>
      </c>
      <c r="N482" s="277" t="s">
        <v>23</v>
      </c>
      <c r="P482" s="67">
        <f>$KS$622</f>
        <v>1008.4000000000001</v>
      </c>
      <c r="Q482" s="331" t="s">
        <v>927</v>
      </c>
      <c r="R482" s="219" t="s">
        <v>1657</v>
      </c>
      <c r="T482" s="67">
        <f>$RH$628</f>
        <v>629.30000000000007</v>
      </c>
      <c r="U482" s="331" t="s">
        <v>927</v>
      </c>
      <c r="V482" s="63" t="s">
        <v>3377</v>
      </c>
      <c r="X482" s="67">
        <f>$ALS$634</f>
        <v>530</v>
      </c>
      <c r="Y482" s="331" t="s">
        <v>927</v>
      </c>
      <c r="Z482" s="63" t="s">
        <v>755</v>
      </c>
      <c r="AB482" s="67">
        <f>$OW$640</f>
        <v>348.5</v>
      </c>
      <c r="AC482" s="331" t="s">
        <v>927</v>
      </c>
      <c r="AD482" s="277" t="s">
        <v>3365</v>
      </c>
      <c r="AF482" s="67">
        <f>$AHO$646</f>
        <v>227.00000000000003</v>
      </c>
      <c r="AG482" s="331" t="s">
        <v>927</v>
      </c>
      <c r="AH482" s="63" t="s">
        <v>3380</v>
      </c>
      <c r="AJ482" s="67">
        <f>$AMT$652</f>
        <v>98.3</v>
      </c>
      <c r="AK482" s="331" t="s">
        <v>927</v>
      </c>
      <c r="AL482" s="277" t="s">
        <v>2006</v>
      </c>
      <c r="AN482" s="67">
        <f>$VU$658</f>
        <v>141.5</v>
      </c>
      <c r="AO482" s="331" t="s">
        <v>927</v>
      </c>
      <c r="AP482" s="63" t="s">
        <v>153</v>
      </c>
      <c r="AR482" s="67">
        <f>$KA$664</f>
        <v>34.400000000000006</v>
      </c>
      <c r="AS482" s="331" t="s">
        <v>927</v>
      </c>
      <c r="AT482" s="277" t="s">
        <v>2006</v>
      </c>
      <c r="AV482" s="67">
        <f>$VU$670</f>
        <v>16.3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277" t="s">
        <v>2002</v>
      </c>
      <c r="D483" s="67">
        <f>$WM$604</f>
        <v>3218</v>
      </c>
      <c r="E483" s="331" t="s">
        <v>928</v>
      </c>
      <c r="F483" s="63" t="s">
        <v>755</v>
      </c>
      <c r="H483" s="67">
        <f>$OW$610</f>
        <v>1395</v>
      </c>
      <c r="I483" s="331" t="s">
        <v>928</v>
      </c>
      <c r="J483" s="63" t="s">
        <v>755</v>
      </c>
      <c r="L483" s="67">
        <f>$OW$616</f>
        <v>1435.6999999999998</v>
      </c>
      <c r="M483" s="331" t="s">
        <v>928</v>
      </c>
      <c r="N483" s="63" t="s">
        <v>753</v>
      </c>
      <c r="P483" s="67">
        <f>$EM$622</f>
        <v>998.69999999999993</v>
      </c>
      <c r="Q483" s="331" t="s">
        <v>928</v>
      </c>
      <c r="R483" s="219" t="s">
        <v>1644</v>
      </c>
      <c r="T483" s="67">
        <f>$UT$628</f>
        <v>620.5</v>
      </c>
      <c r="U483" s="331" t="s">
        <v>928</v>
      </c>
      <c r="V483" s="63" t="s">
        <v>753</v>
      </c>
      <c r="X483" s="67">
        <f>$EM$634</f>
        <v>525.19999999999993</v>
      </c>
      <c r="Y483" s="331" t="s">
        <v>928</v>
      </c>
      <c r="Z483" s="277" t="s">
        <v>2010</v>
      </c>
      <c r="AB483" s="67">
        <f>$VL$640</f>
        <v>342.8</v>
      </c>
      <c r="AC483" s="331" t="s">
        <v>928</v>
      </c>
      <c r="AD483" s="277" t="s">
        <v>15</v>
      </c>
      <c r="AF483" s="67">
        <f>$HY$646</f>
        <v>222.79999999999998</v>
      </c>
      <c r="AG483" s="331" t="s">
        <v>928</v>
      </c>
      <c r="AH483" s="277" t="s">
        <v>2029</v>
      </c>
      <c r="AJ483" s="67">
        <f>$ZY$652</f>
        <v>86.399999999999991</v>
      </c>
      <c r="AK483" s="331" t="s">
        <v>928</v>
      </c>
      <c r="AL483" s="277" t="s">
        <v>2002</v>
      </c>
      <c r="AN483" s="67">
        <f>$WM$658</f>
        <v>139.69999999999999</v>
      </c>
      <c r="AO483" s="331" t="s">
        <v>928</v>
      </c>
      <c r="AP483" s="63" t="s">
        <v>3368</v>
      </c>
      <c r="AR483" s="67">
        <f>$AIP$664</f>
        <v>33</v>
      </c>
      <c r="AS483" s="331" t="s">
        <v>928</v>
      </c>
      <c r="AT483" s="219" t="s">
        <v>1644</v>
      </c>
      <c r="AV483" s="67">
        <f>$UT$670</f>
        <v>15.4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63" t="s">
        <v>3398</v>
      </c>
      <c r="D484" s="67">
        <f>$ANL$604</f>
        <v>3163.5</v>
      </c>
      <c r="E484" s="331" t="s">
        <v>929</v>
      </c>
      <c r="F484" s="277" t="s">
        <v>143</v>
      </c>
      <c r="H484" s="67">
        <f>$CT$610</f>
        <v>1383.8</v>
      </c>
      <c r="I484" s="331" t="s">
        <v>929</v>
      </c>
      <c r="J484" s="63" t="s">
        <v>3397</v>
      </c>
      <c r="L484" s="67">
        <f>$AQF$616</f>
        <v>1409.6999999999998</v>
      </c>
      <c r="M484" s="331" t="s">
        <v>929</v>
      </c>
      <c r="N484" s="277" t="s">
        <v>2002</v>
      </c>
      <c r="P484" s="67">
        <f>$WM$622</f>
        <v>949.3</v>
      </c>
      <c r="Q484" s="331" t="s">
        <v>929</v>
      </c>
      <c r="R484" s="63" t="s">
        <v>3379</v>
      </c>
      <c r="T484" s="67">
        <f>$AMK$628</f>
        <v>599</v>
      </c>
      <c r="U484" s="331" t="s">
        <v>929</v>
      </c>
      <c r="V484" s="63" t="s">
        <v>734</v>
      </c>
      <c r="X484" s="67">
        <f>$LK$634</f>
        <v>516.29999999999995</v>
      </c>
      <c r="Y484" s="331" t="s">
        <v>929</v>
      </c>
      <c r="Z484" s="63" t="s">
        <v>782</v>
      </c>
      <c r="AB484" s="67">
        <f>$QG$640</f>
        <v>333.7</v>
      </c>
      <c r="AC484" s="331" t="s">
        <v>929</v>
      </c>
      <c r="AD484" s="63" t="s">
        <v>153</v>
      </c>
      <c r="AF484" s="67">
        <f>$KA$646</f>
        <v>202.2</v>
      </c>
      <c r="AG484" s="331" t="s">
        <v>929</v>
      </c>
      <c r="AH484" s="63" t="s">
        <v>3375</v>
      </c>
      <c r="AJ484" s="67">
        <f>$ALA$652</f>
        <v>83.199999999999989</v>
      </c>
      <c r="AK484" s="331" t="s">
        <v>929</v>
      </c>
      <c r="AL484" s="63" t="s">
        <v>3375</v>
      </c>
      <c r="AN484" s="67">
        <f>$ALA$658</f>
        <v>137.19999999999999</v>
      </c>
      <c r="AO484" s="331" t="s">
        <v>929</v>
      </c>
      <c r="AP484" s="277" t="s">
        <v>2010</v>
      </c>
      <c r="AR484" s="67">
        <f>$VL$664</f>
        <v>29.9</v>
      </c>
      <c r="AS484" s="331" t="s">
        <v>929</v>
      </c>
      <c r="AT484" s="63" t="s">
        <v>3376</v>
      </c>
      <c r="AV484" s="67">
        <f>$ALJ$670</f>
        <v>14.7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277" t="s">
        <v>2049</v>
      </c>
      <c r="D485" s="67">
        <f>$AAH$604</f>
        <v>3133.3</v>
      </c>
      <c r="E485" s="331" t="s">
        <v>930</v>
      </c>
      <c r="F485" s="63" t="s">
        <v>790</v>
      </c>
      <c r="H485" s="67">
        <f>$IZ$610</f>
        <v>1288</v>
      </c>
      <c r="I485" s="331" t="s">
        <v>930</v>
      </c>
      <c r="J485" s="63" t="s">
        <v>764</v>
      </c>
      <c r="L485" s="67">
        <f>$JR$616</f>
        <v>1408.4</v>
      </c>
      <c r="M485" s="331" t="s">
        <v>930</v>
      </c>
      <c r="N485" s="277" t="s">
        <v>2156</v>
      </c>
      <c r="P485" s="67">
        <f>$XN$622</f>
        <v>947.5</v>
      </c>
      <c r="Q485" s="331" t="s">
        <v>930</v>
      </c>
      <c r="R485" s="219" t="s">
        <v>1656</v>
      </c>
      <c r="T485" s="67">
        <f>$QP$628</f>
        <v>590.30000000000007</v>
      </c>
      <c r="U485" s="331" t="s">
        <v>930</v>
      </c>
      <c r="V485" s="219" t="s">
        <v>1644</v>
      </c>
      <c r="X485" s="67">
        <f>$UT$634</f>
        <v>513.9</v>
      </c>
      <c r="Y485" s="331" t="s">
        <v>930</v>
      </c>
      <c r="Z485" s="63" t="s">
        <v>21</v>
      </c>
      <c r="AB485" s="67">
        <f>$H$640</f>
        <v>324.39999999999998</v>
      </c>
      <c r="AC485" s="331" t="s">
        <v>930</v>
      </c>
      <c r="AD485" s="63" t="s">
        <v>3375</v>
      </c>
      <c r="AF485" s="67">
        <f>$ALA$646</f>
        <v>201.29999999999998</v>
      </c>
      <c r="AG485" s="331" t="s">
        <v>930</v>
      </c>
      <c r="AH485" s="63" t="s">
        <v>734</v>
      </c>
      <c r="AJ485" s="67">
        <f>$LK$652</f>
        <v>74.500000000000014</v>
      </c>
      <c r="AK485" s="331" t="s">
        <v>930</v>
      </c>
      <c r="AL485" s="277" t="s">
        <v>2009</v>
      </c>
      <c r="AN485" s="67">
        <f>$VC$658</f>
        <v>127.00000000000001</v>
      </c>
      <c r="AO485" s="331" t="s">
        <v>930</v>
      </c>
      <c r="AP485" s="277" t="s">
        <v>2002</v>
      </c>
      <c r="AR485" s="67">
        <f>$WM$664</f>
        <v>28</v>
      </c>
      <c r="AS485" s="331" t="s">
        <v>930</v>
      </c>
      <c r="AT485" s="277" t="s">
        <v>2002</v>
      </c>
      <c r="AV485" s="67">
        <f>$WM$670</f>
        <v>11.2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277" t="s">
        <v>2051</v>
      </c>
      <c r="D486" s="67">
        <f>$ABR$604</f>
        <v>3048.7</v>
      </c>
      <c r="E486" s="331" t="s">
        <v>931</v>
      </c>
      <c r="F486" s="63" t="s">
        <v>788</v>
      </c>
      <c r="H486" s="67">
        <f>$OE$610</f>
        <v>1214.6999999999998</v>
      </c>
      <c r="I486" s="331" t="s">
        <v>931</v>
      </c>
      <c r="J486" s="63" t="s">
        <v>3369</v>
      </c>
      <c r="L486" s="67">
        <f>$AIY$616</f>
        <v>1397.8</v>
      </c>
      <c r="M486" s="331" t="s">
        <v>931</v>
      </c>
      <c r="N486" s="277" t="s">
        <v>2051</v>
      </c>
      <c r="P486" s="67">
        <f>$ABR$622</f>
        <v>941.40000000000009</v>
      </c>
      <c r="Q486" s="331" t="s">
        <v>931</v>
      </c>
      <c r="R486" s="219" t="s">
        <v>1643</v>
      </c>
      <c r="T486" s="67">
        <f>$UB$628</f>
        <v>584.9</v>
      </c>
      <c r="U486" s="331" t="s">
        <v>931</v>
      </c>
      <c r="V486" s="277" t="s">
        <v>2029</v>
      </c>
      <c r="X486" s="67">
        <f>$ZY$634</f>
        <v>504.40000000000003</v>
      </c>
      <c r="Y486" s="331" t="s">
        <v>931</v>
      </c>
      <c r="Z486" s="63" t="s">
        <v>3380</v>
      </c>
      <c r="AB486" s="67">
        <f>$AMT$640</f>
        <v>316.89999999999998</v>
      </c>
      <c r="AC486" s="331" t="s">
        <v>931</v>
      </c>
      <c r="AD486" s="219" t="s">
        <v>1657</v>
      </c>
      <c r="AF486" s="67">
        <f>$RH$646</f>
        <v>188.39999999999998</v>
      </c>
      <c r="AG486" s="331" t="s">
        <v>931</v>
      </c>
      <c r="AH486" s="63" t="s">
        <v>3369</v>
      </c>
      <c r="AJ486" s="67">
        <f>$AIY$652</f>
        <v>68.800000000000011</v>
      </c>
      <c r="AK486" s="331" t="s">
        <v>931</v>
      </c>
      <c r="AL486" s="63" t="s">
        <v>755</v>
      </c>
      <c r="AN486" s="67">
        <f>$OW$658</f>
        <v>98.8</v>
      </c>
      <c r="AO486" s="331" t="s">
        <v>931</v>
      </c>
      <c r="AP486" s="277" t="s">
        <v>1</v>
      </c>
      <c r="AR486" s="67">
        <f>$TA$664</f>
        <v>26.7</v>
      </c>
      <c r="AS486" s="331" t="s">
        <v>931</v>
      </c>
      <c r="AT486" s="63" t="s">
        <v>3377</v>
      </c>
      <c r="AV486" s="67">
        <f>$ALS$670</f>
        <v>9.4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63" t="s">
        <v>788</v>
      </c>
      <c r="D487" s="67">
        <f>$OE$604</f>
        <v>3026.8999999999996</v>
      </c>
      <c r="E487" s="331" t="s">
        <v>932</v>
      </c>
      <c r="F487" s="277" t="s">
        <v>2006</v>
      </c>
      <c r="H487" s="67">
        <f>$VU$610</f>
        <v>1024.3000000000002</v>
      </c>
      <c r="I487" s="331" t="s">
        <v>932</v>
      </c>
      <c r="J487" s="277" t="s">
        <v>2005</v>
      </c>
      <c r="L487" s="67">
        <f>$SI$616</f>
        <v>1396.6999999999998</v>
      </c>
      <c r="M487" s="331" t="s">
        <v>932</v>
      </c>
      <c r="N487" s="63" t="s">
        <v>3375</v>
      </c>
      <c r="P487" s="67">
        <f>$ALA$622</f>
        <v>809.39999999999986</v>
      </c>
      <c r="Q487" s="331" t="s">
        <v>932</v>
      </c>
      <c r="R487" s="63" t="s">
        <v>788</v>
      </c>
      <c r="T487" s="67">
        <f>$OE$628</f>
        <v>563.70000000000005</v>
      </c>
      <c r="U487" s="331" t="s">
        <v>932</v>
      </c>
      <c r="V487" s="277" t="s">
        <v>2002</v>
      </c>
      <c r="X487" s="67">
        <f>$WM$634</f>
        <v>495.9</v>
      </c>
      <c r="Y487" s="331" t="s">
        <v>932</v>
      </c>
      <c r="Z487" s="277" t="s">
        <v>2025</v>
      </c>
      <c r="AB487" s="67">
        <f>$ACA$640</f>
        <v>307.09999999999997</v>
      </c>
      <c r="AC487" s="331" t="s">
        <v>932</v>
      </c>
      <c r="AD487" s="63" t="s">
        <v>3378</v>
      </c>
      <c r="AF487" s="67">
        <f>$AMB$646</f>
        <v>180.79999999999998</v>
      </c>
      <c r="AG487" s="331" t="s">
        <v>932</v>
      </c>
      <c r="AH487" s="63" t="s">
        <v>3398</v>
      </c>
      <c r="AJ487" s="67">
        <f>$ANL$652</f>
        <v>62.499999999999993</v>
      </c>
      <c r="AK487" s="331" t="s">
        <v>932</v>
      </c>
      <c r="AL487" s="63" t="s">
        <v>788</v>
      </c>
      <c r="AN487" s="67">
        <f>$OE$658</f>
        <v>95.9</v>
      </c>
      <c r="AO487" s="331" t="s">
        <v>932</v>
      </c>
      <c r="AP487" s="277" t="s">
        <v>2025</v>
      </c>
      <c r="AR487" s="67">
        <f>$ACA$664</f>
        <v>26.4</v>
      </c>
      <c r="AS487" s="331" t="s">
        <v>932</v>
      </c>
      <c r="AT487" s="219" t="s">
        <v>1657</v>
      </c>
      <c r="AV487" s="67">
        <f>$RH$670</f>
        <v>3.5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2052</v>
      </c>
      <c r="D488" s="67">
        <f>$AAZ$604</f>
        <v>2997.1</v>
      </c>
      <c r="E488" s="331" t="s">
        <v>933</v>
      </c>
      <c r="F488" s="63" t="s">
        <v>763</v>
      </c>
      <c r="H488" s="67">
        <f>$NM$610</f>
        <v>1009.4000000000001</v>
      </c>
      <c r="I488" s="331" t="s">
        <v>933</v>
      </c>
      <c r="J488" s="63" t="s">
        <v>3379</v>
      </c>
      <c r="L488" s="67">
        <f>$AMK$616</f>
        <v>1212.5</v>
      </c>
      <c r="M488" s="331" t="s">
        <v>933</v>
      </c>
      <c r="N488" s="63" t="s">
        <v>755</v>
      </c>
      <c r="P488" s="67">
        <f>$OW$622</f>
        <v>782.3</v>
      </c>
      <c r="Q488" s="331" t="s">
        <v>933</v>
      </c>
      <c r="R488" s="63" t="s">
        <v>757</v>
      </c>
      <c r="T488" s="67">
        <f>$LB$628</f>
        <v>520.20000000000005</v>
      </c>
      <c r="U488" s="331" t="s">
        <v>933</v>
      </c>
      <c r="V488" s="277" t="s">
        <v>2049</v>
      </c>
      <c r="X488" s="67">
        <f>$AAH$634</f>
        <v>478.5</v>
      </c>
      <c r="Y488" s="331" t="s">
        <v>933</v>
      </c>
      <c r="Z488" s="63" t="s">
        <v>753</v>
      </c>
      <c r="AB488" s="67">
        <f>$EM$640</f>
        <v>286.70000000000005</v>
      </c>
      <c r="AC488" s="331" t="s">
        <v>933</v>
      </c>
      <c r="AD488" s="63" t="s">
        <v>782</v>
      </c>
      <c r="AF488" s="67">
        <f>$QG$646</f>
        <v>162.4</v>
      </c>
      <c r="AG488" s="331" t="s">
        <v>933</v>
      </c>
      <c r="AH488" s="63" t="s">
        <v>733</v>
      </c>
      <c r="AJ488" s="67">
        <f>$HG$652</f>
        <v>40.299999999999997</v>
      </c>
      <c r="AK488" s="331" t="s">
        <v>933</v>
      </c>
      <c r="AL488" s="277" t="s">
        <v>2051</v>
      </c>
      <c r="AN488" s="67">
        <f>$ABR$658</f>
        <v>90.9</v>
      </c>
      <c r="AO488" s="331" t="s">
        <v>933</v>
      </c>
      <c r="AP488" s="277" t="s">
        <v>3365</v>
      </c>
      <c r="AR488" s="67">
        <f>$AHO$664</f>
        <v>24.299999999999997</v>
      </c>
      <c r="AS488" s="331" t="s">
        <v>933</v>
      </c>
      <c r="AT488" s="63" t="s">
        <v>788</v>
      </c>
      <c r="AV488" s="67">
        <f>$OE$670</f>
        <v>2.8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3365</v>
      </c>
      <c r="D489" s="67">
        <f>$AHO$604</f>
        <v>2841.5</v>
      </c>
      <c r="E489" s="331" t="s">
        <v>934</v>
      </c>
      <c r="F489" s="63" t="s">
        <v>764</v>
      </c>
      <c r="H489" s="67">
        <f>$JR$610</f>
        <v>989</v>
      </c>
      <c r="I489" s="331" t="s">
        <v>934</v>
      </c>
      <c r="J489" s="277" t="s">
        <v>1</v>
      </c>
      <c r="L489" s="67">
        <f>$TA$616</f>
        <v>1203.8</v>
      </c>
      <c r="M489" s="331" t="s">
        <v>934</v>
      </c>
      <c r="N489" s="63" t="s">
        <v>3378</v>
      </c>
      <c r="P489" s="67">
        <f>$AMB$622</f>
        <v>778.3</v>
      </c>
      <c r="Q489" s="331" t="s">
        <v>934</v>
      </c>
      <c r="R489" s="277" t="s">
        <v>1</v>
      </c>
      <c r="T489" s="67">
        <f>$TA$628</f>
        <v>491.5</v>
      </c>
      <c r="U489" s="331" t="s">
        <v>934</v>
      </c>
      <c r="V489" s="277" t="s">
        <v>13</v>
      </c>
      <c r="X489" s="67">
        <f>$NV$634</f>
        <v>453.2</v>
      </c>
      <c r="Y489" s="331" t="s">
        <v>934</v>
      </c>
      <c r="Z489" s="277" t="s">
        <v>2156</v>
      </c>
      <c r="AB489" s="67">
        <f>$XN$640</f>
        <v>240</v>
      </c>
      <c r="AC489" s="331" t="s">
        <v>934</v>
      </c>
      <c r="AD489" s="277" t="s">
        <v>27</v>
      </c>
      <c r="AF489" s="67">
        <f>$MC$646</f>
        <v>129.6</v>
      </c>
      <c r="AG489" s="331" t="s">
        <v>934</v>
      </c>
      <c r="AH489" s="63" t="s">
        <v>3370</v>
      </c>
      <c r="AJ489" s="67">
        <f>$AJH$652</f>
        <v>31.700000000000003</v>
      </c>
      <c r="AK489" s="331" t="s">
        <v>934</v>
      </c>
      <c r="AL489" s="63" t="s">
        <v>3371</v>
      </c>
      <c r="AN489" s="67">
        <f>$AJQ$658</f>
        <v>38.5</v>
      </c>
      <c r="AO489" s="331" t="s">
        <v>934</v>
      </c>
      <c r="AP489" s="63" t="s">
        <v>180</v>
      </c>
      <c r="AR489" s="67">
        <f>$AOD$664</f>
        <v>6.9</v>
      </c>
      <c r="AS489" s="331" t="s">
        <v>934</v>
      </c>
      <c r="AT489" s="63" t="s">
        <v>3380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277" t="s">
        <v>2006</v>
      </c>
      <c r="D490" s="67">
        <f>$VU$604</f>
        <v>2499.8000000000002</v>
      </c>
      <c r="E490" s="331" t="s">
        <v>935</v>
      </c>
      <c r="F490" s="277" t="s">
        <v>2051</v>
      </c>
      <c r="H490" s="67">
        <f>$ABR$610</f>
        <v>969</v>
      </c>
      <c r="I490" s="331" t="s">
        <v>935</v>
      </c>
      <c r="J490" s="277" t="s">
        <v>13</v>
      </c>
      <c r="L490" s="67">
        <f>$NV$616</f>
        <v>1033.9000000000001</v>
      </c>
      <c r="M490" s="331" t="s">
        <v>935</v>
      </c>
      <c r="N490" s="277" t="s">
        <v>3364</v>
      </c>
      <c r="P490" s="67">
        <f>$AHF$622</f>
        <v>665.8</v>
      </c>
      <c r="Q490" s="331" t="s">
        <v>935</v>
      </c>
      <c r="R490" s="277" t="s">
        <v>27</v>
      </c>
      <c r="T490" s="67">
        <f>$MC$628</f>
        <v>466.5</v>
      </c>
      <c r="U490" s="331" t="s">
        <v>935</v>
      </c>
      <c r="V490" s="277" t="s">
        <v>2052</v>
      </c>
      <c r="X490" s="67">
        <f>$AAZ$634</f>
        <v>407</v>
      </c>
      <c r="Y490" s="331" t="s">
        <v>935</v>
      </c>
      <c r="Z490" s="63" t="s">
        <v>3394</v>
      </c>
      <c r="AB490" s="67">
        <f>$APN$640</f>
        <v>227.9</v>
      </c>
      <c r="AC490" s="331" t="s">
        <v>935</v>
      </c>
      <c r="AD490" s="277" t="s">
        <v>2052</v>
      </c>
      <c r="AF490" s="67">
        <f>$AAZ$646</f>
        <v>123.8</v>
      </c>
      <c r="AG490" s="331" t="s">
        <v>935</v>
      </c>
      <c r="AH490" s="277" t="s">
        <v>2024</v>
      </c>
      <c r="AJ490" s="67">
        <f>$ZP$652</f>
        <v>22.6</v>
      </c>
      <c r="AK490" s="331" t="s">
        <v>935</v>
      </c>
      <c r="AL490" s="63" t="s">
        <v>3394</v>
      </c>
      <c r="AN490" s="67">
        <f>$APN$658</f>
        <v>36.799999999999997</v>
      </c>
      <c r="AO490" s="331" t="s">
        <v>935</v>
      </c>
      <c r="AP490" s="63" t="s">
        <v>3369</v>
      </c>
      <c r="AR490" s="67">
        <f>$AIY$664</f>
        <v>1.3</v>
      </c>
      <c r="AS490" s="331" t="s">
        <v>935</v>
      </c>
      <c r="AT490" s="277" t="s">
        <v>2049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219" t="s">
        <v>1644</v>
      </c>
      <c r="C494" s="63"/>
      <c r="D494" s="455">
        <f>'Punten per wedstrijd'!D785</f>
        <v>3737.5999999999967</v>
      </c>
      <c r="E494" s="331" t="s">
        <v>0</v>
      </c>
      <c r="F494" s="63" t="s">
        <v>141</v>
      </c>
      <c r="G494" s="63"/>
      <c r="H494" s="455">
        <f>'Punten per wedstrijd'!D156</f>
        <v>7693.6999999999907</v>
      </c>
      <c r="I494" s="331" t="s">
        <v>0</v>
      </c>
      <c r="J494" s="277" t="s">
        <v>2017</v>
      </c>
      <c r="K494" s="63"/>
      <c r="L494" s="455">
        <f>'Punten per wedstrijd'!D338</f>
        <v>1744.99999999999</v>
      </c>
      <c r="M494" s="331" t="s">
        <v>0</v>
      </c>
      <c r="N494" s="277" t="s">
        <v>33</v>
      </c>
      <c r="O494" s="63"/>
      <c r="P494" s="455">
        <f>'Punten per wedstrijd'!D613</f>
        <v>512.80000000001189</v>
      </c>
      <c r="Q494" s="331" t="s">
        <v>0</v>
      </c>
      <c r="R494" s="277" t="s">
        <v>3364</v>
      </c>
      <c r="S494" s="331"/>
      <c r="T494" s="455">
        <f>'Punten per wedstrijd'!D677</f>
        <v>49.799999999999883</v>
      </c>
      <c r="U494" s="331" t="s">
        <v>0</v>
      </c>
      <c r="V494" s="63" t="s">
        <v>3382</v>
      </c>
      <c r="W494" s="63"/>
      <c r="X494" s="455">
        <f>'Punten per wedstrijd'!D90</f>
        <v>6745.5000000000064</v>
      </c>
      <c r="Y494" s="331" t="s">
        <v>0</v>
      </c>
      <c r="Z494" s="63" t="s">
        <v>790</v>
      </c>
      <c r="AA494" s="63"/>
      <c r="AB494" s="455">
        <f>'Punten per wedstrijd'!D297</f>
        <v>1255.5000000000027</v>
      </c>
      <c r="AC494" s="331" t="s">
        <v>0</v>
      </c>
      <c r="AD494" s="63" t="s">
        <v>790</v>
      </c>
      <c r="AE494" s="63"/>
      <c r="AF494" s="455">
        <f>'Punten per wedstrijd'!D505</f>
        <v>845.79999999999905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779</v>
      </c>
      <c r="C495" s="63"/>
      <c r="D495" s="455">
        <f>'Punten per wedstrijd'!D805</f>
        <v>3714.6999999999989</v>
      </c>
      <c r="E495" s="331" t="s">
        <v>2</v>
      </c>
      <c r="F495" s="63" t="s">
        <v>779</v>
      </c>
      <c r="G495" s="63"/>
      <c r="H495" s="455">
        <f>'Punten per wedstrijd'!D181</f>
        <v>7579.5999999999995</v>
      </c>
      <c r="I495" s="331" t="s">
        <v>2</v>
      </c>
      <c r="J495" s="63" t="s">
        <v>155</v>
      </c>
      <c r="K495" s="63"/>
      <c r="L495" s="455">
        <f>'Punten per wedstrijd'!D413</f>
        <v>1666.8999999999896</v>
      </c>
      <c r="M495" s="331" t="s">
        <v>2</v>
      </c>
      <c r="N495" s="277" t="s">
        <v>2017</v>
      </c>
      <c r="O495" s="63"/>
      <c r="P495" s="455">
        <f>'Punten per wedstrijd'!D546</f>
        <v>431.90000000000231</v>
      </c>
      <c r="Q495" s="331" t="s">
        <v>2</v>
      </c>
      <c r="R495" s="63" t="s">
        <v>764</v>
      </c>
      <c r="S495" s="331"/>
      <c r="T495" s="455">
        <f>'Punten per wedstrijd'!D696</f>
        <v>27.6</v>
      </c>
      <c r="U495" s="331" t="s">
        <v>2</v>
      </c>
      <c r="V495" s="63" t="s">
        <v>3380</v>
      </c>
      <c r="W495" s="63"/>
      <c r="X495" s="455">
        <f>'Punten per wedstrijd'!D60</f>
        <v>6343.7499999999936</v>
      </c>
      <c r="Y495" s="331" t="s">
        <v>2</v>
      </c>
      <c r="Z495" s="219" t="s">
        <v>1659</v>
      </c>
      <c r="AA495" s="63"/>
      <c r="AB495" s="455">
        <f>'Punten per wedstrijd'!D308</f>
        <v>1064.6000000000065</v>
      </c>
      <c r="AC495" s="331" t="s">
        <v>2</v>
      </c>
      <c r="AD495" s="219" t="s">
        <v>1656</v>
      </c>
      <c r="AE495" s="63"/>
      <c r="AF495" s="455">
        <f>'Punten per wedstrijd'!D481</f>
        <v>688.7999999999995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5">
        <f>'Punten per wedstrijd'!D798</f>
        <v>3437.600000000004</v>
      </c>
      <c r="E496" s="331" t="s">
        <v>3</v>
      </c>
      <c r="F496" s="277" t="s">
        <v>37</v>
      </c>
      <c r="G496" s="63"/>
      <c r="H496" s="455">
        <f>'Punten per wedstrijd'!D198</f>
        <v>7404.5</v>
      </c>
      <c r="I496" s="331" t="s">
        <v>3</v>
      </c>
      <c r="J496" s="63" t="s">
        <v>746</v>
      </c>
      <c r="K496" s="63"/>
      <c r="L496" s="455">
        <f>'Punten per wedstrijd'!D379</f>
        <v>1587.3999999999983</v>
      </c>
      <c r="M496" s="331" t="s">
        <v>3</v>
      </c>
      <c r="N496" s="63" t="s">
        <v>763</v>
      </c>
      <c r="O496" s="63"/>
      <c r="P496" s="455">
        <f>'Punten per wedstrijd'!D581</f>
        <v>424.80000000000803</v>
      </c>
      <c r="Q496" s="331" t="s">
        <v>3</v>
      </c>
      <c r="R496" s="219" t="s">
        <v>1654</v>
      </c>
      <c r="S496" s="331"/>
      <c r="T496" s="455">
        <f>'Punten per wedstrijd'!D688</f>
        <v>27.300000000000114</v>
      </c>
      <c r="U496" s="331" t="s">
        <v>3</v>
      </c>
      <c r="V496" s="63" t="s">
        <v>3384</v>
      </c>
      <c r="W496" s="63"/>
      <c r="X496" s="455">
        <f>'Punten per wedstrijd'!D24</f>
        <v>6001.9000000000106</v>
      </c>
      <c r="Y496" s="331" t="s">
        <v>3</v>
      </c>
      <c r="Z496" s="63" t="s">
        <v>762</v>
      </c>
      <c r="AA496" s="63"/>
      <c r="AB496" s="455">
        <f>'Punten per wedstrijd'!D266</f>
        <v>1047.699999999998</v>
      </c>
      <c r="AC496" s="331" t="s">
        <v>3</v>
      </c>
      <c r="AD496" s="63" t="s">
        <v>3381</v>
      </c>
      <c r="AE496" s="63"/>
      <c r="AF496" s="455">
        <f>'Punten per wedstrijd'!D487</f>
        <v>720.60000000000025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19" t="s">
        <v>1662</v>
      </c>
      <c r="C497" s="63"/>
      <c r="D497" s="455">
        <f>'Punten per wedstrijd'!D824</f>
        <v>3232.6000000000022</v>
      </c>
      <c r="E497" s="331" t="s">
        <v>5</v>
      </c>
      <c r="F497" s="63" t="s">
        <v>783</v>
      </c>
      <c r="G497" s="63"/>
      <c r="H497" s="455">
        <f>'Punten per wedstrijd'!D138</f>
        <v>7379</v>
      </c>
      <c r="I497" s="331" t="s">
        <v>5</v>
      </c>
      <c r="J497" s="277" t="s">
        <v>31</v>
      </c>
      <c r="K497" s="63"/>
      <c r="L497" s="455">
        <f>'Punten per wedstrijd'!D400</f>
        <v>1583.8999999999971</v>
      </c>
      <c r="M497" s="331" t="s">
        <v>5</v>
      </c>
      <c r="N497" s="219" t="s">
        <v>1654</v>
      </c>
      <c r="O497" s="63"/>
      <c r="P497" s="455">
        <f>'Punten per wedstrijd'!D584</f>
        <v>418.09999999999644</v>
      </c>
      <c r="Q497" s="331" t="s">
        <v>5</v>
      </c>
      <c r="R497" s="63" t="s">
        <v>3394</v>
      </c>
      <c r="S497" s="331"/>
      <c r="T497" s="455">
        <f>'Punten per wedstrijd'!D723</f>
        <v>23.1</v>
      </c>
      <c r="U497" s="331" t="s">
        <v>5</v>
      </c>
      <c r="V497" s="63" t="s">
        <v>3381</v>
      </c>
      <c r="W497" s="63"/>
      <c r="X497" s="455">
        <f>'Punten per wedstrijd'!D71</f>
        <v>5936.7000000000044</v>
      </c>
      <c r="Y497" s="331" t="s">
        <v>5</v>
      </c>
      <c r="Z497" s="219" t="s">
        <v>1656</v>
      </c>
      <c r="AA497" s="63"/>
      <c r="AB497" s="455">
        <f>'Punten per wedstrijd'!D273</f>
        <v>983.09999999999707</v>
      </c>
      <c r="AC497" s="331" t="s">
        <v>5</v>
      </c>
      <c r="AD497" s="63" t="s">
        <v>153</v>
      </c>
      <c r="AE497" s="63"/>
      <c r="AF497" s="455">
        <f>'Punten per wedstrijd'!D437</f>
        <v>641.39999999999907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77" t="s">
        <v>2022</v>
      </c>
      <c r="C498" s="63"/>
      <c r="D498" s="455">
        <f>'Punten per wedstrijd'!D741</f>
        <v>3101.1999999999989</v>
      </c>
      <c r="E498" s="331" t="s">
        <v>7</v>
      </c>
      <c r="F498" s="63" t="s">
        <v>749</v>
      </c>
      <c r="G498" s="63"/>
      <c r="H498" s="455">
        <f>'Punten per wedstrijd'!D183</f>
        <v>7358.3499999999967</v>
      </c>
      <c r="I498" s="331" t="s">
        <v>7</v>
      </c>
      <c r="J498" s="277" t="s">
        <v>25</v>
      </c>
      <c r="K498" s="63"/>
      <c r="L498" s="455">
        <f>'Punten per wedstrijd'!D375</f>
        <v>1552.7999999999929</v>
      </c>
      <c r="M498" s="331" t="s">
        <v>7</v>
      </c>
      <c r="N498" s="63" t="s">
        <v>749</v>
      </c>
      <c r="O498" s="63"/>
      <c r="P498" s="455">
        <f>'Punten per wedstrijd'!D599</f>
        <v>403.79999999999626</v>
      </c>
      <c r="Q498" s="331" t="s">
        <v>7</v>
      </c>
      <c r="R498" s="277" t="s">
        <v>2025</v>
      </c>
      <c r="S498" s="331"/>
      <c r="T498" s="455">
        <f>'Punten per wedstrijd'!D678</f>
        <v>22.5</v>
      </c>
      <c r="U498" s="331" t="s">
        <v>7</v>
      </c>
      <c r="V498" s="63" t="s">
        <v>796</v>
      </c>
      <c r="W498" s="63"/>
      <c r="X498" s="455">
        <f>'Punten per wedstrijd'!D50</f>
        <v>5860.800000000002</v>
      </c>
      <c r="Y498" s="331" t="s">
        <v>7</v>
      </c>
      <c r="Z498" s="63" t="s">
        <v>3381</v>
      </c>
      <c r="AA498" s="63"/>
      <c r="AB498" s="455">
        <f>'Punten per wedstrijd'!D279</f>
        <v>968.59999999999843</v>
      </c>
      <c r="AC498" s="331" t="s">
        <v>7</v>
      </c>
      <c r="AD498" s="219" t="s">
        <v>1652</v>
      </c>
      <c r="AE498" s="63"/>
      <c r="AF498" s="455">
        <f>'Punten per wedstrijd'!D425</f>
        <v>644.39999999999964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63" t="s">
        <v>733</v>
      </c>
      <c r="C499" s="63"/>
      <c r="D499" s="455">
        <f>'Punten per wedstrijd'!D812</f>
        <v>2995.5500000000047</v>
      </c>
      <c r="E499" s="331" t="s">
        <v>8</v>
      </c>
      <c r="F499" s="63" t="s">
        <v>155</v>
      </c>
      <c r="G499" s="63"/>
      <c r="H499" s="455">
        <f>'Punten per wedstrijd'!D205</f>
        <v>7354.5000000000055</v>
      </c>
      <c r="I499" s="331" t="s">
        <v>8</v>
      </c>
      <c r="J499" s="277" t="s">
        <v>2007</v>
      </c>
      <c r="K499" s="63"/>
      <c r="L499" s="455">
        <f>'Punten per wedstrijd'!D416</f>
        <v>1510.5000000000009</v>
      </c>
      <c r="M499" s="331" t="s">
        <v>8</v>
      </c>
      <c r="N499" s="63" t="s">
        <v>155</v>
      </c>
      <c r="O499" s="63"/>
      <c r="P499" s="455">
        <f>'Punten per wedstrijd'!D621</f>
        <v>392.59999999999866</v>
      </c>
      <c r="Q499" s="331" t="s">
        <v>8</v>
      </c>
      <c r="R499" s="277" t="s">
        <v>25</v>
      </c>
      <c r="S499" s="331"/>
      <c r="T499" s="455">
        <f>'Punten per wedstrijd'!D687</f>
        <v>22.5</v>
      </c>
      <c r="U499" s="331" t="s">
        <v>8</v>
      </c>
      <c r="V499" s="63" t="s">
        <v>757</v>
      </c>
      <c r="W499" s="63"/>
      <c r="X499" s="455">
        <f>'Punten per wedstrijd'!D41</f>
        <v>5794</v>
      </c>
      <c r="Y499" s="331" t="s">
        <v>8</v>
      </c>
      <c r="Z499" s="63" t="s">
        <v>153</v>
      </c>
      <c r="AA499" s="63"/>
      <c r="AB499" s="455">
        <f>'Punten per wedstrijd'!D229</f>
        <v>933.9</v>
      </c>
      <c r="AC499" s="331" t="s">
        <v>8</v>
      </c>
      <c r="AD499" s="63" t="s">
        <v>762</v>
      </c>
      <c r="AE499" s="63"/>
      <c r="AF499" s="455">
        <f>'Punten per wedstrijd'!D474</f>
        <v>681.10000000000105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77" t="s">
        <v>2025</v>
      </c>
      <c r="C500" s="63"/>
      <c r="D500" s="455">
        <f>'Punten per wedstrijd'!D782</f>
        <v>2966.8000000000011</v>
      </c>
      <c r="E500" s="331" t="s">
        <v>10</v>
      </c>
      <c r="F500" s="63" t="s">
        <v>746</v>
      </c>
      <c r="G500" s="63"/>
      <c r="H500" s="455">
        <f>'Punten per wedstrijd'!D171</f>
        <v>7258.1000000000186</v>
      </c>
      <c r="I500" s="331" t="s">
        <v>10</v>
      </c>
      <c r="J500" s="219" t="s">
        <v>1662</v>
      </c>
      <c r="K500" s="63"/>
      <c r="L500" s="455">
        <f>'Punten per wedstrijd'!D408</f>
        <v>1495.6000000000142</v>
      </c>
      <c r="M500" s="331" t="s">
        <v>10</v>
      </c>
      <c r="N500" s="277" t="s">
        <v>1</v>
      </c>
      <c r="O500" s="63"/>
      <c r="P500" s="455">
        <f>'Punten per wedstrijd'!D532</f>
        <v>387.40000000000924</v>
      </c>
      <c r="Q500" s="331" t="s">
        <v>10</v>
      </c>
      <c r="R500" s="277" t="s">
        <v>2051</v>
      </c>
      <c r="S500" s="331"/>
      <c r="T500" s="455">
        <f>'Punten per wedstrijd'!D705</f>
        <v>21</v>
      </c>
      <c r="U500" s="331" t="s">
        <v>10</v>
      </c>
      <c r="V500" s="63" t="s">
        <v>3398</v>
      </c>
      <c r="W500" s="63"/>
      <c r="X500" s="455">
        <f>'Punten per wedstrijd'!D87</f>
        <v>5743.349999999994</v>
      </c>
      <c r="Y500" s="331" t="s">
        <v>10</v>
      </c>
      <c r="Z500" s="63" t="s">
        <v>800</v>
      </c>
      <c r="AA500" s="63"/>
      <c r="AB500" s="455">
        <f>'Punten per wedstrijd'!D256</f>
        <v>906.300000000002</v>
      </c>
      <c r="AC500" s="331" t="s">
        <v>10</v>
      </c>
      <c r="AD500" s="219" t="s">
        <v>1643</v>
      </c>
      <c r="AE500" s="63"/>
      <c r="AF500" s="455">
        <f>'Punten per wedstrijd'!D462</f>
        <v>666.8999999999993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11</v>
      </c>
      <c r="C501" s="63"/>
      <c r="D501" s="455">
        <f>'Punten per wedstrijd'!D755</f>
        <v>2706.399999999996</v>
      </c>
      <c r="E501" s="331" t="s">
        <v>12</v>
      </c>
      <c r="F501" s="63" t="s">
        <v>733</v>
      </c>
      <c r="G501" s="63"/>
      <c r="H501" s="455">
        <f>'Punten per wedstrijd'!D188</f>
        <v>7237.9000000000106</v>
      </c>
      <c r="I501" s="331" t="s">
        <v>12</v>
      </c>
      <c r="J501" s="28" t="s">
        <v>143</v>
      </c>
      <c r="K501" s="63"/>
      <c r="L501" s="455">
        <f>'Punten per wedstrijd'!D407</f>
        <v>1493.0000000000005</v>
      </c>
      <c r="M501" s="331" t="s">
        <v>12</v>
      </c>
      <c r="N501" s="277" t="s">
        <v>2026</v>
      </c>
      <c r="O501" s="63"/>
      <c r="P501" s="455">
        <f>'Punten per wedstrijd'!D576</f>
        <v>386.29999999999757</v>
      </c>
      <c r="Q501" s="331" t="s">
        <v>12</v>
      </c>
      <c r="R501" s="63" t="s">
        <v>3366</v>
      </c>
      <c r="S501" s="331"/>
      <c r="T501" s="455">
        <f>'Punten per wedstrijd'!D635</f>
        <v>21</v>
      </c>
      <c r="U501" s="331" t="s">
        <v>12</v>
      </c>
      <c r="V501" s="63" t="s">
        <v>3374</v>
      </c>
      <c r="W501" s="63"/>
      <c r="X501" s="455">
        <f>'Punten per wedstrijd'!D55</f>
        <v>5717.7000000000035</v>
      </c>
      <c r="Y501" s="331" t="s">
        <v>12</v>
      </c>
      <c r="Z501" s="63" t="s">
        <v>757</v>
      </c>
      <c r="AA501" s="63"/>
      <c r="AB501" s="455">
        <f>'Punten per wedstrijd'!D249</f>
        <v>883.40000000000214</v>
      </c>
      <c r="AC501" s="331" t="s">
        <v>12</v>
      </c>
      <c r="AD501" s="28" t="s">
        <v>143</v>
      </c>
      <c r="AE501" s="63"/>
      <c r="AF501" s="455">
        <f>'Punten per wedstrijd'!D511</f>
        <v>656.99999999999864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19" t="s">
        <v>1647</v>
      </c>
      <c r="C502" s="63"/>
      <c r="D502" s="455">
        <f>'Punten per wedstrijd'!D738</f>
        <v>2660.0999999999949</v>
      </c>
      <c r="E502" s="331" t="s">
        <v>14</v>
      </c>
      <c r="F502" s="63" t="s">
        <v>9</v>
      </c>
      <c r="G502" s="63"/>
      <c r="H502" s="455">
        <f>'Punten per wedstrijd'!D129</f>
        <v>7156.4999999999964</v>
      </c>
      <c r="I502" s="331" t="s">
        <v>14</v>
      </c>
      <c r="J502" s="277" t="s">
        <v>37</v>
      </c>
      <c r="K502" s="63"/>
      <c r="L502" s="455">
        <f>'Punten per wedstrijd'!D406</f>
        <v>1482.699999999985</v>
      </c>
      <c r="M502" s="331" t="s">
        <v>14</v>
      </c>
      <c r="N502" s="63" t="s">
        <v>778</v>
      </c>
      <c r="O502" s="63"/>
      <c r="P502" s="455">
        <f>'Punten per wedstrijd'!D589</f>
        <v>373.90000000000015</v>
      </c>
      <c r="Q502" s="331" t="s">
        <v>14</v>
      </c>
      <c r="R502" s="63" t="s">
        <v>746</v>
      </c>
      <c r="S502" s="331"/>
      <c r="T502" s="455">
        <f>'Punten per wedstrijd'!D691</f>
        <v>21</v>
      </c>
      <c r="U502" s="331" t="s">
        <v>14</v>
      </c>
      <c r="V502" s="219" t="s">
        <v>1656</v>
      </c>
      <c r="W502" s="63"/>
      <c r="X502" s="455">
        <f>'Punten per wedstrijd'!D65</f>
        <v>5687.399999999996</v>
      </c>
      <c r="Y502" s="331" t="s">
        <v>14</v>
      </c>
      <c r="Z502" s="277" t="s">
        <v>2002</v>
      </c>
      <c r="AA502" s="63"/>
      <c r="AB502" s="455">
        <f>'Punten per wedstrijd'!D216</f>
        <v>874.30000000000587</v>
      </c>
      <c r="AC502" s="331" t="s">
        <v>14</v>
      </c>
      <c r="AD502" s="277" t="s">
        <v>2007</v>
      </c>
      <c r="AE502" s="63"/>
      <c r="AF502" s="455">
        <f>'Punten per wedstrijd'!D520</f>
        <v>642.50000000000011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277" t="s">
        <v>2024</v>
      </c>
      <c r="C503" s="63"/>
      <c r="D503" s="455">
        <f>'Punten per wedstrijd'!D757</f>
        <v>2603.9999999999982</v>
      </c>
      <c r="E503" s="331" t="s">
        <v>16</v>
      </c>
      <c r="F503" s="63" t="s">
        <v>800</v>
      </c>
      <c r="G503" s="63"/>
      <c r="H503" s="455">
        <f>'Punten per wedstrijd'!D152</f>
        <v>7153.4000000000087</v>
      </c>
      <c r="I503" s="331" t="s">
        <v>16</v>
      </c>
      <c r="J503" s="28" t="s">
        <v>21</v>
      </c>
      <c r="K503" s="63"/>
      <c r="L503" s="455">
        <f>'Punten per wedstrijd'!D363</f>
        <v>1470.5999999999972</v>
      </c>
      <c r="M503" s="331" t="s">
        <v>16</v>
      </c>
      <c r="N503" s="63" t="s">
        <v>153</v>
      </c>
      <c r="O503" s="63"/>
      <c r="P503" s="455">
        <f>'Punten per wedstrijd'!D541</f>
        <v>373.69999999999493</v>
      </c>
      <c r="Q503" s="331" t="s">
        <v>16</v>
      </c>
      <c r="R503" s="219" t="s">
        <v>1647</v>
      </c>
      <c r="S503" s="331"/>
      <c r="T503" s="455">
        <f>'Punten per wedstrijd'!D634</f>
        <v>19.5</v>
      </c>
      <c r="U503" s="331" t="s">
        <v>16</v>
      </c>
      <c r="V503" s="63" t="s">
        <v>3371</v>
      </c>
      <c r="W503" s="63"/>
      <c r="X503" s="455">
        <f>'Punten per wedstrijd'!D47</f>
        <v>5629.8500000000058</v>
      </c>
      <c r="Y503" s="331" t="s">
        <v>16</v>
      </c>
      <c r="Z503" s="219" t="s">
        <v>1647</v>
      </c>
      <c r="AA503" s="63"/>
      <c r="AB503" s="455">
        <f>'Punten per wedstrijd'!D218</f>
        <v>873.69999999999447</v>
      </c>
      <c r="AC503" s="331" t="s">
        <v>16</v>
      </c>
      <c r="AD503" s="277" t="s">
        <v>33</v>
      </c>
      <c r="AE503" s="63"/>
      <c r="AF503" s="455">
        <f>'Punten per wedstrijd'!D509</f>
        <v>586.40000000000009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77" t="s">
        <v>2007</v>
      </c>
      <c r="C504" s="63"/>
      <c r="D504" s="455">
        <f>'Punten per wedstrijd'!D832</f>
        <v>2576.2000000000007</v>
      </c>
      <c r="E504" s="331" t="s">
        <v>18</v>
      </c>
      <c r="F504" s="219" t="s">
        <v>1660</v>
      </c>
      <c r="G504" s="63"/>
      <c r="H504" s="455">
        <f>'Punten per wedstrijd'!D179</f>
        <v>6831.2999999999811</v>
      </c>
      <c r="I504" s="331" t="s">
        <v>18</v>
      </c>
      <c r="J504" s="63" t="s">
        <v>790</v>
      </c>
      <c r="K504" s="63"/>
      <c r="L504" s="455">
        <f>'Punten per wedstrijd'!D401</f>
        <v>1451.8999999999999</v>
      </c>
      <c r="M504" s="331" t="s">
        <v>18</v>
      </c>
      <c r="N504" s="219" t="s">
        <v>1647</v>
      </c>
      <c r="O504" s="63"/>
      <c r="P504" s="455">
        <f>'Punten per wedstrijd'!D530</f>
        <v>360.69999999998743</v>
      </c>
      <c r="Q504" s="331" t="s">
        <v>18</v>
      </c>
      <c r="R504" s="63" t="s">
        <v>771</v>
      </c>
      <c r="S504" s="331"/>
      <c r="T504" s="455">
        <f>'Punten per wedstrijd'!D640</f>
        <v>19.5</v>
      </c>
      <c r="U504" s="331" t="s">
        <v>18</v>
      </c>
      <c r="V504" s="63" t="s">
        <v>3373</v>
      </c>
      <c r="W504" s="63"/>
      <c r="X504" s="455">
        <f>'Punten per wedstrijd'!D59</f>
        <v>5617.6999999999953</v>
      </c>
      <c r="Y504" s="331" t="s">
        <v>18</v>
      </c>
      <c r="Z504" s="277" t="s">
        <v>2010</v>
      </c>
      <c r="AA504" s="63"/>
      <c r="AB504" s="455">
        <f>'Punten per wedstrijd'!D240</f>
        <v>866.15000000000487</v>
      </c>
      <c r="AC504" s="331" t="s">
        <v>18</v>
      </c>
      <c r="AD504" s="277" t="s">
        <v>25</v>
      </c>
      <c r="AE504" s="63"/>
      <c r="AF504" s="455">
        <f>'Punten per wedstrijd'!D479</f>
        <v>642.20000000000016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749</v>
      </c>
      <c r="C505" s="63"/>
      <c r="D505" s="455">
        <f>'Punten per wedstrijd'!D807</f>
        <v>2570.4999999999982</v>
      </c>
      <c r="E505" s="331" t="s">
        <v>20</v>
      </c>
      <c r="F505" s="219" t="s">
        <v>1647</v>
      </c>
      <c r="G505" s="63"/>
      <c r="H505" s="455">
        <f>'Punten per wedstrijd'!D114</f>
        <v>6805.2999999999847</v>
      </c>
      <c r="I505" s="331" t="s">
        <v>20</v>
      </c>
      <c r="J505" s="63" t="s">
        <v>9</v>
      </c>
      <c r="K505" s="63"/>
      <c r="L505" s="455">
        <f>'Punten per wedstrijd'!D337</f>
        <v>1449.5999999999951</v>
      </c>
      <c r="M505" s="331" t="s">
        <v>20</v>
      </c>
      <c r="N505" s="63" t="s">
        <v>764</v>
      </c>
      <c r="O505" s="63"/>
      <c r="P505" s="455">
        <f>'Punten per wedstrijd'!D592</f>
        <v>356.60000000001253</v>
      </c>
      <c r="Q505" s="331" t="s">
        <v>20</v>
      </c>
      <c r="R505" s="277" t="s">
        <v>11</v>
      </c>
      <c r="S505" s="331"/>
      <c r="T505" s="455">
        <f>'Punten per wedstrijd'!D651</f>
        <v>19.5</v>
      </c>
      <c r="U505" s="331" t="s">
        <v>20</v>
      </c>
      <c r="V505" s="277" t="s">
        <v>2024</v>
      </c>
      <c r="W505" s="63"/>
      <c r="X505" s="455">
        <f>'Punten per wedstrijd'!D29</f>
        <v>5537.7999999999993</v>
      </c>
      <c r="Y505" s="331" t="s">
        <v>20</v>
      </c>
      <c r="Z505" s="63" t="s">
        <v>3373</v>
      </c>
      <c r="AA505" s="63"/>
      <c r="AB505" s="455">
        <f>'Punten per wedstrijd'!D267</f>
        <v>863.09999999999548</v>
      </c>
      <c r="AC505" s="331" t="s">
        <v>20</v>
      </c>
      <c r="AD505" s="277" t="s">
        <v>31</v>
      </c>
      <c r="AE505" s="63"/>
      <c r="AF505" s="455">
        <f>'Punten per wedstrijd'!D504</f>
        <v>678.79999999999961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3376</v>
      </c>
      <c r="C506" s="63"/>
      <c r="D506" s="455">
        <f>'Punten per wedstrijd'!D811</f>
        <v>2547.6999999999989</v>
      </c>
      <c r="E506" s="331" t="s">
        <v>22</v>
      </c>
      <c r="F506" s="63" t="s">
        <v>154</v>
      </c>
      <c r="G506" s="63"/>
      <c r="H506" s="455">
        <f>'Punten per wedstrijd'!D174</f>
        <v>6765.9000000000051</v>
      </c>
      <c r="I506" s="331" t="s">
        <v>22</v>
      </c>
      <c r="J506" s="63" t="s">
        <v>763</v>
      </c>
      <c r="K506" s="63"/>
      <c r="L506" s="455">
        <f>'Punten per wedstrijd'!D373</f>
        <v>1449.5000000000105</v>
      </c>
      <c r="M506" s="331" t="s">
        <v>22</v>
      </c>
      <c r="N506" s="277" t="s">
        <v>2010</v>
      </c>
      <c r="O506" s="63"/>
      <c r="P506" s="455">
        <f>'Punten per wedstrijd'!D552</f>
        <v>349.00000000000415</v>
      </c>
      <c r="Q506" s="331" t="s">
        <v>22</v>
      </c>
      <c r="R506" s="63" t="s">
        <v>783</v>
      </c>
      <c r="S506" s="331"/>
      <c r="T506" s="455">
        <f>'Punten per wedstrijd'!D658</f>
        <v>19.5</v>
      </c>
      <c r="U506" s="331" t="s">
        <v>22</v>
      </c>
      <c r="V506" s="63" t="s">
        <v>800</v>
      </c>
      <c r="W506" s="63"/>
      <c r="X506" s="455">
        <f>'Punten per wedstrijd'!D48</f>
        <v>5532.4000000000078</v>
      </c>
      <c r="Y506" s="331" t="s">
        <v>22</v>
      </c>
      <c r="Z506" s="63" t="s">
        <v>3372</v>
      </c>
      <c r="AA506" s="63"/>
      <c r="AB506" s="455">
        <f>'Punten per wedstrijd'!D251</f>
        <v>851.30000000000371</v>
      </c>
      <c r="AC506" s="331" t="s">
        <v>22</v>
      </c>
      <c r="AD506" s="63" t="s">
        <v>3374</v>
      </c>
      <c r="AE506" s="63"/>
      <c r="AF506" s="455">
        <f>'Punten per wedstrijd'!D471</f>
        <v>598.599999999999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77" t="s">
        <v>25</v>
      </c>
      <c r="C507" s="63"/>
      <c r="D507" s="455">
        <f>'Punten per wedstrijd'!D791</f>
        <v>2535.2999999999975</v>
      </c>
      <c r="E507" s="331" t="s">
        <v>24</v>
      </c>
      <c r="F507" s="28" t="s">
        <v>21</v>
      </c>
      <c r="G507" s="63"/>
      <c r="H507" s="455">
        <f>'Punten per wedstrijd'!D155</f>
        <v>6715.1999999999989</v>
      </c>
      <c r="I507" s="331" t="s">
        <v>24</v>
      </c>
      <c r="J507" s="219" t="s">
        <v>1653</v>
      </c>
      <c r="K507" s="63"/>
      <c r="L507" s="455">
        <f>'Punten per wedstrijd'!D327</f>
        <v>1402.3000000000375</v>
      </c>
      <c r="M507" s="331" t="s">
        <v>24</v>
      </c>
      <c r="N507" s="63" t="s">
        <v>800</v>
      </c>
      <c r="O507" s="63"/>
      <c r="P507" s="455">
        <f>'Punten per wedstrijd'!D568</f>
        <v>347.80000000000439</v>
      </c>
      <c r="Q507" s="331" t="s">
        <v>24</v>
      </c>
      <c r="R507" s="277" t="s">
        <v>2026</v>
      </c>
      <c r="S507" s="331"/>
      <c r="T507" s="455">
        <f>'Punten per wedstrijd'!D680</f>
        <v>19.5</v>
      </c>
      <c r="U507" s="331" t="s">
        <v>24</v>
      </c>
      <c r="V507" s="63" t="s">
        <v>771</v>
      </c>
      <c r="W507" s="63"/>
      <c r="X507" s="455">
        <f>'Punten per wedstrijd'!D16</f>
        <v>5479.2000000000007</v>
      </c>
      <c r="Y507" s="331" t="s">
        <v>24</v>
      </c>
      <c r="Z507" s="28" t="s">
        <v>142</v>
      </c>
      <c r="AA507" s="63"/>
      <c r="AB507" s="455">
        <f>'Punten per wedstrijd'!D281</f>
        <v>838.4000000000043</v>
      </c>
      <c r="AC507" s="331" t="s">
        <v>24</v>
      </c>
      <c r="AD507" s="277" t="s">
        <v>4496</v>
      </c>
      <c r="AE507" s="63"/>
      <c r="AF507" s="455">
        <f>'Punten per wedstrijd'!D465</f>
        <v>602.49999999999966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63" t="s">
        <v>3366</v>
      </c>
      <c r="C508" s="63"/>
      <c r="D508" s="455">
        <f>'Punten per wedstrijd'!D739</f>
        <v>2513.6000000000022</v>
      </c>
      <c r="E508" s="331" t="s">
        <v>26</v>
      </c>
      <c r="F508" s="63" t="s">
        <v>3385</v>
      </c>
      <c r="G508" s="63"/>
      <c r="H508" s="455">
        <f>'Punten per wedstrijd'!D118</f>
        <v>6681.8999999999942</v>
      </c>
      <c r="I508" s="331" t="s">
        <v>26</v>
      </c>
      <c r="J508" s="277" t="s">
        <v>15</v>
      </c>
      <c r="K508" s="63"/>
      <c r="L508" s="455">
        <f>'Punten per wedstrijd'!D349</f>
        <v>1391.6999999999957</v>
      </c>
      <c r="M508" s="331" t="s">
        <v>26</v>
      </c>
      <c r="N508" s="277" t="s">
        <v>25</v>
      </c>
      <c r="O508" s="63"/>
      <c r="P508" s="455">
        <f>'Punten per wedstrijd'!D583</f>
        <v>334.30000000000399</v>
      </c>
      <c r="Q508" s="331" t="s">
        <v>26</v>
      </c>
      <c r="R508" s="277" t="s">
        <v>37</v>
      </c>
      <c r="S508" s="331"/>
      <c r="T508" s="455">
        <f>'Punten per wedstrijd'!D718</f>
        <v>19.5</v>
      </c>
      <c r="U508" s="331" t="s">
        <v>26</v>
      </c>
      <c r="V508" s="277" t="s">
        <v>2007</v>
      </c>
      <c r="W508" s="63"/>
      <c r="X508" s="455">
        <f>'Punten per wedstrijd'!D104</f>
        <v>5473.6000000000095</v>
      </c>
      <c r="Y508" s="331" t="s">
        <v>26</v>
      </c>
      <c r="Z508" s="63" t="s">
        <v>3378</v>
      </c>
      <c r="AA508" s="63"/>
      <c r="AB508" s="455">
        <f>'Punten per wedstrijd'!D241</f>
        <v>834.20000000000198</v>
      </c>
      <c r="AC508" s="331" t="s">
        <v>26</v>
      </c>
      <c r="AD508" s="63" t="s">
        <v>728</v>
      </c>
      <c r="AE508" s="63"/>
      <c r="AF508" s="455">
        <f>'Punten per wedstrijd'!D447</f>
        <v>593.3000000000003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155</v>
      </c>
      <c r="C509" s="63"/>
      <c r="D509" s="455">
        <f>'Punten per wedstrijd'!D829</f>
        <v>2491.5999999999985</v>
      </c>
      <c r="E509" s="331" t="s">
        <v>28</v>
      </c>
      <c r="F509" s="277" t="s">
        <v>17</v>
      </c>
      <c r="G509" s="63"/>
      <c r="H509" s="455">
        <f>'Punten per wedstrijd'!D144</f>
        <v>6677.8000000000011</v>
      </c>
      <c r="I509" s="331" t="s">
        <v>28</v>
      </c>
      <c r="J509" s="277" t="s">
        <v>2005</v>
      </c>
      <c r="K509" s="63"/>
      <c r="L509" s="455">
        <f>'Punten per wedstrijd'!D331</f>
        <v>1390.300000000002</v>
      </c>
      <c r="M509" s="331" t="s">
        <v>28</v>
      </c>
      <c r="N509" s="28" t="s">
        <v>21</v>
      </c>
      <c r="O509" s="63"/>
      <c r="P509" s="455">
        <f>'Punten per wedstrijd'!D571</f>
        <v>327.30000000000143</v>
      </c>
      <c r="Q509" s="331" t="s">
        <v>28</v>
      </c>
      <c r="R509" s="63" t="s">
        <v>3382</v>
      </c>
      <c r="S509" s="331"/>
      <c r="T509" s="455">
        <f>'Punten per wedstrijd'!D714</f>
        <v>16.5</v>
      </c>
      <c r="U509" s="331" t="s">
        <v>28</v>
      </c>
      <c r="V509" s="63" t="s">
        <v>3396</v>
      </c>
      <c r="W509" s="63"/>
      <c r="X509" s="455">
        <f>'Punten per wedstrijd'!D76</f>
        <v>5445.7000000000044</v>
      </c>
      <c r="Y509" s="331" t="s">
        <v>28</v>
      </c>
      <c r="Z509" s="63" t="s">
        <v>3374</v>
      </c>
      <c r="AA509" s="63"/>
      <c r="AB509" s="455">
        <f>'Punten per wedstrijd'!D263</f>
        <v>814.59999999999957</v>
      </c>
      <c r="AC509" s="331" t="s">
        <v>28</v>
      </c>
      <c r="AD509" s="219" t="s">
        <v>1657</v>
      </c>
      <c r="AE509" s="63"/>
      <c r="AF509" s="455">
        <f>'Punten per wedstrijd'!D423</f>
        <v>532.10000000000082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778</v>
      </c>
      <c r="C510" s="63"/>
      <c r="D510" s="455">
        <f>'Punten per wedstrijd'!D797</f>
        <v>2487.6999999999989</v>
      </c>
      <c r="E510" s="331" t="s">
        <v>30</v>
      </c>
      <c r="F510" s="63" t="s">
        <v>778</v>
      </c>
      <c r="G510" s="63"/>
      <c r="H510" s="455">
        <f>'Punten per wedstrijd'!D173</f>
        <v>6641.3000000000011</v>
      </c>
      <c r="I510" s="331" t="s">
        <v>30</v>
      </c>
      <c r="J510" s="63" t="s">
        <v>3385</v>
      </c>
      <c r="K510" s="63"/>
      <c r="L510" s="455">
        <f>'Punten per wedstrijd'!D326</f>
        <v>1381.9999999999907</v>
      </c>
      <c r="M510" s="331" t="s">
        <v>30</v>
      </c>
      <c r="N510" s="63" t="s">
        <v>746</v>
      </c>
      <c r="O510" s="63"/>
      <c r="P510" s="455">
        <f>'Punten per wedstrijd'!D587</f>
        <v>325.40000000001021</v>
      </c>
      <c r="Q510" s="331" t="s">
        <v>30</v>
      </c>
      <c r="R510" s="63" t="s">
        <v>778</v>
      </c>
      <c r="S510" s="331"/>
      <c r="T510" s="455">
        <f>'Punten per wedstrijd'!D693</f>
        <v>16.5</v>
      </c>
      <c r="U510" s="331" t="s">
        <v>30</v>
      </c>
      <c r="V510" s="63" t="s">
        <v>162</v>
      </c>
      <c r="W510" s="63"/>
      <c r="X510" s="455">
        <f>'Punten per wedstrijd'!D42</f>
        <v>5414.7999999999865</v>
      </c>
      <c r="Y510" s="331" t="s">
        <v>30</v>
      </c>
      <c r="Z510" s="63" t="s">
        <v>3382</v>
      </c>
      <c r="AA510" s="63"/>
      <c r="AB510" s="455">
        <f>'Punten per wedstrijd'!D298</f>
        <v>803.99999999999568</v>
      </c>
      <c r="AC510" s="331" t="s">
        <v>30</v>
      </c>
      <c r="AD510" s="277" t="s">
        <v>2005</v>
      </c>
      <c r="AE510" s="63"/>
      <c r="AF510" s="455">
        <f>'Punten per wedstrijd'!D435</f>
        <v>624.30000000000041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7" t="s">
        <v>17</v>
      </c>
      <c r="C511" s="63"/>
      <c r="D511" s="455">
        <f>'Punten per wedstrijd'!D768</f>
        <v>2482.3000000000011</v>
      </c>
      <c r="E511" s="331" t="s">
        <v>32</v>
      </c>
      <c r="F511" s="277" t="s">
        <v>31</v>
      </c>
      <c r="G511" s="63"/>
      <c r="H511" s="455">
        <f>'Punten per wedstrijd'!D192</f>
        <v>6566.0999999999876</v>
      </c>
      <c r="I511" s="331" t="s">
        <v>32</v>
      </c>
      <c r="J511" s="63" t="s">
        <v>748</v>
      </c>
      <c r="K511" s="63"/>
      <c r="L511" s="455">
        <f>'Punten per wedstrijd'!D392</f>
        <v>1365.3000000000027</v>
      </c>
      <c r="M511" s="331" t="s">
        <v>32</v>
      </c>
      <c r="N511" s="219" t="s">
        <v>1659</v>
      </c>
      <c r="O511" s="63"/>
      <c r="P511" s="455">
        <f>'Punten per wedstrijd'!D620</f>
        <v>321.6000000000173</v>
      </c>
      <c r="Q511" s="331" t="s">
        <v>32</v>
      </c>
      <c r="R511" s="277" t="s">
        <v>23</v>
      </c>
      <c r="S511" s="331"/>
      <c r="T511" s="455">
        <f>'Punten per wedstrijd'!D686</f>
        <v>15</v>
      </c>
      <c r="U511" s="331" t="s">
        <v>32</v>
      </c>
      <c r="V511" s="219" t="s">
        <v>1653</v>
      </c>
      <c r="W511" s="63"/>
      <c r="X511" s="455">
        <f>'Punten per wedstrijd'!D15</f>
        <v>5302.2000000000189</v>
      </c>
      <c r="Y511" s="331" t="s">
        <v>32</v>
      </c>
      <c r="Z511" s="219" t="s">
        <v>1657</v>
      </c>
      <c r="AA511" s="63"/>
      <c r="AB511" s="455">
        <f>'Punten per wedstrijd'!D215</f>
        <v>797.79999999999927</v>
      </c>
      <c r="AC511" s="331" t="s">
        <v>32</v>
      </c>
      <c r="AD511" s="63" t="s">
        <v>738</v>
      </c>
      <c r="AE511" s="63"/>
      <c r="AF511" s="455">
        <f>'Punten per wedstrijd'!D490</f>
        <v>567.50000000000023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3393</v>
      </c>
      <c r="C512" s="63"/>
      <c r="D512" s="455">
        <f>'Punten per wedstrijd'!D766</f>
        <v>2397.4000000000015</v>
      </c>
      <c r="E512" s="331" t="s">
        <v>34</v>
      </c>
      <c r="F512" s="219" t="s">
        <v>1662</v>
      </c>
      <c r="G512" s="63"/>
      <c r="H512" s="455">
        <f>'Punten per wedstrijd'!D200</f>
        <v>6424.0000000000109</v>
      </c>
      <c r="I512" s="331" t="s">
        <v>34</v>
      </c>
      <c r="J512" s="63" t="s">
        <v>3374</v>
      </c>
      <c r="K512" s="63"/>
      <c r="L512" s="455">
        <f>'Punten per wedstrijd'!D367</f>
        <v>1358.1000000000167</v>
      </c>
      <c r="M512" s="331" t="s">
        <v>34</v>
      </c>
      <c r="N512" s="277" t="s">
        <v>15</v>
      </c>
      <c r="O512" s="63"/>
      <c r="P512" s="455">
        <f>'Punten per wedstrijd'!D557</f>
        <v>319.1999999999893</v>
      </c>
      <c r="Q512" s="331" t="s">
        <v>34</v>
      </c>
      <c r="R512" s="277" t="s">
        <v>2006</v>
      </c>
      <c r="S512" s="331"/>
      <c r="T512" s="455">
        <f>'Punten per wedstrijd'!D663</f>
        <v>14</v>
      </c>
      <c r="U512" s="331" t="s">
        <v>34</v>
      </c>
      <c r="V512" s="63" t="s">
        <v>153</v>
      </c>
      <c r="W512" s="63"/>
      <c r="X512" s="455">
        <f>'Punten per wedstrijd'!D21</f>
        <v>5245.6000000000013</v>
      </c>
      <c r="Y512" s="331" t="s">
        <v>34</v>
      </c>
      <c r="Z512" s="63" t="s">
        <v>788</v>
      </c>
      <c r="AA512" s="63"/>
      <c r="AB512" s="455">
        <f>'Punten per wedstrijd'!D226</f>
        <v>787.8999999999993</v>
      </c>
      <c r="AC512" s="331" t="s">
        <v>34</v>
      </c>
      <c r="AD512" s="63" t="s">
        <v>757</v>
      </c>
      <c r="AE512" s="63"/>
      <c r="AF512" s="455">
        <f>'Punten per wedstrijd'!D457</f>
        <v>558.60000000000014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37</v>
      </c>
      <c r="C513" s="63"/>
      <c r="D513" s="455">
        <f>'Punten per wedstrijd'!D822</f>
        <v>2375.6999999999989</v>
      </c>
      <c r="E513" s="331" t="s">
        <v>36</v>
      </c>
      <c r="F513" s="219" t="s">
        <v>1655</v>
      </c>
      <c r="G513" s="63"/>
      <c r="H513" s="455">
        <f>'Punten per wedstrijd'!D134</f>
        <v>6392.7999999999993</v>
      </c>
      <c r="I513" s="331" t="s">
        <v>36</v>
      </c>
      <c r="J513" s="63" t="s">
        <v>783</v>
      </c>
      <c r="K513" s="63"/>
      <c r="L513" s="455">
        <f>'Punten per wedstrijd'!D346</f>
        <v>1346.7999999999968</v>
      </c>
      <c r="M513" s="331" t="s">
        <v>36</v>
      </c>
      <c r="N513" s="277" t="s">
        <v>2006</v>
      </c>
      <c r="O513" s="63"/>
      <c r="P513" s="455">
        <f>'Punten per wedstrijd'!D559</f>
        <v>310.39999999999048</v>
      </c>
      <c r="Q513" s="331" t="s">
        <v>36</v>
      </c>
      <c r="R513" s="63" t="s">
        <v>755</v>
      </c>
      <c r="S513" s="331"/>
      <c r="T513" s="455">
        <f>'Punten per wedstrijd'!D715</f>
        <v>13</v>
      </c>
      <c r="U513" s="331" t="s">
        <v>36</v>
      </c>
      <c r="V513" s="63" t="s">
        <v>3372</v>
      </c>
      <c r="W513" s="63"/>
      <c r="X513" s="455">
        <f>'Punten per wedstrijd'!D43</f>
        <v>5245.1000000000113</v>
      </c>
      <c r="Y513" s="331" t="s">
        <v>36</v>
      </c>
      <c r="Z513" s="277" t="s">
        <v>15</v>
      </c>
      <c r="AA513" s="63"/>
      <c r="AB513" s="455">
        <f>'Punten per wedstrijd'!D245</f>
        <v>783.39999999999952</v>
      </c>
      <c r="AC513" s="331" t="s">
        <v>36</v>
      </c>
      <c r="AD513" s="219" t="s">
        <v>1653</v>
      </c>
      <c r="AE513" s="63"/>
      <c r="AF513" s="455">
        <f>'Punten per wedstrijd'!D431</f>
        <v>512.29999999999995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219" t="s">
        <v>1652</v>
      </c>
      <c r="C514" s="63"/>
      <c r="D514" s="455">
        <f>'Punten per wedstrijd'!D737</f>
        <v>2370.3999999999996</v>
      </c>
      <c r="E514" s="331" t="s">
        <v>38</v>
      </c>
      <c r="F514" s="28" t="s">
        <v>142</v>
      </c>
      <c r="G514" s="63"/>
      <c r="H514" s="455">
        <f>'Punten per wedstrijd'!D177</f>
        <v>6347.6000000000067</v>
      </c>
      <c r="I514" s="331" t="s">
        <v>38</v>
      </c>
      <c r="J514" s="63" t="s">
        <v>141</v>
      </c>
      <c r="K514" s="63"/>
      <c r="L514" s="455">
        <f>'Punten per wedstrijd'!D364</f>
        <v>1344.3999999999828</v>
      </c>
      <c r="M514" s="331" t="s">
        <v>38</v>
      </c>
      <c r="N514" s="63" t="s">
        <v>3372</v>
      </c>
      <c r="O514" s="63"/>
      <c r="P514" s="455">
        <f>'Punten per wedstrijd'!D563</f>
        <v>309.70000000000027</v>
      </c>
      <c r="Q514" s="331" t="s">
        <v>38</v>
      </c>
      <c r="R514" s="63" t="s">
        <v>3377</v>
      </c>
      <c r="S514" s="331"/>
      <c r="T514" s="455">
        <f>'Punten per wedstrijd'!D629</f>
        <v>12</v>
      </c>
      <c r="U514" s="331" t="s">
        <v>38</v>
      </c>
      <c r="V514" s="277" t="s">
        <v>2005</v>
      </c>
      <c r="W514" s="63"/>
      <c r="X514" s="455">
        <f>'Punten per wedstrijd'!D19</f>
        <v>5155.8000000000047</v>
      </c>
      <c r="Y514" s="331" t="s">
        <v>38</v>
      </c>
      <c r="Z514" s="63" t="s">
        <v>796</v>
      </c>
      <c r="AA514" s="63"/>
      <c r="AB514" s="455">
        <f>'Punten per wedstrijd'!D258</f>
        <v>776.6999999999997</v>
      </c>
      <c r="AC514" s="331" t="s">
        <v>38</v>
      </c>
      <c r="AD514" s="277" t="s">
        <v>37</v>
      </c>
      <c r="AE514" s="63"/>
      <c r="AF514" s="455">
        <f>'Punten per wedstrijd'!D510</f>
        <v>509.2000000000013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1655</v>
      </c>
      <c r="C515" s="63"/>
      <c r="D515" s="455">
        <f>'Punten per wedstrijd'!D758</f>
        <v>2341.6000000000022</v>
      </c>
      <c r="E515" s="331" t="s">
        <v>145</v>
      </c>
      <c r="F515" s="277" t="s">
        <v>2026</v>
      </c>
      <c r="G515" s="63"/>
      <c r="H515" s="455">
        <f>'Punten per wedstrijd'!D160</f>
        <v>6303.9999999999964</v>
      </c>
      <c r="I515" s="331" t="s">
        <v>145</v>
      </c>
      <c r="J515" s="63" t="s">
        <v>778</v>
      </c>
      <c r="K515" s="63"/>
      <c r="L515" s="455">
        <f>'Punten per wedstrijd'!D381</f>
        <v>1336.4000000000074</v>
      </c>
      <c r="M515" s="331" t="s">
        <v>145</v>
      </c>
      <c r="N515" s="63" t="s">
        <v>762</v>
      </c>
      <c r="O515" s="63"/>
      <c r="P515" s="455">
        <f>'Punten per wedstrijd'!D578</f>
        <v>307.79999999999791</v>
      </c>
      <c r="Q515" s="331" t="s">
        <v>145</v>
      </c>
      <c r="R515" s="277" t="s">
        <v>2052</v>
      </c>
      <c r="S515" s="331"/>
      <c r="T515" s="455">
        <f>'Punten per wedstrijd'!D641</f>
        <v>12</v>
      </c>
      <c r="U515" s="331" t="s">
        <v>145</v>
      </c>
      <c r="V515" s="277" t="s">
        <v>25</v>
      </c>
      <c r="W515" s="63"/>
      <c r="X515" s="455">
        <f>'Punten per wedstrijd'!D63</f>
        <v>5153.0000000000027</v>
      </c>
      <c r="Y515" s="331" t="s">
        <v>145</v>
      </c>
      <c r="Z515" s="277" t="s">
        <v>37</v>
      </c>
      <c r="AA515" s="63"/>
      <c r="AB515" s="455">
        <f>'Punten per wedstrijd'!D302</f>
        <v>772.8</v>
      </c>
      <c r="AC515" s="331" t="s">
        <v>145</v>
      </c>
      <c r="AD515" s="219" t="s">
        <v>1662</v>
      </c>
      <c r="AE515" s="63"/>
      <c r="AF515" s="455">
        <f>'Punten per wedstrijd'!D512</f>
        <v>560.79999999999995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9</v>
      </c>
      <c r="C516" s="63"/>
      <c r="D516" s="455">
        <f>'Punten per wedstrijd'!D753</f>
        <v>2328.7000000000007</v>
      </c>
      <c r="E516" s="331" t="s">
        <v>146</v>
      </c>
      <c r="F516" s="63" t="s">
        <v>162</v>
      </c>
      <c r="G516" s="63"/>
      <c r="H516" s="455">
        <f>'Punten per wedstrijd'!D146</f>
        <v>6294.8000000000093</v>
      </c>
      <c r="I516" s="331" t="s">
        <v>146</v>
      </c>
      <c r="J516" s="63" t="s">
        <v>757</v>
      </c>
      <c r="K516" s="63"/>
      <c r="L516" s="455">
        <f>'Punten per wedstrijd'!D353</f>
        <v>1331.5000000000023</v>
      </c>
      <c r="M516" s="331" t="s">
        <v>146</v>
      </c>
      <c r="N516" s="277" t="s">
        <v>2023</v>
      </c>
      <c r="O516" s="63"/>
      <c r="P516" s="455">
        <f>'Punten per wedstrijd'!D542</f>
        <v>307.40000000000202</v>
      </c>
      <c r="Q516" s="331" t="s">
        <v>146</v>
      </c>
      <c r="R516" s="63" t="s">
        <v>3378</v>
      </c>
      <c r="S516" s="331"/>
      <c r="T516" s="455">
        <f>'Punten per wedstrijd'!D657</f>
        <v>12</v>
      </c>
      <c r="U516" s="331" t="s">
        <v>146</v>
      </c>
      <c r="V516" s="277" t="s">
        <v>2017</v>
      </c>
      <c r="W516" s="63"/>
      <c r="X516" s="455">
        <f>'Punten per wedstrijd'!D26</f>
        <v>5098.699999999988</v>
      </c>
      <c r="Y516" s="331" t="s">
        <v>146</v>
      </c>
      <c r="Z516" s="63" t="s">
        <v>162</v>
      </c>
      <c r="AA516" s="63"/>
      <c r="AB516" s="455">
        <f>'Punten per wedstrijd'!D250</f>
        <v>768.10000000000275</v>
      </c>
      <c r="AC516" s="331" t="s">
        <v>146</v>
      </c>
      <c r="AD516" s="63" t="s">
        <v>3382</v>
      </c>
      <c r="AE516" s="63"/>
      <c r="AF516" s="455">
        <f>'Punten per wedstrijd'!D506</f>
        <v>537.8000000000003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1653</v>
      </c>
      <c r="C517" s="63"/>
      <c r="D517" s="455">
        <f>'Punten per wedstrijd'!D743</f>
        <v>2312.6000000000095</v>
      </c>
      <c r="E517" s="331" t="s">
        <v>147</v>
      </c>
      <c r="F517" s="63" t="s">
        <v>3393</v>
      </c>
      <c r="G517" s="63"/>
      <c r="H517" s="455">
        <f>'Punten per wedstrijd'!D142</f>
        <v>6249.9999999999964</v>
      </c>
      <c r="I517" s="331" t="s">
        <v>147</v>
      </c>
      <c r="J517" s="63" t="s">
        <v>3366</v>
      </c>
      <c r="K517" s="63"/>
      <c r="L517" s="455">
        <f>'Punten per wedstrijd'!D323</f>
        <v>1316.4999999999857</v>
      </c>
      <c r="M517" s="331" t="s">
        <v>147</v>
      </c>
      <c r="N517" s="277" t="s">
        <v>2007</v>
      </c>
      <c r="O517" s="63"/>
      <c r="P517" s="455">
        <f>'Punten per wedstrijd'!D624</f>
        <v>304.00000000000995</v>
      </c>
      <c r="Q517" s="331" t="s">
        <v>147</v>
      </c>
      <c r="R517" s="219" t="s">
        <v>1643</v>
      </c>
      <c r="S517" s="331"/>
      <c r="T517" s="455">
        <f>'Punten per wedstrijd'!D670</f>
        <v>12</v>
      </c>
      <c r="U517" s="331" t="s">
        <v>147</v>
      </c>
      <c r="V517" s="63" t="s">
        <v>738</v>
      </c>
      <c r="W517" s="63"/>
      <c r="X517" s="455">
        <f>'Punten per wedstrijd'!D74</f>
        <v>5081.1999999999971</v>
      </c>
      <c r="Y517" s="331" t="s">
        <v>147</v>
      </c>
      <c r="Z517" s="28" t="s">
        <v>21</v>
      </c>
      <c r="AA517" s="63"/>
      <c r="AB517" s="455">
        <f>'Punten per wedstrijd'!D259</f>
        <v>766.90000000000111</v>
      </c>
      <c r="AC517" s="331" t="s">
        <v>147</v>
      </c>
      <c r="AD517" s="219" t="s">
        <v>1659</v>
      </c>
      <c r="AE517" s="63"/>
      <c r="AF517" s="455">
        <f>'Punten per wedstrijd'!D516</f>
        <v>553.39999999999986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31</v>
      </c>
      <c r="C518" s="63"/>
      <c r="D518" s="455">
        <f>'Punten per wedstrijd'!D816</f>
        <v>2310.8999999999978</v>
      </c>
      <c r="E518" s="331" t="s">
        <v>151</v>
      </c>
      <c r="F518" s="219" t="s">
        <v>1652</v>
      </c>
      <c r="G518" s="63"/>
      <c r="H518" s="455">
        <f>'Punten per wedstrijd'!D113</f>
        <v>6206.5999999999922</v>
      </c>
      <c r="I518" s="331" t="s">
        <v>151</v>
      </c>
      <c r="J518" s="277" t="s">
        <v>4496</v>
      </c>
      <c r="K518" s="63"/>
      <c r="L518" s="455">
        <f>'Punten per wedstrijd'!D361</f>
        <v>1314.8999999999924</v>
      </c>
      <c r="M518" s="331" t="s">
        <v>151</v>
      </c>
      <c r="N518" s="219" t="s">
        <v>1655</v>
      </c>
      <c r="O518" s="63"/>
      <c r="P518" s="455">
        <f>'Punten per wedstrijd'!D550</f>
        <v>301.59999999999923</v>
      </c>
      <c r="Q518" s="331" t="s">
        <v>151</v>
      </c>
      <c r="R518" s="277" t="s">
        <v>2002</v>
      </c>
      <c r="S518" s="331"/>
      <c r="T518" s="455">
        <f>'Punten per wedstrijd'!D632</f>
        <v>8.3999999999999986</v>
      </c>
      <c r="U518" s="331" t="s">
        <v>151</v>
      </c>
      <c r="V518" s="277" t="s">
        <v>23</v>
      </c>
      <c r="W518" s="63"/>
      <c r="X518" s="455">
        <f>'Punten per wedstrijd'!D62</f>
        <v>5080.199999999998</v>
      </c>
      <c r="Y518" s="331" t="s">
        <v>151</v>
      </c>
      <c r="Z518" s="219" t="s">
        <v>1653</v>
      </c>
      <c r="AA518" s="63"/>
      <c r="AB518" s="455">
        <f>'Punten per wedstrijd'!D223</f>
        <v>764.40000000001351</v>
      </c>
      <c r="AC518" s="331" t="s">
        <v>151</v>
      </c>
      <c r="AD518" s="219" t="s">
        <v>1654</v>
      </c>
      <c r="AE518" s="63"/>
      <c r="AF518" s="455">
        <f>'Punten per wedstrijd'!D480</f>
        <v>517.49999999999977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77" t="s">
        <v>33</v>
      </c>
      <c r="C519" s="63"/>
      <c r="D519" s="455">
        <f>'Punten per wedstrijd'!D821</f>
        <v>2308.3000000000011</v>
      </c>
      <c r="E519" s="331" t="s">
        <v>157</v>
      </c>
      <c r="F519" s="63" t="s">
        <v>3366</v>
      </c>
      <c r="G519" s="63"/>
      <c r="H519" s="455">
        <f>'Punten per wedstrijd'!D115</f>
        <v>6184.1999999999944</v>
      </c>
      <c r="I519" s="331" t="s">
        <v>157</v>
      </c>
      <c r="J519" s="219" t="s">
        <v>1656</v>
      </c>
      <c r="K519" s="63"/>
      <c r="L519" s="455">
        <f>'Punten per wedstrijd'!D377</f>
        <v>1297.9999999999975</v>
      </c>
      <c r="M519" s="331" t="s">
        <v>157</v>
      </c>
      <c r="N519" s="277" t="s">
        <v>17</v>
      </c>
      <c r="O519" s="63"/>
      <c r="P519" s="455">
        <f>'Punten per wedstrijd'!D560</f>
        <v>298.3999999999977</v>
      </c>
      <c r="Q519" s="331" t="s">
        <v>157</v>
      </c>
      <c r="R519" s="63" t="s">
        <v>762</v>
      </c>
      <c r="S519" s="331"/>
      <c r="T519" s="455">
        <f>'Punten per wedstrijd'!D682</f>
        <v>8.3999999999999986</v>
      </c>
      <c r="U519" s="331" t="s">
        <v>157</v>
      </c>
      <c r="V519" s="28" t="s">
        <v>142</v>
      </c>
      <c r="W519" s="63"/>
      <c r="X519" s="455">
        <f>'Punten per wedstrijd'!D73</f>
        <v>5025.0000000000082</v>
      </c>
      <c r="Y519" s="331" t="s">
        <v>157</v>
      </c>
      <c r="Z519" s="277" t="s">
        <v>11</v>
      </c>
      <c r="AA519" s="63"/>
      <c r="AB519" s="455">
        <f>'Punten per wedstrijd'!D235</f>
        <v>764.10000000000014</v>
      </c>
      <c r="AC519" s="331" t="s">
        <v>157</v>
      </c>
      <c r="AD519" s="63" t="s">
        <v>3373</v>
      </c>
      <c r="AE519" s="63"/>
      <c r="AF519" s="455">
        <f>'Punten per wedstrijd'!D475</f>
        <v>492.10000000000048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3374</v>
      </c>
      <c r="C520" s="63"/>
      <c r="D520" s="455">
        <f>'Punten per wedstrijd'!D783</f>
        <v>2282.5999999999985</v>
      </c>
      <c r="E520" s="331" t="s">
        <v>159</v>
      </c>
      <c r="F520" s="277" t="s">
        <v>2017</v>
      </c>
      <c r="G520" s="63"/>
      <c r="H520" s="455">
        <f>'Punten per wedstrijd'!D130</f>
        <v>6165.0000000000073</v>
      </c>
      <c r="I520" s="331" t="s">
        <v>159</v>
      </c>
      <c r="J520" s="277" t="s">
        <v>11</v>
      </c>
      <c r="K520" s="63"/>
      <c r="L520" s="455">
        <f>'Punten per wedstrijd'!D339</f>
        <v>1288.6000000000122</v>
      </c>
      <c r="M520" s="331" t="s">
        <v>159</v>
      </c>
      <c r="N520" s="63" t="s">
        <v>734</v>
      </c>
      <c r="O520" s="63"/>
      <c r="P520" s="455">
        <f>'Punten per wedstrijd'!D556</f>
        <v>298.30000000000337</v>
      </c>
      <c r="Q520" s="331" t="s">
        <v>159</v>
      </c>
      <c r="R520" s="219" t="s">
        <v>1652</v>
      </c>
      <c r="S520" s="331"/>
      <c r="T520" s="455">
        <f>'Punten per wedstrijd'!D633</f>
        <v>7.1999999999999993</v>
      </c>
      <c r="U520" s="331" t="s">
        <v>159</v>
      </c>
      <c r="V520" s="219" t="s">
        <v>1654</v>
      </c>
      <c r="W520" s="63"/>
      <c r="X520" s="455">
        <f>'Punten per wedstrijd'!D64</f>
        <v>4999.4000000000015</v>
      </c>
      <c r="Y520" s="331" t="s">
        <v>159</v>
      </c>
      <c r="Z520" s="63" t="s">
        <v>155</v>
      </c>
      <c r="AA520" s="63"/>
      <c r="AB520" s="455">
        <f>'Punten per wedstrijd'!D309</f>
        <v>763.90000000000259</v>
      </c>
      <c r="AC520" s="331" t="s">
        <v>159</v>
      </c>
      <c r="AD520" s="28" t="s">
        <v>21</v>
      </c>
      <c r="AE520" s="63"/>
      <c r="AF520" s="455">
        <f>'Punten per wedstrijd'!D467</f>
        <v>544.29999999999939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7" t="s">
        <v>4496</v>
      </c>
      <c r="C521" s="63"/>
      <c r="D521" s="455">
        <f>'Punten per wedstrijd'!D777</f>
        <v>2262.0999999999967</v>
      </c>
      <c r="E521" s="331" t="s">
        <v>160</v>
      </c>
      <c r="F521" s="219" t="s">
        <v>1659</v>
      </c>
      <c r="G521" s="63"/>
      <c r="H521" s="455">
        <f>'Punten per wedstrijd'!D204</f>
        <v>6129.5000000000146</v>
      </c>
      <c r="I521" s="331" t="s">
        <v>160</v>
      </c>
      <c r="J521" s="277" t="s">
        <v>33</v>
      </c>
      <c r="K521" s="63"/>
      <c r="L521" s="455">
        <f>'Punten per wedstrijd'!D405</f>
        <v>1286.6000000000085</v>
      </c>
      <c r="M521" s="331" t="s">
        <v>160</v>
      </c>
      <c r="N521" s="277" t="s">
        <v>4496</v>
      </c>
      <c r="O521" s="63"/>
      <c r="P521" s="455">
        <f>'Punten per wedstrijd'!D569</f>
        <v>294.29999999998313</v>
      </c>
      <c r="Q521" s="331" t="s">
        <v>160</v>
      </c>
      <c r="R521" s="219" t="s">
        <v>1657</v>
      </c>
      <c r="S521" s="331"/>
      <c r="T521" s="455">
        <f>'Punten per wedstrijd'!D631</f>
        <v>6.6000000000000005</v>
      </c>
      <c r="U521" s="331" t="s">
        <v>160</v>
      </c>
      <c r="V521" s="277" t="s">
        <v>17</v>
      </c>
      <c r="W521" s="63"/>
      <c r="X521" s="455">
        <f>'Punten per wedstrijd'!D40</f>
        <v>4929.1999999999971</v>
      </c>
      <c r="Y521" s="331" t="s">
        <v>160</v>
      </c>
      <c r="Z521" s="219" t="s">
        <v>1662</v>
      </c>
      <c r="AA521" s="63"/>
      <c r="AB521" s="455">
        <f>'Punten per wedstrijd'!D304</f>
        <v>752.50000000000296</v>
      </c>
      <c r="AC521" s="331" t="s">
        <v>160</v>
      </c>
      <c r="AD521" s="277" t="s">
        <v>2023</v>
      </c>
      <c r="AE521" s="63"/>
      <c r="AF521" s="455">
        <f>'Punten per wedstrijd'!D438</f>
        <v>503.79999999999967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788</v>
      </c>
      <c r="C522" s="63"/>
      <c r="D522" s="455">
        <f>'Punten per wedstrijd'!D746</f>
        <v>2225.7000000000007</v>
      </c>
      <c r="E522" s="331" t="s">
        <v>161</v>
      </c>
      <c r="F522" s="277" t="s">
        <v>2005</v>
      </c>
      <c r="G522" s="63"/>
      <c r="H522" s="455">
        <f>'Punten per wedstrijd'!D123</f>
        <v>6082.100000000004</v>
      </c>
      <c r="I522" s="331" t="s">
        <v>161</v>
      </c>
      <c r="J522" s="277" t="s">
        <v>2029</v>
      </c>
      <c r="K522" s="63"/>
      <c r="L522" s="455">
        <f>'Punten per wedstrijd'!D409</f>
        <v>1282.4000000000037</v>
      </c>
      <c r="M522" s="331" t="s">
        <v>161</v>
      </c>
      <c r="N522" s="277" t="s">
        <v>2025</v>
      </c>
      <c r="O522" s="63"/>
      <c r="P522" s="455">
        <f>'Punten per wedstrijd'!D574</f>
        <v>287.80000000000371</v>
      </c>
      <c r="Q522" s="331" t="s">
        <v>161</v>
      </c>
      <c r="R522" s="277" t="s">
        <v>31</v>
      </c>
      <c r="S522" s="331"/>
      <c r="T522" s="455">
        <f>'Punten per wedstrijd'!D712</f>
        <v>6.6000000000000005</v>
      </c>
      <c r="U522" s="331" t="s">
        <v>161</v>
      </c>
      <c r="V522" s="277" t="s">
        <v>2022</v>
      </c>
      <c r="W522" s="63"/>
      <c r="X522" s="455">
        <f>'Punten per wedstrijd'!D13</f>
        <v>4925.2999999999938</v>
      </c>
      <c r="Y522" s="331" t="s">
        <v>161</v>
      </c>
      <c r="Z522" s="63" t="s">
        <v>3385</v>
      </c>
      <c r="AA522" s="63"/>
      <c r="AB522" s="455">
        <f>'Punten per wedstrijd'!D222</f>
        <v>751.299999999997</v>
      </c>
      <c r="AC522" s="331" t="s">
        <v>161</v>
      </c>
      <c r="AD522" s="63" t="s">
        <v>3376</v>
      </c>
      <c r="AE522" s="63"/>
      <c r="AF522" s="455">
        <f>'Punten per wedstrijd'!D499</f>
        <v>467.40000000000055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2005</v>
      </c>
      <c r="C523" s="63"/>
      <c r="D523" s="455">
        <f>'Punten per wedstrijd'!D747</f>
        <v>2220.7999999999993</v>
      </c>
      <c r="E523" s="331" t="s">
        <v>163</v>
      </c>
      <c r="F523" s="63" t="s">
        <v>3384</v>
      </c>
      <c r="G523" s="63"/>
      <c r="H523" s="455">
        <f>'Punten per wedstrijd'!D128</f>
        <v>6065.5000000000018</v>
      </c>
      <c r="I523" s="331" t="s">
        <v>163</v>
      </c>
      <c r="J523" s="219" t="s">
        <v>1654</v>
      </c>
      <c r="K523" s="63"/>
      <c r="L523" s="455">
        <f>'Punten per wedstrijd'!D376</f>
        <v>1279.800000000002</v>
      </c>
      <c r="M523" s="331" t="s">
        <v>163</v>
      </c>
      <c r="N523" s="277" t="s">
        <v>31</v>
      </c>
      <c r="O523" s="63"/>
      <c r="P523" s="455">
        <f>'Punten per wedstrijd'!D608</f>
        <v>287.49999999999102</v>
      </c>
      <c r="Q523" s="331" t="s">
        <v>163</v>
      </c>
      <c r="R523" s="63" t="s">
        <v>180</v>
      </c>
      <c r="S523" s="331"/>
      <c r="T523" s="455">
        <f>'Punten per wedstrijd'!D722</f>
        <v>3.3000000000000003</v>
      </c>
      <c r="U523" s="331" t="s">
        <v>163</v>
      </c>
      <c r="V523" s="63" t="s">
        <v>3369</v>
      </c>
      <c r="W523" s="63"/>
      <c r="X523" s="455">
        <f>'Punten per wedstrijd'!D66</f>
        <v>4890.9500000000044</v>
      </c>
      <c r="Y523" s="331" t="s">
        <v>163</v>
      </c>
      <c r="Z523" s="219" t="s">
        <v>1643</v>
      </c>
      <c r="AA523" s="63"/>
      <c r="AB523" s="455">
        <f>'Punten per wedstrijd'!D254</f>
        <v>739.40000000000316</v>
      </c>
      <c r="AC523" s="331" t="s">
        <v>163</v>
      </c>
      <c r="AD523" s="63" t="s">
        <v>3372</v>
      </c>
      <c r="AE523" s="63"/>
      <c r="AF523" s="455">
        <f>'Punten per wedstrijd'!D459</f>
        <v>467.69999999999976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800</v>
      </c>
      <c r="C524" s="63"/>
      <c r="D524" s="455">
        <f>'Punten per wedstrijd'!D776</f>
        <v>2190.0000000000055</v>
      </c>
      <c r="E524" s="331" t="s">
        <v>275</v>
      </c>
      <c r="F524" s="277" t="s">
        <v>2007</v>
      </c>
      <c r="G524" s="63"/>
      <c r="H524" s="455">
        <f>'Punten per wedstrijd'!D208</f>
        <v>6051.2000000000135</v>
      </c>
      <c r="I524" s="331" t="s">
        <v>275</v>
      </c>
      <c r="J524" s="63" t="s">
        <v>3393</v>
      </c>
      <c r="K524" s="63"/>
      <c r="L524" s="455">
        <f>'Punten per wedstrijd'!D350</f>
        <v>1261.5000000000016</v>
      </c>
      <c r="M524" s="331" t="s">
        <v>275</v>
      </c>
      <c r="N524" s="63" t="s">
        <v>3394</v>
      </c>
      <c r="O524" s="63"/>
      <c r="P524" s="455">
        <f>'Punten per wedstrijd'!D619</f>
        <v>287.4999999999809</v>
      </c>
      <c r="Q524" s="331" t="s">
        <v>275</v>
      </c>
      <c r="R524" s="277" t="s">
        <v>2009</v>
      </c>
      <c r="S524" s="331"/>
      <c r="T524" s="455">
        <f>'Punten per wedstrijd'!D630</f>
        <v>0</v>
      </c>
      <c r="U524" s="331" t="s">
        <v>275</v>
      </c>
      <c r="V524" s="219" t="s">
        <v>1659</v>
      </c>
      <c r="W524" s="63"/>
      <c r="X524" s="455">
        <f>'Punten per wedstrijd'!D100</f>
        <v>4837.2000000000007</v>
      </c>
      <c r="Y524" s="331" t="s">
        <v>275</v>
      </c>
      <c r="Z524" s="277" t="s">
        <v>2023</v>
      </c>
      <c r="AA524" s="63"/>
      <c r="AB524" s="455">
        <f>'Punten per wedstrijd'!D230</f>
        <v>738.29999999999666</v>
      </c>
      <c r="AC524" s="331" t="s">
        <v>275</v>
      </c>
      <c r="AD524" s="63" t="s">
        <v>771</v>
      </c>
      <c r="AE524" s="63"/>
      <c r="AF524" s="455">
        <f>'Punten per wedstrijd'!D432</f>
        <v>600.69999999999982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8" t="s">
        <v>143</v>
      </c>
      <c r="C525" s="63"/>
      <c r="D525" s="455">
        <f>'Punten per wedstrijd'!D823</f>
        <v>2183.1999999999989</v>
      </c>
      <c r="E525" s="331" t="s">
        <v>276</v>
      </c>
      <c r="F525" s="277" t="s">
        <v>2025</v>
      </c>
      <c r="G525" s="63"/>
      <c r="H525" s="455">
        <f>'Punten per wedstrijd'!D158</f>
        <v>6037.8000000000056</v>
      </c>
      <c r="I525" s="331" t="s">
        <v>276</v>
      </c>
      <c r="J525" s="219" t="s">
        <v>1659</v>
      </c>
      <c r="K525" s="63"/>
      <c r="L525" s="455">
        <f>'Punten per wedstrijd'!D412</f>
        <v>1252.0000000000211</v>
      </c>
      <c r="M525" s="331" t="s">
        <v>276</v>
      </c>
      <c r="N525" s="28" t="s">
        <v>142</v>
      </c>
      <c r="O525" s="63"/>
      <c r="P525" s="455">
        <f>'Punten per wedstrijd'!D593</f>
        <v>277.5000000000021</v>
      </c>
      <c r="Q525" s="331" t="s">
        <v>276</v>
      </c>
      <c r="R525" s="277" t="s">
        <v>1</v>
      </c>
      <c r="S525" s="331"/>
      <c r="T525" s="455">
        <f>'Punten per wedstrijd'!D636</f>
        <v>0</v>
      </c>
      <c r="U525" s="331" t="s">
        <v>276</v>
      </c>
      <c r="V525" s="219" t="s">
        <v>1657</v>
      </c>
      <c r="W525" s="63"/>
      <c r="X525" s="455">
        <f>'Punten per wedstrijd'!D7</f>
        <v>4821.7999999999975</v>
      </c>
      <c r="Y525" s="331" t="s">
        <v>276</v>
      </c>
      <c r="Z525" s="277" t="s">
        <v>2052</v>
      </c>
      <c r="AA525" s="63"/>
      <c r="AB525" s="455">
        <f>'Punten per wedstrijd'!D225</f>
        <v>730.44999999999766</v>
      </c>
      <c r="AC525" s="331" t="s">
        <v>276</v>
      </c>
      <c r="AD525" s="277" t="s">
        <v>11</v>
      </c>
      <c r="AE525" s="63"/>
      <c r="AF525" s="455">
        <f>'Punten per wedstrijd'!D443</f>
        <v>589.30000000000041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748</v>
      </c>
      <c r="C526" s="63"/>
      <c r="D526" s="455">
        <f>'Punten per wedstrijd'!D808</f>
        <v>2126.7999999999993</v>
      </c>
      <c r="E526" s="331" t="s">
        <v>277</v>
      </c>
      <c r="F526" s="277" t="s">
        <v>33</v>
      </c>
      <c r="G526" s="63"/>
      <c r="H526" s="455">
        <f>'Punten per wedstrijd'!D197</f>
        <v>6015.5000000000036</v>
      </c>
      <c r="I526" s="331" t="s">
        <v>277</v>
      </c>
      <c r="J526" s="277" t="s">
        <v>2026</v>
      </c>
      <c r="K526" s="63"/>
      <c r="L526" s="455">
        <f>'Punten per wedstrijd'!D368</f>
        <v>1249.1999999999916</v>
      </c>
      <c r="M526" s="331" t="s">
        <v>277</v>
      </c>
      <c r="N526" s="219" t="s">
        <v>1656</v>
      </c>
      <c r="O526" s="63"/>
      <c r="P526" s="455">
        <f>'Punten per wedstrijd'!D585</f>
        <v>265.1999999999972</v>
      </c>
      <c r="Q526" s="331" t="s">
        <v>277</v>
      </c>
      <c r="R526" s="277" t="s">
        <v>2022</v>
      </c>
      <c r="S526" s="331"/>
      <c r="T526" s="455">
        <f>'Punten per wedstrijd'!D637</f>
        <v>0</v>
      </c>
      <c r="U526" s="331" t="s">
        <v>277</v>
      </c>
      <c r="V526" s="277" t="s">
        <v>3364</v>
      </c>
      <c r="W526" s="63"/>
      <c r="X526" s="455">
        <f>'Punten per wedstrijd'!D53</f>
        <v>4818.1000000000085</v>
      </c>
      <c r="Y526" s="331" t="s">
        <v>277</v>
      </c>
      <c r="Z526" s="277" t="s">
        <v>2005</v>
      </c>
      <c r="AA526" s="63"/>
      <c r="AB526" s="455">
        <f>'Punten per wedstrijd'!D227</f>
        <v>727.80000000000121</v>
      </c>
      <c r="AC526" s="331" t="s">
        <v>277</v>
      </c>
      <c r="AD526" s="63" t="s">
        <v>783</v>
      </c>
      <c r="AE526" s="63"/>
      <c r="AF526" s="455">
        <f>'Punten per wedstrijd'!D450</f>
        <v>455.99999999999966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771</v>
      </c>
      <c r="C527" s="63"/>
      <c r="D527" s="455">
        <f>'Punten per wedstrijd'!D744</f>
        <v>2126.6000000000022</v>
      </c>
      <c r="E527" s="331" t="s">
        <v>278</v>
      </c>
      <c r="F527" s="63" t="s">
        <v>753</v>
      </c>
      <c r="G527" s="63"/>
      <c r="H527" s="455">
        <f>'Punten per wedstrijd'!D206</f>
        <v>6001.6</v>
      </c>
      <c r="I527" s="331" t="s">
        <v>278</v>
      </c>
      <c r="J527" s="277" t="s">
        <v>17</v>
      </c>
      <c r="K527" s="63"/>
      <c r="L527" s="455">
        <f>'Punten per wedstrijd'!D352</f>
        <v>1247.7000000000046</v>
      </c>
      <c r="M527" s="331" t="s">
        <v>278</v>
      </c>
      <c r="N527" s="219" t="s">
        <v>1643</v>
      </c>
      <c r="O527" s="63"/>
      <c r="P527" s="455">
        <f>'Punten per wedstrijd'!D566</f>
        <v>262.19999999999231</v>
      </c>
      <c r="Q527" s="331" t="s">
        <v>278</v>
      </c>
      <c r="R527" s="63" t="s">
        <v>3385</v>
      </c>
      <c r="S527" s="331"/>
      <c r="T527" s="455">
        <f>'Punten per wedstrijd'!D638</f>
        <v>0</v>
      </c>
      <c r="U527" s="331" t="s">
        <v>278</v>
      </c>
      <c r="V527" s="63" t="s">
        <v>762</v>
      </c>
      <c r="W527" s="63"/>
      <c r="X527" s="455">
        <f>'Punten per wedstrijd'!D58</f>
        <v>4807.700000000008</v>
      </c>
      <c r="Y527" s="331" t="s">
        <v>278</v>
      </c>
      <c r="Z527" s="277" t="s">
        <v>2017</v>
      </c>
      <c r="AA527" s="63"/>
      <c r="AB527" s="455">
        <f>'Punten per wedstrijd'!D234</f>
        <v>725.90000000000009</v>
      </c>
      <c r="AC527" s="331" t="s">
        <v>278</v>
      </c>
      <c r="AD527" s="63" t="s">
        <v>162</v>
      </c>
      <c r="AE527" s="63"/>
      <c r="AF527" s="455">
        <f>'Punten per wedstrijd'!D458</f>
        <v>449.89999999999952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2001</v>
      </c>
      <c r="C528" s="63"/>
      <c r="D528" s="455">
        <f>'Punten per wedstrijd'!D814</f>
        <v>2094.7999999999956</v>
      </c>
      <c r="E528" s="331" t="s">
        <v>735</v>
      </c>
      <c r="F528" s="277" t="s">
        <v>11</v>
      </c>
      <c r="G528" s="63"/>
      <c r="H528" s="455">
        <f>'Punten per wedstrijd'!D131</f>
        <v>5999.600000000004</v>
      </c>
      <c r="I528" s="331" t="s">
        <v>735</v>
      </c>
      <c r="J528" s="277" t="s">
        <v>2022</v>
      </c>
      <c r="K528" s="63"/>
      <c r="L528" s="455">
        <f>'Punten per wedstrijd'!D325</f>
        <v>1242.2999999999947</v>
      </c>
      <c r="M528" s="331" t="s">
        <v>735</v>
      </c>
      <c r="N528" s="63" t="s">
        <v>733</v>
      </c>
      <c r="O528" s="63"/>
      <c r="P528" s="455">
        <f>'Punten per wedstrijd'!D604</f>
        <v>261.40000000000543</v>
      </c>
      <c r="Q528" s="331" t="s">
        <v>735</v>
      </c>
      <c r="R528" s="219" t="s">
        <v>1653</v>
      </c>
      <c r="S528" s="331"/>
      <c r="T528" s="455">
        <f>'Punten per wedstrijd'!D639</f>
        <v>0</v>
      </c>
      <c r="U528" s="331" t="s">
        <v>735</v>
      </c>
      <c r="V528" s="63" t="s">
        <v>748</v>
      </c>
      <c r="W528" s="63"/>
      <c r="X528" s="455">
        <f>'Punten per wedstrijd'!D80</f>
        <v>4807.300000000002</v>
      </c>
      <c r="Y528" s="331" t="s">
        <v>735</v>
      </c>
      <c r="Z528" s="277" t="s">
        <v>3365</v>
      </c>
      <c r="AA528" s="63"/>
      <c r="AB528" s="455">
        <f>'Punten per wedstrijd'!D311</f>
        <v>723.4999999999975</v>
      </c>
      <c r="AC528" s="331" t="s">
        <v>735</v>
      </c>
      <c r="AD528" s="63" t="s">
        <v>3366</v>
      </c>
      <c r="AE528" s="63"/>
      <c r="AF528" s="455">
        <f>'Punten per wedstrijd'!D427</f>
        <v>498.00000000000074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7" t="s">
        <v>3364</v>
      </c>
      <c r="C529" s="63"/>
      <c r="D529" s="455">
        <f>'Punten per wedstrijd'!D781</f>
        <v>2094.0999999999985</v>
      </c>
      <c r="E529" s="331" t="s">
        <v>736</v>
      </c>
      <c r="F529" s="28" t="s">
        <v>143</v>
      </c>
      <c r="G529" s="63"/>
      <c r="H529" s="455">
        <f>'Punten per wedstrijd'!D199</f>
        <v>5954.599999999994</v>
      </c>
      <c r="I529" s="331" t="s">
        <v>736</v>
      </c>
      <c r="J529" s="63" t="s">
        <v>3397</v>
      </c>
      <c r="K529" s="63"/>
      <c r="L529" s="455">
        <f>'Punten per wedstrijd'!D356</f>
        <v>1240.1999999999864</v>
      </c>
      <c r="M529" s="331" t="s">
        <v>736</v>
      </c>
      <c r="N529" s="63" t="s">
        <v>162</v>
      </c>
      <c r="O529" s="63"/>
      <c r="P529" s="455">
        <f>'Punten per wedstrijd'!D562</f>
        <v>260.80000000001547</v>
      </c>
      <c r="Q529" s="331" t="s">
        <v>736</v>
      </c>
      <c r="R529" s="63" t="s">
        <v>788</v>
      </c>
      <c r="S529" s="331"/>
      <c r="T529" s="455">
        <f>'Punten per wedstrijd'!D642</f>
        <v>0</v>
      </c>
      <c r="U529" s="331" t="s">
        <v>736</v>
      </c>
      <c r="V529" s="63" t="s">
        <v>734</v>
      </c>
      <c r="W529" s="63"/>
      <c r="X529" s="455">
        <f>'Punten per wedstrijd'!D36</f>
        <v>4805.8000000000065</v>
      </c>
      <c r="Y529" s="331" t="s">
        <v>736</v>
      </c>
      <c r="Z529" s="63" t="s">
        <v>733</v>
      </c>
      <c r="AA529" s="63"/>
      <c r="AB529" s="455">
        <f>'Punten per wedstrijd'!D292</f>
        <v>720.90000000000646</v>
      </c>
      <c r="AC529" s="331" t="s">
        <v>736</v>
      </c>
      <c r="AD529" s="219" t="s">
        <v>1660</v>
      </c>
      <c r="AE529" s="63"/>
      <c r="AF529" s="455">
        <f>'Punten per wedstrijd'!D491</f>
        <v>442.49999999999886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3368</v>
      </c>
      <c r="C530" s="63"/>
      <c r="D530" s="455">
        <f>'Punten per wedstrijd'!D756</f>
        <v>2077.6499999999996</v>
      </c>
      <c r="E530" s="331" t="s">
        <v>737</v>
      </c>
      <c r="F530" s="277" t="s">
        <v>15</v>
      </c>
      <c r="G530" s="63"/>
      <c r="H530" s="455">
        <f>'Punten per wedstrijd'!D141</f>
        <v>5928.0999999999913</v>
      </c>
      <c r="I530" s="331" t="s">
        <v>737</v>
      </c>
      <c r="J530" s="277" t="s">
        <v>2051</v>
      </c>
      <c r="K530" s="63"/>
      <c r="L530" s="455">
        <f>'Punten per wedstrijd'!D393</f>
        <v>1240.0000000000059</v>
      </c>
      <c r="M530" s="331" t="s">
        <v>737</v>
      </c>
      <c r="N530" s="63" t="s">
        <v>3384</v>
      </c>
      <c r="O530" s="63"/>
      <c r="P530" s="455">
        <f>'Punten per wedstrijd'!D544</f>
        <v>256.20000000000203</v>
      </c>
      <c r="Q530" s="331" t="s">
        <v>737</v>
      </c>
      <c r="R530" s="277" t="s">
        <v>2005</v>
      </c>
      <c r="S530" s="331"/>
      <c r="T530" s="455">
        <f>'Punten per wedstrijd'!D643</f>
        <v>0</v>
      </c>
      <c r="U530" s="331" t="s">
        <v>737</v>
      </c>
      <c r="V530" s="277" t="s">
        <v>11</v>
      </c>
      <c r="W530" s="63"/>
      <c r="X530" s="455">
        <f>'Punten per wedstrijd'!D27</f>
        <v>4783.3000000000029</v>
      </c>
      <c r="Y530" s="331" t="s">
        <v>737</v>
      </c>
      <c r="Z530" s="277" t="s">
        <v>2007</v>
      </c>
      <c r="AA530" s="63"/>
      <c r="AB530" s="455">
        <f>'Punten per wedstrijd'!D312</f>
        <v>713.30000000000518</v>
      </c>
      <c r="AC530" s="331" t="s">
        <v>737</v>
      </c>
      <c r="AD530" s="63" t="s">
        <v>764</v>
      </c>
      <c r="AE530" s="63"/>
      <c r="AF530" s="455">
        <f>'Punten per wedstrijd'!D488</f>
        <v>483.90000000000009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2026</v>
      </c>
      <c r="C531" s="63"/>
      <c r="D531" s="455">
        <f>'Punten per wedstrijd'!D784</f>
        <v>2064.9000000000015</v>
      </c>
      <c r="E531" s="331" t="s">
        <v>739</v>
      </c>
      <c r="F531" s="63" t="s">
        <v>3397</v>
      </c>
      <c r="G531" s="63"/>
      <c r="H531" s="455">
        <f>'Punten per wedstrijd'!D148</f>
        <v>5877.6499999999915</v>
      </c>
      <c r="I531" s="331" t="s">
        <v>739</v>
      </c>
      <c r="J531" s="63" t="s">
        <v>3384</v>
      </c>
      <c r="K531" s="63"/>
      <c r="L531" s="455">
        <f>'Punten per wedstrijd'!D336</f>
        <v>1221.4000000000115</v>
      </c>
      <c r="M531" s="331" t="s">
        <v>739</v>
      </c>
      <c r="N531" s="63" t="s">
        <v>3374</v>
      </c>
      <c r="O531" s="63"/>
      <c r="P531" s="455">
        <f>'Punten per wedstrijd'!D575</f>
        <v>254.59999999999411</v>
      </c>
      <c r="Q531" s="331" t="s">
        <v>739</v>
      </c>
      <c r="R531" s="63" t="s">
        <v>3367</v>
      </c>
      <c r="S531" s="331"/>
      <c r="T531" s="455">
        <f>'Punten per wedstrijd'!D644</f>
        <v>0</v>
      </c>
      <c r="U531" s="331" t="s">
        <v>739</v>
      </c>
      <c r="V531" s="277" t="s">
        <v>13</v>
      </c>
      <c r="W531" s="63"/>
      <c r="X531" s="455">
        <f>'Punten per wedstrijd'!D35</f>
        <v>4727.0000000000018</v>
      </c>
      <c r="Y531" s="331" t="s">
        <v>739</v>
      </c>
      <c r="Z531" s="63" t="s">
        <v>3371</v>
      </c>
      <c r="AA531" s="63"/>
      <c r="AB531" s="455">
        <f>'Punten per wedstrijd'!D255</f>
        <v>712.60000000000753</v>
      </c>
      <c r="AC531" s="331" t="s">
        <v>739</v>
      </c>
      <c r="AD531" s="277" t="s">
        <v>3365</v>
      </c>
      <c r="AE531" s="63"/>
      <c r="AF531" s="455">
        <f>'Punten per wedstrijd'!D519</f>
        <v>440.59999999999951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141</v>
      </c>
      <c r="C532" s="63"/>
      <c r="D532" s="455">
        <f>'Punten per wedstrijd'!D780</f>
        <v>2060.6999999999935</v>
      </c>
      <c r="E532" s="331" t="s">
        <v>745</v>
      </c>
      <c r="F532" s="219" t="s">
        <v>1654</v>
      </c>
      <c r="G532" s="63"/>
      <c r="H532" s="455">
        <f>'Punten per wedstrijd'!D168</f>
        <v>5869.4000000000015</v>
      </c>
      <c r="I532" s="331" t="s">
        <v>745</v>
      </c>
      <c r="J532" s="63" t="s">
        <v>162</v>
      </c>
      <c r="K532" s="63"/>
      <c r="L532" s="455">
        <f>'Punten per wedstrijd'!D354</f>
        <v>1215.5000000000177</v>
      </c>
      <c r="M532" s="331" t="s">
        <v>745</v>
      </c>
      <c r="N532" s="63" t="s">
        <v>755</v>
      </c>
      <c r="O532" s="63"/>
      <c r="P532" s="455">
        <f>'Punten per wedstrijd'!D611</f>
        <v>252.99999999999349</v>
      </c>
      <c r="Q532" s="331" t="s">
        <v>745</v>
      </c>
      <c r="R532" s="63" t="s">
        <v>153</v>
      </c>
      <c r="S532" s="331"/>
      <c r="T532" s="455">
        <f>'Punten per wedstrijd'!D645</f>
        <v>0</v>
      </c>
      <c r="U532" s="331" t="s">
        <v>745</v>
      </c>
      <c r="V532" s="219" t="s">
        <v>1662</v>
      </c>
      <c r="W532" s="63"/>
      <c r="X532" s="455">
        <f>'Punten per wedstrijd'!D96</f>
        <v>4722.3000000000056</v>
      </c>
      <c r="Y532" s="331" t="s">
        <v>745</v>
      </c>
      <c r="Z532" s="277" t="s">
        <v>4496</v>
      </c>
      <c r="AA532" s="63"/>
      <c r="AB532" s="455">
        <f>'Punten per wedstrijd'!D257</f>
        <v>710.49999999999443</v>
      </c>
      <c r="AC532" s="331" t="s">
        <v>745</v>
      </c>
      <c r="AD532" s="63" t="s">
        <v>3384</v>
      </c>
      <c r="AE532" s="63"/>
      <c r="AF532" s="455">
        <f>'Punten per wedstrijd'!D440</f>
        <v>467.79999999999939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8" t="s">
        <v>21</v>
      </c>
      <c r="C533" s="63"/>
      <c r="D533" s="455">
        <f>'Punten per wedstrijd'!D779</f>
        <v>2034.5999999999985</v>
      </c>
      <c r="E533" s="331" t="s">
        <v>747</v>
      </c>
      <c r="F533" s="63" t="s">
        <v>748</v>
      </c>
      <c r="G533" s="63"/>
      <c r="H533" s="455">
        <f>'Punten per wedstrijd'!D184</f>
        <v>5813.8999999999978</v>
      </c>
      <c r="I533" s="331" t="s">
        <v>747</v>
      </c>
      <c r="J533" s="63" t="s">
        <v>738</v>
      </c>
      <c r="K533" s="63"/>
      <c r="L533" s="455">
        <f>'Punten per wedstrijd'!D386</f>
        <v>1205.199999999995</v>
      </c>
      <c r="M533" s="331" t="s">
        <v>747</v>
      </c>
      <c r="N533" s="63" t="s">
        <v>9</v>
      </c>
      <c r="O533" s="63"/>
      <c r="P533" s="455">
        <f>'Punten per wedstrijd'!D545</f>
        <v>250.49999999999949</v>
      </c>
      <c r="Q533" s="331" t="s">
        <v>747</v>
      </c>
      <c r="R533" s="277" t="s">
        <v>2023</v>
      </c>
      <c r="S533" s="331"/>
      <c r="T533" s="455">
        <f>'Punten per wedstrijd'!D646</f>
        <v>0</v>
      </c>
      <c r="U533" s="331" t="s">
        <v>747</v>
      </c>
      <c r="V533" s="63" t="s">
        <v>783</v>
      </c>
      <c r="W533" s="63"/>
      <c r="X533" s="455">
        <f>'Punten per wedstrijd'!D34</f>
        <v>4717.2000000000062</v>
      </c>
      <c r="Y533" s="331" t="s">
        <v>747</v>
      </c>
      <c r="Z533" s="63" t="s">
        <v>3376</v>
      </c>
      <c r="AA533" s="63"/>
      <c r="AB533" s="455">
        <f>'Punten per wedstrijd'!D291</f>
        <v>702.9999999999967</v>
      </c>
      <c r="AC533" s="331" t="s">
        <v>747</v>
      </c>
      <c r="AD533" s="63" t="s">
        <v>154</v>
      </c>
      <c r="AE533" s="63"/>
      <c r="AF533" s="455">
        <f>'Punten per wedstrijd'!D486</f>
        <v>514.90000000000032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3373</v>
      </c>
      <c r="C534" s="63"/>
      <c r="D534" s="455">
        <f>'Punten per wedstrijd'!D787</f>
        <v>1973.0999999999967</v>
      </c>
      <c r="E534" s="331" t="s">
        <v>750</v>
      </c>
      <c r="F534" s="277" t="s">
        <v>25</v>
      </c>
      <c r="G534" s="63"/>
      <c r="H534" s="455">
        <f>'Punten per wedstrijd'!D167</f>
        <v>5777.2999999999956</v>
      </c>
      <c r="I534" s="331" t="s">
        <v>750</v>
      </c>
      <c r="J534" s="63" t="s">
        <v>3398</v>
      </c>
      <c r="K534" s="63"/>
      <c r="L534" s="455">
        <f>'Punten per wedstrijd'!D399</f>
        <v>1201.7999999999961</v>
      </c>
      <c r="M534" s="331" t="s">
        <v>750</v>
      </c>
      <c r="N534" s="63" t="s">
        <v>3378</v>
      </c>
      <c r="O534" s="63"/>
      <c r="P534" s="455">
        <f>'Punten per wedstrijd'!D553</f>
        <v>246.90000000000225</v>
      </c>
      <c r="Q534" s="331" t="s">
        <v>750</v>
      </c>
      <c r="R534" s="63" t="s">
        <v>3370</v>
      </c>
      <c r="S534" s="331"/>
      <c r="T534" s="455">
        <f>'Punten per wedstrijd'!D647</f>
        <v>0</v>
      </c>
      <c r="U534" s="331" t="s">
        <v>750</v>
      </c>
      <c r="V534" s="63" t="s">
        <v>3368</v>
      </c>
      <c r="W534" s="63"/>
      <c r="X534" s="455">
        <f>'Punten per wedstrijd'!D28</f>
        <v>4686.2</v>
      </c>
      <c r="Y534" s="331" t="s">
        <v>750</v>
      </c>
      <c r="Z534" s="63" t="s">
        <v>755</v>
      </c>
      <c r="AA534" s="63"/>
      <c r="AB534" s="455">
        <f>'Punten per wedstrijd'!D299</f>
        <v>700.39999999999623</v>
      </c>
      <c r="AC534" s="331" t="s">
        <v>750</v>
      </c>
      <c r="AD534" s="63" t="s">
        <v>3393</v>
      </c>
      <c r="AE534" s="63"/>
      <c r="AF534" s="455">
        <f>'Punten per wedstrijd'!D454</f>
        <v>492.39999999999964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63" t="s">
        <v>3385</v>
      </c>
      <c r="C535" s="63"/>
      <c r="D535" s="455">
        <f>'Punten per wedstrijd'!D742</f>
        <v>1967.5999999999985</v>
      </c>
      <c r="E535" s="331" t="s">
        <v>751</v>
      </c>
      <c r="F535" s="277" t="s">
        <v>2001</v>
      </c>
      <c r="G535" s="63"/>
      <c r="H535" s="455">
        <f>'Punten per wedstrijd'!D190</f>
        <v>5770.5</v>
      </c>
      <c r="I535" s="331" t="s">
        <v>751</v>
      </c>
      <c r="J535" s="63" t="s">
        <v>762</v>
      </c>
      <c r="K535" s="63"/>
      <c r="L535" s="455">
        <f>'Punten per wedstrijd'!D370</f>
        <v>1181.099999999999</v>
      </c>
      <c r="M535" s="331" t="s">
        <v>751</v>
      </c>
      <c r="N535" s="277" t="s">
        <v>2009</v>
      </c>
      <c r="O535" s="63"/>
      <c r="P535" s="455">
        <f>'Punten per wedstrijd'!D526</f>
        <v>246.59999999998712</v>
      </c>
      <c r="Q535" s="331" t="s">
        <v>751</v>
      </c>
      <c r="R535" s="63" t="s">
        <v>3384</v>
      </c>
      <c r="S535" s="331"/>
      <c r="T535" s="455">
        <f>'Punten per wedstrijd'!D648</f>
        <v>0</v>
      </c>
      <c r="U535" s="331" t="s">
        <v>751</v>
      </c>
      <c r="V535" s="63" t="s">
        <v>9</v>
      </c>
      <c r="W535" s="63"/>
      <c r="X535" s="455">
        <f>'Punten per wedstrijd'!D25</f>
        <v>4670.1999999999907</v>
      </c>
      <c r="Y535" s="331" t="s">
        <v>751</v>
      </c>
      <c r="Z535" s="277" t="s">
        <v>2156</v>
      </c>
      <c r="AA535" s="63"/>
      <c r="AB535" s="455">
        <f>'Punten per wedstrijd'!D290</f>
        <v>698.29999999999814</v>
      </c>
      <c r="AC535" s="331" t="s">
        <v>751</v>
      </c>
      <c r="AD535" s="63" t="s">
        <v>3377</v>
      </c>
      <c r="AE535" s="63"/>
      <c r="AF535" s="455">
        <f>'Punten per wedstrijd'!D421</f>
        <v>435.99999999999989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734</v>
      </c>
      <c r="C536" s="63"/>
      <c r="D536" s="455">
        <f>'Punten per wedstrijd'!D764</f>
        <v>1966.2999999999993</v>
      </c>
      <c r="E536" s="331" t="s">
        <v>754</v>
      </c>
      <c r="F536" s="63" t="s">
        <v>738</v>
      </c>
      <c r="G536" s="63"/>
      <c r="H536" s="455">
        <f>'Punten per wedstrijd'!D178</f>
        <v>5678.2999999999956</v>
      </c>
      <c r="I536" s="331" t="s">
        <v>754</v>
      </c>
      <c r="J536" s="63" t="s">
        <v>749</v>
      </c>
      <c r="K536" s="63"/>
      <c r="L536" s="455">
        <f>'Punten per wedstrijd'!D391</f>
        <v>1177.8000000000088</v>
      </c>
      <c r="M536" s="331" t="s">
        <v>754</v>
      </c>
      <c r="N536" s="219" t="s">
        <v>1652</v>
      </c>
      <c r="O536" s="63"/>
      <c r="P536" s="455">
        <f>'Punten per wedstrijd'!D529</f>
        <v>246.29999999999586</v>
      </c>
      <c r="Q536" s="331" t="s">
        <v>754</v>
      </c>
      <c r="R536" s="63" t="s">
        <v>9</v>
      </c>
      <c r="S536" s="331"/>
      <c r="T536" s="455">
        <f>'Punten per wedstrijd'!D649</f>
        <v>0</v>
      </c>
      <c r="U536" s="331" t="s">
        <v>754</v>
      </c>
      <c r="V536" s="277" t="s">
        <v>2029</v>
      </c>
      <c r="W536" s="63"/>
      <c r="X536" s="455">
        <f>'Punten per wedstrijd'!D97</f>
        <v>4647.800000000002</v>
      </c>
      <c r="Y536" s="331" t="s">
        <v>754</v>
      </c>
      <c r="Z536" s="63" t="s">
        <v>3377</v>
      </c>
      <c r="AA536" s="63"/>
      <c r="AB536" s="455">
        <f>'Punten per wedstrijd'!D213</f>
        <v>694.70000000000255</v>
      </c>
      <c r="AC536" s="331" t="s">
        <v>754</v>
      </c>
      <c r="AD536" s="63" t="s">
        <v>3385</v>
      </c>
      <c r="AE536" s="63"/>
      <c r="AF536" s="455">
        <f>'Punten per wedstrijd'!D430</f>
        <v>433.00000000000034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19" t="s">
        <v>1660</v>
      </c>
      <c r="C537" s="63"/>
      <c r="D537" s="455">
        <f>'Punten per wedstrijd'!D803</f>
        <v>1909.0999999999985</v>
      </c>
      <c r="E537" s="331" t="s">
        <v>756</v>
      </c>
      <c r="F537" s="277" t="s">
        <v>2010</v>
      </c>
      <c r="G537" s="63"/>
      <c r="H537" s="455">
        <f>'Punten per wedstrijd'!D136</f>
        <v>5671.6500000000115</v>
      </c>
      <c r="I537" s="331" t="s">
        <v>756</v>
      </c>
      <c r="J537" s="63" t="s">
        <v>180</v>
      </c>
      <c r="K537" s="63"/>
      <c r="L537" s="455">
        <f>'Punten per wedstrijd'!D410</f>
        <v>1173.4999999999936</v>
      </c>
      <c r="M537" s="331" t="s">
        <v>756</v>
      </c>
      <c r="N537" s="277" t="s">
        <v>2005</v>
      </c>
      <c r="O537" s="63"/>
      <c r="P537" s="455">
        <f>'Punten per wedstrijd'!D539</f>
        <v>244.70000000000249</v>
      </c>
      <c r="Q537" s="331" t="s">
        <v>756</v>
      </c>
      <c r="R537" s="277" t="s">
        <v>2017</v>
      </c>
      <c r="S537" s="331"/>
      <c r="T537" s="455">
        <f>'Punten per wedstrijd'!D650</f>
        <v>0</v>
      </c>
      <c r="U537" s="331" t="s">
        <v>756</v>
      </c>
      <c r="V537" s="63" t="s">
        <v>3385</v>
      </c>
      <c r="W537" s="63"/>
      <c r="X537" s="455">
        <f>'Punten per wedstrijd'!D14</f>
        <v>4644.0999999999985</v>
      </c>
      <c r="Y537" s="331" t="s">
        <v>756</v>
      </c>
      <c r="Z537" s="219" t="s">
        <v>1654</v>
      </c>
      <c r="AA537" s="63"/>
      <c r="AB537" s="455">
        <f>'Punten per wedstrijd'!D272</f>
        <v>690.50000000000102</v>
      </c>
      <c r="AC537" s="331" t="s">
        <v>756</v>
      </c>
      <c r="AD537" s="63" t="s">
        <v>3378</v>
      </c>
      <c r="AE537" s="63"/>
      <c r="AF537" s="455">
        <f>'Punten per wedstrijd'!D449</f>
        <v>429.5999999999994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153</v>
      </c>
      <c r="C538" s="63"/>
      <c r="D538" s="455">
        <f>'Punten per wedstrijd'!D749</f>
        <v>1886.1999999999989</v>
      </c>
      <c r="E538" s="331" t="s">
        <v>761</v>
      </c>
      <c r="F538" s="63" t="s">
        <v>3379</v>
      </c>
      <c r="G538" s="63"/>
      <c r="H538" s="455">
        <f>'Punten per wedstrijd'!D189</f>
        <v>5668.6000000000058</v>
      </c>
      <c r="I538" s="331" t="s">
        <v>761</v>
      </c>
      <c r="J538" s="277" t="s">
        <v>13</v>
      </c>
      <c r="K538" s="63"/>
      <c r="L538" s="455">
        <f>'Punten per wedstrijd'!D347</f>
        <v>1172.0000000000164</v>
      </c>
      <c r="M538" s="331" t="s">
        <v>761</v>
      </c>
      <c r="N538" s="277" t="s">
        <v>37</v>
      </c>
      <c r="O538" s="63"/>
      <c r="P538" s="455">
        <f>'Punten per wedstrijd'!D614</f>
        <v>243.60000000000085</v>
      </c>
      <c r="Q538" s="331" t="s">
        <v>761</v>
      </c>
      <c r="R538" s="63" t="s">
        <v>3368</v>
      </c>
      <c r="S538" s="331"/>
      <c r="T538" s="455">
        <f>'Punten per wedstrijd'!D652</f>
        <v>0</v>
      </c>
      <c r="U538" s="331" t="s">
        <v>761</v>
      </c>
      <c r="V538" s="63" t="s">
        <v>746</v>
      </c>
      <c r="W538" s="63"/>
      <c r="X538" s="455">
        <f>'Punten per wedstrijd'!D67</f>
        <v>4624.8000000000147</v>
      </c>
      <c r="Y538" s="331" t="s">
        <v>761</v>
      </c>
      <c r="Z538" s="277" t="s">
        <v>2026</v>
      </c>
      <c r="AA538" s="63"/>
      <c r="AB538" s="455">
        <f>'Punten per wedstrijd'!D264</f>
        <v>688.70000000000084</v>
      </c>
      <c r="AC538" s="331" t="s">
        <v>761</v>
      </c>
      <c r="AD538" s="277" t="s">
        <v>2051</v>
      </c>
      <c r="AE538" s="63"/>
      <c r="AF538" s="455">
        <f>'Punten per wedstrijd'!D497</f>
        <v>458.2000000000001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3382</v>
      </c>
      <c r="C539" s="63"/>
      <c r="D539" s="455">
        <f>'Punten per wedstrijd'!D818</f>
        <v>1878.0499999999956</v>
      </c>
      <c r="E539" s="331" t="s">
        <v>765</v>
      </c>
      <c r="F539" s="63" t="s">
        <v>3394</v>
      </c>
      <c r="G539" s="63"/>
      <c r="H539" s="455">
        <f>'Punten per wedstrijd'!D203</f>
        <v>5635.9999999999891</v>
      </c>
      <c r="I539" s="331" t="s">
        <v>765</v>
      </c>
      <c r="J539" s="63" t="s">
        <v>800</v>
      </c>
      <c r="K539" s="63"/>
      <c r="L539" s="455">
        <f>'Punten per wedstrijd'!D360</f>
        <v>1171.1000000000131</v>
      </c>
      <c r="M539" s="331" t="s">
        <v>765</v>
      </c>
      <c r="N539" s="63" t="s">
        <v>779</v>
      </c>
      <c r="O539" s="63"/>
      <c r="P539" s="455">
        <f>'Punten per wedstrijd'!D597</f>
        <v>243.59999999999559</v>
      </c>
      <c r="Q539" s="331" t="s">
        <v>765</v>
      </c>
      <c r="R539" s="277" t="s">
        <v>2024</v>
      </c>
      <c r="S539" s="331"/>
      <c r="T539" s="455">
        <f>'Punten per wedstrijd'!D653</f>
        <v>0</v>
      </c>
      <c r="U539" s="331" t="s">
        <v>765</v>
      </c>
      <c r="V539" s="277" t="s">
        <v>2026</v>
      </c>
      <c r="W539" s="63"/>
      <c r="X539" s="455">
        <f>'Punten per wedstrijd'!D56</f>
        <v>4593.5999999999876</v>
      </c>
      <c r="Y539" s="331" t="s">
        <v>765</v>
      </c>
      <c r="Z539" s="63" t="s">
        <v>3397</v>
      </c>
      <c r="AA539" s="63"/>
      <c r="AB539" s="455">
        <f>'Punten per wedstrijd'!D252</f>
        <v>684.59999999999775</v>
      </c>
      <c r="AC539" s="331" t="s">
        <v>765</v>
      </c>
      <c r="AD539" s="63" t="s">
        <v>3370</v>
      </c>
      <c r="AE539" s="63"/>
      <c r="AF539" s="455">
        <f>'Punten per wedstrijd'!D439</f>
        <v>511.19999999999982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162</v>
      </c>
      <c r="C540" s="63"/>
      <c r="D540" s="455">
        <f>'Punten per wedstrijd'!D770</f>
        <v>1877.0000000000055</v>
      </c>
      <c r="E540" s="331" t="s">
        <v>766</v>
      </c>
      <c r="F540" s="277" t="s">
        <v>2029</v>
      </c>
      <c r="G540" s="63"/>
      <c r="H540" s="455">
        <f>'Punten per wedstrijd'!D201</f>
        <v>5618.6999999999962</v>
      </c>
      <c r="I540" s="331" t="s">
        <v>766</v>
      </c>
      <c r="J540" s="219" t="s">
        <v>1647</v>
      </c>
      <c r="K540" s="63"/>
      <c r="L540" s="455">
        <f>'Punten per wedstrijd'!D322</f>
        <v>1169.199999999973</v>
      </c>
      <c r="M540" s="331" t="s">
        <v>766</v>
      </c>
      <c r="N540" s="63" t="s">
        <v>753</v>
      </c>
      <c r="O540" s="63"/>
      <c r="P540" s="455">
        <f>'Punten per wedstrijd'!D622</f>
        <v>243.3999999999977</v>
      </c>
      <c r="Q540" s="331" t="s">
        <v>766</v>
      </c>
      <c r="R540" s="219" t="s">
        <v>1655</v>
      </c>
      <c r="S540" s="331"/>
      <c r="T540" s="455">
        <f>'Punten per wedstrijd'!D654</f>
        <v>0</v>
      </c>
      <c r="U540" s="331" t="s">
        <v>766</v>
      </c>
      <c r="V540" s="63" t="s">
        <v>180</v>
      </c>
      <c r="W540" s="63"/>
      <c r="X540" s="455">
        <f>'Punten per wedstrijd'!D98</f>
        <v>4563.600000000004</v>
      </c>
      <c r="Y540" s="331" t="s">
        <v>766</v>
      </c>
      <c r="Z540" s="277" t="s">
        <v>31</v>
      </c>
      <c r="AA540" s="63"/>
      <c r="AB540" s="455">
        <f>'Punten per wedstrijd'!D296</f>
        <v>672.29999999999745</v>
      </c>
      <c r="AC540" s="331" t="s">
        <v>766</v>
      </c>
      <c r="AD540" s="63" t="s">
        <v>3375</v>
      </c>
      <c r="AE540" s="63"/>
      <c r="AF540" s="455">
        <f>'Punten per wedstrijd'!D461</f>
        <v>427.0999999999998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3379</v>
      </c>
      <c r="C541" s="63"/>
      <c r="D541" s="455">
        <f>'Punten per wedstrijd'!D813</f>
        <v>1847.4000000000015</v>
      </c>
      <c r="E541" s="331" t="s">
        <v>767</v>
      </c>
      <c r="F541" s="219" t="s">
        <v>1644</v>
      </c>
      <c r="G541" s="63"/>
      <c r="H541" s="455">
        <f>'Punten per wedstrijd'!D161</f>
        <v>5575.0499999999902</v>
      </c>
      <c r="I541" s="331" t="s">
        <v>767</v>
      </c>
      <c r="J541" s="63" t="s">
        <v>154</v>
      </c>
      <c r="K541" s="63"/>
      <c r="L541" s="455">
        <f>'Punten per wedstrijd'!D382</f>
        <v>1161.0000000000146</v>
      </c>
      <c r="M541" s="331" t="s">
        <v>767</v>
      </c>
      <c r="N541" s="63" t="s">
        <v>748</v>
      </c>
      <c r="O541" s="63"/>
      <c r="P541" s="455">
        <f>'Punten per wedstrijd'!D600</f>
        <v>243.29999999999518</v>
      </c>
      <c r="Q541" s="331" t="s">
        <v>767</v>
      </c>
      <c r="R541" s="63" t="s">
        <v>728</v>
      </c>
      <c r="S541" s="331"/>
      <c r="T541" s="455">
        <f>'Punten per wedstrijd'!D655</f>
        <v>0</v>
      </c>
      <c r="U541" s="331" t="s">
        <v>767</v>
      </c>
      <c r="V541" s="219" t="s">
        <v>1647</v>
      </c>
      <c r="W541" s="63"/>
      <c r="X541" s="455">
        <f>'Punten per wedstrijd'!D10</f>
        <v>4552.5999999999876</v>
      </c>
      <c r="Y541" s="331" t="s">
        <v>767</v>
      </c>
      <c r="Z541" s="63" t="s">
        <v>764</v>
      </c>
      <c r="AA541" s="63"/>
      <c r="AB541" s="455">
        <f>'Punten per wedstrijd'!D280</f>
        <v>668.9999999999992</v>
      </c>
      <c r="AC541" s="331" t="s">
        <v>767</v>
      </c>
      <c r="AD541" s="219" t="s">
        <v>1647</v>
      </c>
      <c r="AE541" s="63"/>
      <c r="AF541" s="455">
        <f>'Punten per wedstrijd'!D426</f>
        <v>495.30000000000041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2009</v>
      </c>
      <c r="C542" s="63"/>
      <c r="D542" s="455">
        <f>'Punten per wedstrijd'!D734</f>
        <v>1844.0000000000018</v>
      </c>
      <c r="E542" s="331" t="s">
        <v>773</v>
      </c>
      <c r="F542" s="277" t="s">
        <v>2009</v>
      </c>
      <c r="G542" s="63"/>
      <c r="H542" s="455">
        <f>'Punten per wedstrijd'!D110</f>
        <v>5548.3999999999933</v>
      </c>
      <c r="I542" s="331" t="s">
        <v>773</v>
      </c>
      <c r="J542" s="219" t="s">
        <v>1643</v>
      </c>
      <c r="K542" s="63"/>
      <c r="L542" s="455">
        <f>'Punten per wedstrijd'!D358</f>
        <v>1147.20000000001</v>
      </c>
      <c r="M542" s="331" t="s">
        <v>773</v>
      </c>
      <c r="N542" s="219" t="s">
        <v>1662</v>
      </c>
      <c r="O542" s="63"/>
      <c r="P542" s="455">
        <f>'Punten per wedstrijd'!D616</f>
        <v>242.50000000001069</v>
      </c>
      <c r="Q542" s="331" t="s">
        <v>773</v>
      </c>
      <c r="R542" s="277" t="s">
        <v>2010</v>
      </c>
      <c r="S542" s="331"/>
      <c r="T542" s="455">
        <f>'Punten per wedstrijd'!D656</f>
        <v>0</v>
      </c>
      <c r="U542" s="331" t="s">
        <v>773</v>
      </c>
      <c r="V542" s="63" t="s">
        <v>790</v>
      </c>
      <c r="W542" s="63"/>
      <c r="X542" s="455">
        <f>'Punten per wedstrijd'!D89</f>
        <v>4515.2999999999993</v>
      </c>
      <c r="Y542" s="331" t="s">
        <v>773</v>
      </c>
      <c r="Z542" s="63" t="s">
        <v>3369</v>
      </c>
      <c r="AA542" s="63"/>
      <c r="AB542" s="455">
        <f>'Punten per wedstrijd'!D274</f>
        <v>667.20000000000232</v>
      </c>
      <c r="AC542" s="331" t="s">
        <v>773</v>
      </c>
      <c r="AD542" s="277" t="s">
        <v>2006</v>
      </c>
      <c r="AE542" s="63"/>
      <c r="AF542" s="455">
        <f>'Punten per wedstrijd'!D455</f>
        <v>427.90000000000128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19" t="s">
        <v>1643</v>
      </c>
      <c r="C543" s="63"/>
      <c r="D543" s="455">
        <f>'Punten per wedstrijd'!D774</f>
        <v>1840.5000000000036</v>
      </c>
      <c r="E543" s="331" t="s">
        <v>781</v>
      </c>
      <c r="F543" s="63" t="s">
        <v>762</v>
      </c>
      <c r="G543" s="63"/>
      <c r="H543" s="455">
        <f>'Punten per wedstrijd'!D162</f>
        <v>5541.3999999999978</v>
      </c>
      <c r="I543" s="331" t="s">
        <v>781</v>
      </c>
      <c r="J543" s="219" t="s">
        <v>1655</v>
      </c>
      <c r="K543" s="63"/>
      <c r="L543" s="455">
        <f>'Punten per wedstrijd'!D342</f>
        <v>1139.3000000000175</v>
      </c>
      <c r="M543" s="331" t="s">
        <v>781</v>
      </c>
      <c r="N543" s="219" t="s">
        <v>1653</v>
      </c>
      <c r="O543" s="63"/>
      <c r="P543" s="455">
        <f>'Punten per wedstrijd'!D535</f>
        <v>241.10000000001401</v>
      </c>
      <c r="Q543" s="331" t="s">
        <v>781</v>
      </c>
      <c r="R543" s="277" t="s">
        <v>13</v>
      </c>
      <c r="S543" s="331"/>
      <c r="T543" s="455">
        <f>'Punten per wedstrijd'!D659</f>
        <v>0</v>
      </c>
      <c r="U543" s="331" t="s">
        <v>781</v>
      </c>
      <c r="V543" s="277" t="s">
        <v>2010</v>
      </c>
      <c r="W543" s="63"/>
      <c r="X543" s="455">
        <f>'Punten per wedstrijd'!D32</f>
        <v>4512.3000000000038</v>
      </c>
      <c r="Y543" s="331" t="s">
        <v>781</v>
      </c>
      <c r="Z543" s="63" t="s">
        <v>3379</v>
      </c>
      <c r="AA543" s="63"/>
      <c r="AB543" s="455">
        <f>'Punten per wedstrijd'!D293</f>
        <v>664.10000000000036</v>
      </c>
      <c r="AC543" s="331" t="s">
        <v>781</v>
      </c>
      <c r="AD543" s="277" t="s">
        <v>2010</v>
      </c>
      <c r="AE543" s="63"/>
      <c r="AF543" s="455">
        <f>'Punten per wedstrijd'!D448</f>
        <v>409.80000000000052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746</v>
      </c>
      <c r="C544" s="63"/>
      <c r="D544" s="455">
        <f>'Punten per wedstrijd'!D795</f>
        <v>1836.5999999999985</v>
      </c>
      <c r="E544" s="331" t="s">
        <v>785</v>
      </c>
      <c r="F544" s="63" t="s">
        <v>3396</v>
      </c>
      <c r="G544" s="63"/>
      <c r="H544" s="455">
        <f>'Punten per wedstrijd'!D180</f>
        <v>5540.6000000000049</v>
      </c>
      <c r="I544" s="331" t="s">
        <v>785</v>
      </c>
      <c r="J544" s="63" t="s">
        <v>764</v>
      </c>
      <c r="K544" s="63"/>
      <c r="L544" s="455">
        <f>'Punten per wedstrijd'!D384</f>
        <v>1116.800000000022</v>
      </c>
      <c r="M544" s="331" t="s">
        <v>785</v>
      </c>
      <c r="N544" s="63" t="s">
        <v>790</v>
      </c>
      <c r="O544" s="63"/>
      <c r="P544" s="455">
        <f>'Punten per wedstrijd'!D609</f>
        <v>234.69999999999274</v>
      </c>
      <c r="Q544" s="331" t="s">
        <v>785</v>
      </c>
      <c r="R544" s="63" t="s">
        <v>734</v>
      </c>
      <c r="S544" s="331"/>
      <c r="T544" s="455">
        <f>'Punten per wedstrijd'!D660</f>
        <v>0</v>
      </c>
      <c r="U544" s="331" t="s">
        <v>785</v>
      </c>
      <c r="V544" s="219" t="s">
        <v>1655</v>
      </c>
      <c r="W544" s="63"/>
      <c r="X544" s="455">
        <f>'Punten per wedstrijd'!D30</f>
        <v>4511.2999999999956</v>
      </c>
      <c r="Y544" s="331" t="s">
        <v>785</v>
      </c>
      <c r="Z544" s="63" t="s">
        <v>3366</v>
      </c>
      <c r="AA544" s="63"/>
      <c r="AB544" s="455">
        <f>'Punten per wedstrijd'!D219</f>
        <v>658.30000000000166</v>
      </c>
      <c r="AC544" s="331" t="s">
        <v>785</v>
      </c>
      <c r="AD544" s="277" t="s">
        <v>2002</v>
      </c>
      <c r="AE544" s="63"/>
      <c r="AF544" s="455">
        <f>'Punten per wedstrijd'!D424</f>
        <v>405.89999999999964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7" t="s">
        <v>2029</v>
      </c>
      <c r="C545" s="63"/>
      <c r="D545" s="455">
        <f>'Punten per wedstrijd'!D825</f>
        <v>1834.2000000000007</v>
      </c>
      <c r="E545" s="331" t="s">
        <v>786</v>
      </c>
      <c r="F545" s="219" t="s">
        <v>1653</v>
      </c>
      <c r="G545" s="63"/>
      <c r="H545" s="455">
        <f>'Punten per wedstrijd'!D119</f>
        <v>5493.7000000000244</v>
      </c>
      <c r="I545" s="331" t="s">
        <v>786</v>
      </c>
      <c r="J545" s="63" t="s">
        <v>782</v>
      </c>
      <c r="K545" s="63"/>
      <c r="L545" s="455">
        <f>'Punten per wedstrijd'!D404</f>
        <v>1114.4999999999995</v>
      </c>
      <c r="M545" s="331" t="s">
        <v>786</v>
      </c>
      <c r="N545" s="63" t="s">
        <v>3393</v>
      </c>
      <c r="O545" s="63"/>
      <c r="P545" s="455">
        <f>'Punten per wedstrijd'!D558</f>
        <v>233.90000000000441</v>
      </c>
      <c r="Q545" s="331" t="s">
        <v>786</v>
      </c>
      <c r="R545" s="277" t="s">
        <v>15</v>
      </c>
      <c r="S545" s="331"/>
      <c r="T545" s="455">
        <f>'Punten per wedstrijd'!D661</f>
        <v>0</v>
      </c>
      <c r="U545" s="331" t="s">
        <v>786</v>
      </c>
      <c r="V545" s="277" t="s">
        <v>2001</v>
      </c>
      <c r="W545" s="63"/>
      <c r="X545" s="455">
        <f>'Punten per wedstrijd'!D86</f>
        <v>4510.8999999999942</v>
      </c>
      <c r="Y545" s="331" t="s">
        <v>786</v>
      </c>
      <c r="Z545" s="63" t="s">
        <v>749</v>
      </c>
      <c r="AA545" s="63"/>
      <c r="AB545" s="455">
        <f>'Punten per wedstrijd'!D287</f>
        <v>654.1999999999997</v>
      </c>
      <c r="AC545" s="331" t="s">
        <v>786</v>
      </c>
      <c r="AD545" s="63" t="s">
        <v>141</v>
      </c>
      <c r="AE545" s="63"/>
      <c r="AF545" s="455">
        <f>'Punten per wedstrijd'!D468</f>
        <v>465.40000000000049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77" t="s">
        <v>2156</v>
      </c>
      <c r="C546" s="63"/>
      <c r="D546" s="455">
        <f>'Punten per wedstrijd'!D810</f>
        <v>1811.8999999999978</v>
      </c>
      <c r="E546" s="331" t="s">
        <v>787</v>
      </c>
      <c r="F546" s="277" t="s">
        <v>23</v>
      </c>
      <c r="G546" s="63"/>
      <c r="H546" s="455">
        <f>'Punten per wedstrijd'!D166</f>
        <v>5491.7999999999929</v>
      </c>
      <c r="I546" s="331" t="s">
        <v>787</v>
      </c>
      <c r="J546" s="277" t="s">
        <v>2001</v>
      </c>
      <c r="K546" s="63"/>
      <c r="L546" s="455">
        <f>'Punten per wedstrijd'!D398</f>
        <v>1107.5999999999879</v>
      </c>
      <c r="M546" s="331" t="s">
        <v>787</v>
      </c>
      <c r="N546" s="63" t="s">
        <v>783</v>
      </c>
      <c r="O546" s="63"/>
      <c r="P546" s="455">
        <f>'Punten per wedstrijd'!D554</f>
        <v>231.99999999999494</v>
      </c>
      <c r="Q546" s="331" t="s">
        <v>787</v>
      </c>
      <c r="R546" s="63" t="s">
        <v>3393</v>
      </c>
      <c r="S546" s="331"/>
      <c r="T546" s="455">
        <f>'Punten per wedstrijd'!D662</f>
        <v>0</v>
      </c>
      <c r="U546" s="331" t="s">
        <v>787</v>
      </c>
      <c r="V546" s="277" t="s">
        <v>33</v>
      </c>
      <c r="W546" s="63"/>
      <c r="X546" s="455">
        <f>'Punten per wedstrijd'!D93</f>
        <v>4503.2000000000007</v>
      </c>
      <c r="Y546" s="331" t="s">
        <v>787</v>
      </c>
      <c r="Z546" s="63" t="s">
        <v>763</v>
      </c>
      <c r="AA546" s="63"/>
      <c r="AB546" s="455">
        <f>'Punten per wedstrijd'!D269</f>
        <v>652.80000000000314</v>
      </c>
      <c r="AC546" s="331" t="s">
        <v>787</v>
      </c>
      <c r="AD546" s="277" t="s">
        <v>2026</v>
      </c>
      <c r="AE546" s="63"/>
      <c r="AF546" s="455">
        <f>'Punten per wedstrijd'!D472</f>
        <v>456.9999999999992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277" t="s">
        <v>2002</v>
      </c>
      <c r="C547" s="63"/>
      <c r="D547" s="455">
        <f>'Punten per wedstrijd'!D736</f>
        <v>1794.7000000000035</v>
      </c>
      <c r="E547" s="331" t="s">
        <v>793</v>
      </c>
      <c r="F547" s="277" t="s">
        <v>4496</v>
      </c>
      <c r="G547" s="63"/>
      <c r="H547" s="455">
        <f>'Punten per wedstrijd'!D153</f>
        <v>5490.6999999999862</v>
      </c>
      <c r="I547" s="331" t="s">
        <v>793</v>
      </c>
      <c r="J547" s="63" t="s">
        <v>779</v>
      </c>
      <c r="K547" s="63"/>
      <c r="L547" s="455">
        <f>'Punten per wedstrijd'!D389</f>
        <v>1106.6999999999921</v>
      </c>
      <c r="M547" s="331" t="s">
        <v>793</v>
      </c>
      <c r="N547" s="63" t="s">
        <v>3381</v>
      </c>
      <c r="O547" s="63"/>
      <c r="P547" s="455">
        <f>'Punten per wedstrijd'!D591</f>
        <v>231.89999999999671</v>
      </c>
      <c r="Q547" s="331" t="s">
        <v>793</v>
      </c>
      <c r="R547" s="277" t="s">
        <v>17</v>
      </c>
      <c r="S547" s="331"/>
      <c r="T547" s="455">
        <f>'Punten per wedstrijd'!D664</f>
        <v>0</v>
      </c>
      <c r="U547" s="331" t="s">
        <v>793</v>
      </c>
      <c r="V547" s="28" t="s">
        <v>143</v>
      </c>
      <c r="W547" s="63"/>
      <c r="X547" s="455">
        <f>'Punten per wedstrijd'!D95</f>
        <v>4439.9999999999982</v>
      </c>
      <c r="Y547" s="331" t="s">
        <v>793</v>
      </c>
      <c r="Z547" s="277" t="s">
        <v>2049</v>
      </c>
      <c r="AA547" s="63"/>
      <c r="AB547" s="455">
        <f>'Punten per wedstrijd'!D286</f>
        <v>637.80000000000416</v>
      </c>
      <c r="AC547" s="331" t="s">
        <v>793</v>
      </c>
      <c r="AD547" s="277" t="s">
        <v>2001</v>
      </c>
      <c r="AE547" s="63"/>
      <c r="AF547" s="455">
        <f>'Punten per wedstrijd'!D502</f>
        <v>406.8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3371</v>
      </c>
      <c r="C548" s="63"/>
      <c r="D548" s="455">
        <f>'Punten per wedstrijd'!D775</f>
        <v>1787.2000000000044</v>
      </c>
      <c r="E548" s="331" t="s">
        <v>794</v>
      </c>
      <c r="F548" s="219" t="s">
        <v>1643</v>
      </c>
      <c r="G548" s="63"/>
      <c r="H548" s="455">
        <f>'Punten per wedstrijd'!D150</f>
        <v>5471.7999999999975</v>
      </c>
      <c r="I548" s="331" t="s">
        <v>794</v>
      </c>
      <c r="J548" s="219" t="s">
        <v>1652</v>
      </c>
      <c r="K548" s="63"/>
      <c r="L548" s="455">
        <f>'Punten per wedstrijd'!D321</f>
        <v>1101.6000000000031</v>
      </c>
      <c r="M548" s="331" t="s">
        <v>794</v>
      </c>
      <c r="N548" s="277" t="s">
        <v>2156</v>
      </c>
      <c r="O548" s="63"/>
      <c r="P548" s="455">
        <f>'Punten per wedstrijd'!D602</f>
        <v>231.69999999999254</v>
      </c>
      <c r="Q548" s="331" t="s">
        <v>794</v>
      </c>
      <c r="R548" s="63" t="s">
        <v>757</v>
      </c>
      <c r="S548" s="331"/>
      <c r="T548" s="455">
        <f>'Punten per wedstrijd'!D665</f>
        <v>0</v>
      </c>
      <c r="U548" s="331" t="s">
        <v>794</v>
      </c>
      <c r="V548" s="277" t="s">
        <v>15</v>
      </c>
      <c r="W548" s="63"/>
      <c r="X548" s="455">
        <f>'Punten per wedstrijd'!D37</f>
        <v>4416.9999999999964</v>
      </c>
      <c r="Y548" s="331" t="s">
        <v>794</v>
      </c>
      <c r="Z548" s="63" t="s">
        <v>734</v>
      </c>
      <c r="AA548" s="63"/>
      <c r="AB548" s="455">
        <f>'Punten per wedstrijd'!D244</f>
        <v>632.10000000000161</v>
      </c>
      <c r="AC548" s="331" t="s">
        <v>794</v>
      </c>
      <c r="AD548" s="63" t="s">
        <v>3398</v>
      </c>
      <c r="AE548" s="63"/>
      <c r="AF548" s="455">
        <f>'Punten per wedstrijd'!D503</f>
        <v>414.00000000000011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753</v>
      </c>
      <c r="C549" s="63"/>
      <c r="D549" s="455">
        <f>'Punten per wedstrijd'!D830</f>
        <v>1777.6999999999989</v>
      </c>
      <c r="E549" s="331" t="s">
        <v>795</v>
      </c>
      <c r="F549" s="63" t="s">
        <v>3370</v>
      </c>
      <c r="G549" s="63"/>
      <c r="H549" s="455">
        <f>'Punten per wedstrijd'!D127</f>
        <v>5460.4999999999964</v>
      </c>
      <c r="I549" s="331" t="s">
        <v>795</v>
      </c>
      <c r="J549" s="63" t="s">
        <v>3378</v>
      </c>
      <c r="K549" s="63"/>
      <c r="L549" s="455">
        <f>'Punten per wedstrijd'!D345</f>
        <v>1096.6000000000151</v>
      </c>
      <c r="M549" s="331" t="s">
        <v>795</v>
      </c>
      <c r="N549" s="63" t="s">
        <v>771</v>
      </c>
      <c r="O549" s="63"/>
      <c r="P549" s="455">
        <f>'Punten per wedstrijd'!D536</f>
        <v>229.40000000000293</v>
      </c>
      <c r="Q549" s="331" t="s">
        <v>795</v>
      </c>
      <c r="R549" s="63" t="s">
        <v>162</v>
      </c>
      <c r="S549" s="331"/>
      <c r="T549" s="455">
        <f>'Punten per wedstrijd'!D666</f>
        <v>0</v>
      </c>
      <c r="U549" s="331" t="s">
        <v>795</v>
      </c>
      <c r="V549" s="277" t="s">
        <v>3365</v>
      </c>
      <c r="W549" s="63"/>
      <c r="X549" s="455">
        <f>'Punten per wedstrijd'!D103</f>
        <v>4409.3499999999985</v>
      </c>
      <c r="Y549" s="331" t="s">
        <v>795</v>
      </c>
      <c r="Z549" s="277" t="s">
        <v>2025</v>
      </c>
      <c r="AA549" s="63"/>
      <c r="AB549" s="455">
        <f>'Punten per wedstrijd'!D262</f>
        <v>626.30000000000337</v>
      </c>
      <c r="AC549" s="331" t="s">
        <v>795</v>
      </c>
      <c r="AD549" s="277" t="s">
        <v>23</v>
      </c>
      <c r="AE549" s="63"/>
      <c r="AF549" s="455">
        <f>'Punten per wedstrijd'!D478</f>
        <v>399.09999999999894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277" t="s">
        <v>13</v>
      </c>
      <c r="C550" s="63"/>
      <c r="D550" s="455">
        <f>'Punten per wedstrijd'!D763</f>
        <v>1771.5000000000036</v>
      </c>
      <c r="E550" s="331" t="s">
        <v>797</v>
      </c>
      <c r="F550" s="277" t="s">
        <v>2022</v>
      </c>
      <c r="G550" s="63"/>
      <c r="H550" s="455">
        <f>'Punten per wedstrijd'!D117</f>
        <v>5369.7999999999956</v>
      </c>
      <c r="I550" s="331" t="s">
        <v>797</v>
      </c>
      <c r="J550" s="63" t="s">
        <v>3396</v>
      </c>
      <c r="K550" s="63"/>
      <c r="L550" s="455">
        <f>'Punten per wedstrijd'!D388</f>
        <v>1085.9500000000098</v>
      </c>
      <c r="M550" s="331" t="s">
        <v>797</v>
      </c>
      <c r="N550" s="277" t="s">
        <v>2052</v>
      </c>
      <c r="O550" s="63"/>
      <c r="P550" s="455">
        <f>'Punten per wedstrijd'!D537</f>
        <v>228.69999999999845</v>
      </c>
      <c r="Q550" s="331" t="s">
        <v>797</v>
      </c>
      <c r="R550" s="63" t="s">
        <v>3372</v>
      </c>
      <c r="S550" s="331"/>
      <c r="T550" s="455">
        <f>'Punten per wedstrijd'!D667</f>
        <v>0</v>
      </c>
      <c r="U550" s="331" t="s">
        <v>797</v>
      </c>
      <c r="V550" s="63" t="s">
        <v>728</v>
      </c>
      <c r="W550" s="63"/>
      <c r="X550" s="455">
        <f>'Punten per wedstrijd'!D31</f>
        <v>4408.2999999999956</v>
      </c>
      <c r="Y550" s="331" t="s">
        <v>797</v>
      </c>
      <c r="Z550" s="28" t="s">
        <v>143</v>
      </c>
      <c r="AA550" s="63"/>
      <c r="AB550" s="455">
        <f>'Punten per wedstrijd'!D303</f>
        <v>617.99999999999829</v>
      </c>
      <c r="AC550" s="331" t="s">
        <v>797</v>
      </c>
      <c r="AD550" s="63" t="s">
        <v>3371</v>
      </c>
      <c r="AE550" s="63"/>
      <c r="AF550" s="455">
        <f>'Punten per wedstrijd'!D463</f>
        <v>398.79999999999939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19" t="s">
        <v>1659</v>
      </c>
      <c r="C551" s="63"/>
      <c r="D551" s="455">
        <f>'Punten per wedstrijd'!D828</f>
        <v>1746.3000000000065</v>
      </c>
      <c r="E551" s="331" t="s">
        <v>798</v>
      </c>
      <c r="F551" s="63" t="s">
        <v>734</v>
      </c>
      <c r="G551" s="63"/>
      <c r="H551" s="455">
        <f>'Punten per wedstrijd'!D140</f>
        <v>5335.0000000000073</v>
      </c>
      <c r="I551" s="331" t="s">
        <v>798</v>
      </c>
      <c r="J551" s="63" t="s">
        <v>733</v>
      </c>
      <c r="K551" s="63"/>
      <c r="L551" s="455">
        <f>'Punten per wedstrijd'!D396</f>
        <v>1083.850000000009</v>
      </c>
      <c r="M551" s="331" t="s">
        <v>798</v>
      </c>
      <c r="N551" s="63" t="s">
        <v>141</v>
      </c>
      <c r="O551" s="63"/>
      <c r="P551" s="455">
        <f>'Punten per wedstrijd'!D572</f>
        <v>221.39999999999267</v>
      </c>
      <c r="Q551" s="331" t="s">
        <v>798</v>
      </c>
      <c r="R551" s="63" t="s">
        <v>3397</v>
      </c>
      <c r="S551" s="331"/>
      <c r="T551" s="455">
        <f>'Punten per wedstrijd'!D668</f>
        <v>0</v>
      </c>
      <c r="U551" s="331" t="s">
        <v>798</v>
      </c>
      <c r="V551" s="63" t="s">
        <v>3393</v>
      </c>
      <c r="W551" s="63"/>
      <c r="X551" s="455">
        <f>'Punten per wedstrijd'!D38</f>
        <v>4404.9999999999964</v>
      </c>
      <c r="Y551" s="331" t="s">
        <v>798</v>
      </c>
      <c r="Z551" s="63" t="s">
        <v>782</v>
      </c>
      <c r="AA551" s="63"/>
      <c r="AB551" s="455">
        <f>'Punten per wedstrijd'!D300</f>
        <v>610.59999999999729</v>
      </c>
      <c r="AC551" s="331" t="s">
        <v>798</v>
      </c>
      <c r="AD551" s="277" t="s">
        <v>2017</v>
      </c>
      <c r="AE551" s="63"/>
      <c r="AF551" s="455">
        <f>'Punten per wedstrijd'!D442</f>
        <v>469.79999999999978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783</v>
      </c>
      <c r="C552" s="63"/>
      <c r="D552" s="455">
        <f>'Punten per wedstrijd'!D762</f>
        <v>1705.9999999999964</v>
      </c>
      <c r="E552" s="331" t="s">
        <v>799</v>
      </c>
      <c r="F552" s="63" t="s">
        <v>3378</v>
      </c>
      <c r="G552" s="63"/>
      <c r="H552" s="455">
        <f>'Punten per wedstrijd'!D137</f>
        <v>5291.8500000000013</v>
      </c>
      <c r="I552" s="331" t="s">
        <v>799</v>
      </c>
      <c r="J552" s="63" t="s">
        <v>153</v>
      </c>
      <c r="K552" s="63"/>
      <c r="L552" s="455">
        <f>'Punten per wedstrijd'!D333</f>
        <v>1068.1999999999973</v>
      </c>
      <c r="M552" s="331" t="s">
        <v>799</v>
      </c>
      <c r="N552" s="63" t="s">
        <v>788</v>
      </c>
      <c r="O552" s="63"/>
      <c r="P552" s="455">
        <f>'Punten per wedstrijd'!D538</f>
        <v>219.80000000000706</v>
      </c>
      <c r="Q552" s="331" t="s">
        <v>799</v>
      </c>
      <c r="R552" s="63" t="s">
        <v>3375</v>
      </c>
      <c r="S552" s="331"/>
      <c r="T552" s="455">
        <f>'Punten per wedstrijd'!D669</f>
        <v>0</v>
      </c>
      <c r="U552" s="331" t="s">
        <v>799</v>
      </c>
      <c r="V552" s="277" t="s">
        <v>2023</v>
      </c>
      <c r="W552" s="63"/>
      <c r="X552" s="455">
        <f>'Punten per wedstrijd'!D22</f>
        <v>4393.0999999999931</v>
      </c>
      <c r="Y552" s="331" t="s">
        <v>799</v>
      </c>
      <c r="Z552" s="277" t="s">
        <v>2009</v>
      </c>
      <c r="AA552" s="63"/>
      <c r="AB552" s="455">
        <f>'Punten per wedstrijd'!D214</f>
        <v>609.10000000000309</v>
      </c>
      <c r="AC552" s="331" t="s">
        <v>799</v>
      </c>
      <c r="AD552" s="63" t="s">
        <v>3397</v>
      </c>
      <c r="AE552" s="63"/>
      <c r="AF552" s="455">
        <f>'Punten per wedstrijd'!D460</f>
        <v>406.60000000000065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3398</v>
      </c>
      <c r="C553" s="63"/>
      <c r="D553" s="455">
        <f>'Punten per wedstrijd'!D815</f>
        <v>1689.5999999999985</v>
      </c>
      <c r="E553" s="331" t="s">
        <v>802</v>
      </c>
      <c r="F553" s="63" t="s">
        <v>764</v>
      </c>
      <c r="G553" s="63"/>
      <c r="H553" s="455">
        <f>'Punten per wedstrijd'!D176</f>
        <v>5246.6000000000058</v>
      </c>
      <c r="I553" s="331" t="s">
        <v>802</v>
      </c>
      <c r="J553" s="219" t="s">
        <v>1657</v>
      </c>
      <c r="K553" s="63"/>
      <c r="L553" s="455">
        <f>'Punten per wedstrijd'!D319</f>
        <v>1062.349999999996</v>
      </c>
      <c r="M553" s="331" t="s">
        <v>802</v>
      </c>
      <c r="N553" s="63" t="s">
        <v>3368</v>
      </c>
      <c r="O553" s="63"/>
      <c r="P553" s="455">
        <f>'Punten per wedstrijd'!D548</f>
        <v>219.19999999999933</v>
      </c>
      <c r="Q553" s="331" t="s">
        <v>802</v>
      </c>
      <c r="R553" s="63" t="s">
        <v>3371</v>
      </c>
      <c r="S553" s="331"/>
      <c r="T553" s="455">
        <f>'Punten per wedstrijd'!D671</f>
        <v>0</v>
      </c>
      <c r="U553" s="331" t="s">
        <v>802</v>
      </c>
      <c r="V553" s="63" t="s">
        <v>3394</v>
      </c>
      <c r="W553" s="63"/>
      <c r="X553" s="455">
        <f>'Punten per wedstrijd'!D99</f>
        <v>4373.9999999999927</v>
      </c>
      <c r="Y553" s="331" t="s">
        <v>802</v>
      </c>
      <c r="Z553" s="63" t="s">
        <v>3384</v>
      </c>
      <c r="AA553" s="63"/>
      <c r="AB553" s="455">
        <f>'Punten per wedstrijd'!D232</f>
        <v>607.8000000000045</v>
      </c>
      <c r="AC553" s="331" t="s">
        <v>802</v>
      </c>
      <c r="AD553" s="63" t="s">
        <v>782</v>
      </c>
      <c r="AE553" s="63"/>
      <c r="AF553" s="455">
        <f>'Punten per wedstrijd'!D508</f>
        <v>417.70000000000044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8" t="s">
        <v>142</v>
      </c>
      <c r="C554" s="63"/>
      <c r="D554" s="455">
        <f>'Punten per wedstrijd'!D801</f>
        <v>1670.2000000000025</v>
      </c>
      <c r="E554" s="331" t="s">
        <v>896</v>
      </c>
      <c r="F554" s="277" t="s">
        <v>2024</v>
      </c>
      <c r="G554" s="63"/>
      <c r="H554" s="455">
        <f>'Punten per wedstrijd'!D133</f>
        <v>5223.5999999999949</v>
      </c>
      <c r="I554" s="331" t="s">
        <v>896</v>
      </c>
      <c r="J554" s="63" t="s">
        <v>3373</v>
      </c>
      <c r="K554" s="63"/>
      <c r="L554" s="455">
        <f>'Punten per wedstrijd'!D371</f>
        <v>1047.0999999999965</v>
      </c>
      <c r="M554" s="331" t="s">
        <v>896</v>
      </c>
      <c r="N554" s="63" t="s">
        <v>154</v>
      </c>
      <c r="O554" s="63"/>
      <c r="P554" s="455">
        <f>'Punten per wedstrijd'!D590</f>
        <v>219.1000000000065</v>
      </c>
      <c r="Q554" s="331" t="s">
        <v>896</v>
      </c>
      <c r="R554" s="63" t="s">
        <v>800</v>
      </c>
      <c r="S554" s="331"/>
      <c r="T554" s="455">
        <f>'Punten per wedstrijd'!D672</f>
        <v>0</v>
      </c>
      <c r="U554" s="331" t="s">
        <v>896</v>
      </c>
      <c r="V554" s="63" t="s">
        <v>778</v>
      </c>
      <c r="W554" s="63"/>
      <c r="X554" s="455">
        <f>'Punten per wedstrijd'!D69</f>
        <v>4365.1000000000022</v>
      </c>
      <c r="Y554" s="331" t="s">
        <v>896</v>
      </c>
      <c r="Z554" s="63" t="s">
        <v>3367</v>
      </c>
      <c r="AA554" s="63"/>
      <c r="AB554" s="455">
        <f>'Punten per wedstrijd'!D228</f>
        <v>603.7000000000038</v>
      </c>
      <c r="AC554" s="331" t="s">
        <v>896</v>
      </c>
      <c r="AD554" s="277" t="s">
        <v>2049</v>
      </c>
      <c r="AE554" s="63"/>
      <c r="AF554" s="455">
        <f>'Punten per wedstrijd'!D494</f>
        <v>452.50000000000063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3369</v>
      </c>
      <c r="C555" s="63"/>
      <c r="D555" s="455">
        <f>'Punten per wedstrijd'!D794</f>
        <v>1668.2999999999993</v>
      </c>
      <c r="E555" s="331" t="s">
        <v>897</v>
      </c>
      <c r="F555" s="63" t="s">
        <v>180</v>
      </c>
      <c r="G555" s="63"/>
      <c r="H555" s="455">
        <f>'Punten per wedstrijd'!D202</f>
        <v>5199.0999999999958</v>
      </c>
      <c r="I555" s="331" t="s">
        <v>897</v>
      </c>
      <c r="J555" s="63" t="s">
        <v>3380</v>
      </c>
      <c r="K555" s="63"/>
      <c r="L555" s="455">
        <f>'Punten per wedstrijd'!D372</f>
        <v>1035.7499999999663</v>
      </c>
      <c r="M555" s="331" t="s">
        <v>897</v>
      </c>
      <c r="N555" s="277" t="s">
        <v>2002</v>
      </c>
      <c r="O555" s="63"/>
      <c r="P555" s="455">
        <f>'Punten per wedstrijd'!D528</f>
        <v>217.60000000000946</v>
      </c>
      <c r="Q555" s="331" t="s">
        <v>897</v>
      </c>
      <c r="R555" s="277" t="s">
        <v>4496</v>
      </c>
      <c r="S555" s="331"/>
      <c r="T555" s="455">
        <f>'Punten per wedstrijd'!D673</f>
        <v>0</v>
      </c>
      <c r="U555" s="331" t="s">
        <v>897</v>
      </c>
      <c r="V555" s="63" t="s">
        <v>155</v>
      </c>
      <c r="W555" s="63"/>
      <c r="X555" s="455">
        <f>'Punten per wedstrijd'!D101</f>
        <v>4315.5000000000082</v>
      </c>
      <c r="Y555" s="331" t="s">
        <v>897</v>
      </c>
      <c r="Z555" s="63" t="s">
        <v>748</v>
      </c>
      <c r="AA555" s="63"/>
      <c r="AB555" s="455">
        <f>'Punten per wedstrijd'!D288</f>
        <v>597.599999999999</v>
      </c>
      <c r="AC555" s="331" t="s">
        <v>897</v>
      </c>
      <c r="AD555" s="63" t="s">
        <v>733</v>
      </c>
      <c r="AE555" s="63"/>
      <c r="AF555" s="455">
        <f>'Punten per wedstrijd'!D500</f>
        <v>372.2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3370</v>
      </c>
      <c r="C556" s="63"/>
      <c r="D556" s="455">
        <f>'Punten per wedstrijd'!D751</f>
        <v>1659.1999999999953</v>
      </c>
      <c r="E556" s="331" t="s">
        <v>898</v>
      </c>
      <c r="F556" s="277" t="s">
        <v>27</v>
      </c>
      <c r="G556" s="63"/>
      <c r="H556" s="455">
        <f>'Punten per wedstrijd'!D172</f>
        <v>5169.300000000012</v>
      </c>
      <c r="I556" s="331" t="s">
        <v>898</v>
      </c>
      <c r="J556" s="219" t="s">
        <v>1660</v>
      </c>
      <c r="K556" s="63"/>
      <c r="L556" s="455">
        <f>'Punten per wedstrijd'!D387</f>
        <v>1012.8999999999774</v>
      </c>
      <c r="M556" s="331" t="s">
        <v>898</v>
      </c>
      <c r="N556" s="63" t="s">
        <v>3385</v>
      </c>
      <c r="O556" s="63"/>
      <c r="P556" s="455">
        <f>'Punten per wedstrijd'!D534</f>
        <v>214.09999999999988</v>
      </c>
      <c r="Q556" s="331" t="s">
        <v>898</v>
      </c>
      <c r="R556" s="63" t="s">
        <v>796</v>
      </c>
      <c r="S556" s="331"/>
      <c r="T556" s="455">
        <f>'Punten per wedstrijd'!D674</f>
        <v>0</v>
      </c>
      <c r="U556" s="331" t="s">
        <v>898</v>
      </c>
      <c r="V556" s="277" t="s">
        <v>4496</v>
      </c>
      <c r="W556" s="63"/>
      <c r="X556" s="455">
        <f>'Punten per wedstrijd'!D49</f>
        <v>4308.799999999992</v>
      </c>
      <c r="Y556" s="331" t="s">
        <v>898</v>
      </c>
      <c r="Z556" s="63" t="s">
        <v>3368</v>
      </c>
      <c r="AA556" s="63"/>
      <c r="AB556" s="455">
        <f>'Punten per wedstrijd'!D236</f>
        <v>596.80000000000143</v>
      </c>
      <c r="AC556" s="331" t="s">
        <v>898</v>
      </c>
      <c r="AD556" s="219" t="s">
        <v>1655</v>
      </c>
      <c r="AE556" s="63"/>
      <c r="AF556" s="455">
        <f>'Punten per wedstrijd'!D446</f>
        <v>429.20000000000039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7" t="s">
        <v>1</v>
      </c>
      <c r="C557" s="63"/>
      <c r="D557" s="455">
        <f>'Punten per wedstrijd'!D740</f>
        <v>1649.2000000000025</v>
      </c>
      <c r="E557" s="331" t="s">
        <v>899</v>
      </c>
      <c r="F557" s="219" t="s">
        <v>1657</v>
      </c>
      <c r="G557" s="63"/>
      <c r="H557" s="455">
        <f>'Punten per wedstrijd'!D111</f>
        <v>5168.7</v>
      </c>
      <c r="I557" s="331" t="s">
        <v>899</v>
      </c>
      <c r="J557" s="63" t="s">
        <v>3367</v>
      </c>
      <c r="K557" s="63"/>
      <c r="L557" s="455">
        <f>'Punten per wedstrijd'!D332</f>
        <v>1012.0000000000102</v>
      </c>
      <c r="M557" s="331" t="s">
        <v>899</v>
      </c>
      <c r="N557" s="63" t="s">
        <v>3398</v>
      </c>
      <c r="O557" s="63"/>
      <c r="P557" s="455">
        <f>'Punten per wedstrijd'!D607</f>
        <v>213.60000000000144</v>
      </c>
      <c r="Q557" s="331" t="s">
        <v>899</v>
      </c>
      <c r="R557" s="28" t="s">
        <v>21</v>
      </c>
      <c r="S557" s="331"/>
      <c r="T557" s="455">
        <f>'Punten per wedstrijd'!D675</f>
        <v>0</v>
      </c>
      <c r="U557" s="331" t="s">
        <v>899</v>
      </c>
      <c r="V557" s="63" t="s">
        <v>3377</v>
      </c>
      <c r="W557" s="63"/>
      <c r="X557" s="455">
        <f>'Punten per wedstrijd'!D5</f>
        <v>4302.8</v>
      </c>
      <c r="Y557" s="331" t="s">
        <v>899</v>
      </c>
      <c r="Z557" s="63" t="s">
        <v>3393</v>
      </c>
      <c r="AA557" s="63"/>
      <c r="AB557" s="455">
        <f>'Punten per wedstrijd'!D246</f>
        <v>585.70000000000016</v>
      </c>
      <c r="AC557" s="331" t="s">
        <v>899</v>
      </c>
      <c r="AD557" s="63" t="s">
        <v>3369</v>
      </c>
      <c r="AE557" s="63"/>
      <c r="AF557" s="455">
        <f>'Punten per wedstrijd'!D482</f>
        <v>367.20000000000044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77" t="s">
        <v>2010</v>
      </c>
      <c r="C558" s="63"/>
      <c r="D558" s="455">
        <f>'Punten per wedstrijd'!D760</f>
        <v>1608.2000000000025</v>
      </c>
      <c r="E558" s="331" t="s">
        <v>900</v>
      </c>
      <c r="F558" s="63" t="s">
        <v>3376</v>
      </c>
      <c r="G558" s="63"/>
      <c r="H558" s="455">
        <f>'Punten per wedstrijd'!D187</f>
        <v>5067.0000000000027</v>
      </c>
      <c r="I558" s="331" t="s">
        <v>900</v>
      </c>
      <c r="J558" s="63" t="s">
        <v>728</v>
      </c>
      <c r="K558" s="63"/>
      <c r="L558" s="455">
        <f>'Punten per wedstrijd'!D343</f>
        <v>1010.9000000000012</v>
      </c>
      <c r="M558" s="331" t="s">
        <v>900</v>
      </c>
      <c r="N558" s="28" t="s">
        <v>143</v>
      </c>
      <c r="O558" s="63"/>
      <c r="P558" s="455">
        <f>'Punten per wedstrijd'!D615</f>
        <v>213.499999999995</v>
      </c>
      <c r="Q558" s="331" t="s">
        <v>900</v>
      </c>
      <c r="R558" s="63" t="s">
        <v>141</v>
      </c>
      <c r="S558" s="331"/>
      <c r="T558" s="455">
        <f>'Punten per wedstrijd'!D676</f>
        <v>0</v>
      </c>
      <c r="U558" s="331" t="s">
        <v>900</v>
      </c>
      <c r="V558" s="219" t="s">
        <v>1652</v>
      </c>
      <c r="W558" s="63"/>
      <c r="X558" s="455">
        <f>'Punten per wedstrijd'!D9</f>
        <v>4293.3999999999951</v>
      </c>
      <c r="Y558" s="331" t="s">
        <v>900</v>
      </c>
      <c r="Z558" s="277" t="s">
        <v>17</v>
      </c>
      <c r="AA558" s="63"/>
      <c r="AB558" s="455">
        <f>'Punten per wedstrijd'!D248</f>
        <v>574.59999999999957</v>
      </c>
      <c r="AC558" s="331" t="s">
        <v>900</v>
      </c>
      <c r="AD558" s="63" t="s">
        <v>9</v>
      </c>
      <c r="AE558" s="63"/>
      <c r="AF558" s="455">
        <f>'Punten per wedstrijd'!D441</f>
        <v>363.19999999999987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19" t="s">
        <v>1654</v>
      </c>
      <c r="C559" s="63"/>
      <c r="D559" s="455">
        <f>'Punten per wedstrijd'!D792</f>
        <v>1588.9000000000033</v>
      </c>
      <c r="E559" s="331" t="s">
        <v>901</v>
      </c>
      <c r="F559" s="63" t="s">
        <v>3381</v>
      </c>
      <c r="G559" s="63"/>
      <c r="H559" s="455">
        <f>'Punten per wedstrijd'!D175</f>
        <v>5034.6000000000058</v>
      </c>
      <c r="I559" s="331" t="s">
        <v>901</v>
      </c>
      <c r="J559" s="219" t="s">
        <v>1644</v>
      </c>
      <c r="K559" s="63"/>
      <c r="L559" s="455">
        <f>'Punten per wedstrijd'!D369</f>
        <v>1010.1999999999842</v>
      </c>
      <c r="M559" s="331" t="s">
        <v>901</v>
      </c>
      <c r="N559" s="63" t="s">
        <v>3366</v>
      </c>
      <c r="O559" s="63"/>
      <c r="P559" s="455">
        <f>'Punten per wedstrijd'!D531</f>
        <v>211.29999999999842</v>
      </c>
      <c r="Q559" s="331" t="s">
        <v>901</v>
      </c>
      <c r="R559" s="63" t="s">
        <v>3374</v>
      </c>
      <c r="S559" s="331"/>
      <c r="T559" s="455">
        <f>'Punten per wedstrijd'!D679</f>
        <v>0</v>
      </c>
      <c r="U559" s="331" t="s">
        <v>901</v>
      </c>
      <c r="V559" s="277" t="s">
        <v>31</v>
      </c>
      <c r="W559" s="63"/>
      <c r="X559" s="455">
        <f>'Punten per wedstrijd'!D88</f>
        <v>4282.9999999999936</v>
      </c>
      <c r="Y559" s="331" t="s">
        <v>901</v>
      </c>
      <c r="Z559" s="63" t="s">
        <v>746</v>
      </c>
      <c r="AA559" s="63"/>
      <c r="AB559" s="455">
        <f>'Punten per wedstrijd'!D275</f>
        <v>573.70000000000141</v>
      </c>
      <c r="AC559" s="331" t="s">
        <v>901</v>
      </c>
      <c r="AD559" s="63" t="s">
        <v>779</v>
      </c>
      <c r="AE559" s="63"/>
      <c r="AF559" s="455">
        <f>'Punten per wedstrijd'!D493</f>
        <v>431.80000000000064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277" t="s">
        <v>2051</v>
      </c>
      <c r="C560" s="63"/>
      <c r="D560" s="455">
        <f>'Punten per wedstrijd'!D809</f>
        <v>1586.4999999999973</v>
      </c>
      <c r="E560" s="331" t="s">
        <v>902</v>
      </c>
      <c r="F560" s="63" t="s">
        <v>3369</v>
      </c>
      <c r="G560" s="63"/>
      <c r="H560" s="455">
        <f>'Punten per wedstrijd'!D170</f>
        <v>5007.7499999999964</v>
      </c>
      <c r="I560" s="331" t="s">
        <v>902</v>
      </c>
      <c r="J560" s="63" t="s">
        <v>3377</v>
      </c>
      <c r="K560" s="63"/>
      <c r="L560" s="455">
        <f>'Punten per wedstrijd'!D317</f>
        <v>1009.4000000000054</v>
      </c>
      <c r="M560" s="331" t="s">
        <v>902</v>
      </c>
      <c r="N560" s="63" t="s">
        <v>738</v>
      </c>
      <c r="O560" s="63"/>
      <c r="P560" s="455">
        <f>'Punten per wedstrijd'!D594</f>
        <v>208.69999999999584</v>
      </c>
      <c r="Q560" s="331" t="s">
        <v>902</v>
      </c>
      <c r="R560" s="219" t="s">
        <v>1644</v>
      </c>
      <c r="S560" s="331"/>
      <c r="T560" s="455">
        <f>'Punten per wedstrijd'!D681</f>
        <v>0</v>
      </c>
      <c r="U560" s="331" t="s">
        <v>902</v>
      </c>
      <c r="V560" s="63" t="s">
        <v>3366</v>
      </c>
      <c r="W560" s="63"/>
      <c r="X560" s="455">
        <f>'Punten per wedstrijd'!D11</f>
        <v>4277.2999999999993</v>
      </c>
      <c r="Y560" s="331" t="s">
        <v>902</v>
      </c>
      <c r="Z560" s="63" t="s">
        <v>783</v>
      </c>
      <c r="AA560" s="63"/>
      <c r="AB560" s="455">
        <f>'Punten per wedstrijd'!D242</f>
        <v>568.69999999999663</v>
      </c>
      <c r="AC560" s="331" t="s">
        <v>902</v>
      </c>
      <c r="AD560" s="277" t="s">
        <v>2052</v>
      </c>
      <c r="AE560" s="63"/>
      <c r="AF560" s="455">
        <f>'Punten per wedstrijd'!D433</f>
        <v>370.2000000000001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3367</v>
      </c>
      <c r="C561" s="63"/>
      <c r="D561" s="455">
        <f>'Punten per wedstrijd'!D748</f>
        <v>1574.8000000000047</v>
      </c>
      <c r="E561" s="331" t="s">
        <v>903</v>
      </c>
      <c r="F561" s="63" t="s">
        <v>757</v>
      </c>
      <c r="G561" s="63"/>
      <c r="H561" s="455">
        <f>'Punten per wedstrijd'!D145</f>
        <v>4926.0000000000018</v>
      </c>
      <c r="I561" s="331" t="s">
        <v>903</v>
      </c>
      <c r="J561" s="63" t="s">
        <v>3371</v>
      </c>
      <c r="K561" s="63"/>
      <c r="L561" s="455">
        <f>'Punten per wedstrijd'!D359</f>
        <v>1006.4000000000239</v>
      </c>
      <c r="M561" s="331" t="s">
        <v>903</v>
      </c>
      <c r="N561" s="63" t="s">
        <v>3382</v>
      </c>
      <c r="O561" s="63"/>
      <c r="P561" s="455">
        <f>'Punten per wedstrijd'!D610</f>
        <v>205.59999999999974</v>
      </c>
      <c r="Q561" s="331" t="s">
        <v>903</v>
      </c>
      <c r="R561" s="63" t="s">
        <v>3373</v>
      </c>
      <c r="S561" s="331"/>
      <c r="T561" s="455">
        <f>'Punten per wedstrijd'!D683</f>
        <v>0</v>
      </c>
      <c r="U561" s="331" t="s">
        <v>903</v>
      </c>
      <c r="V561" s="63" t="s">
        <v>3370</v>
      </c>
      <c r="W561" s="63"/>
      <c r="X561" s="455">
        <f>'Punten per wedstrijd'!D23</f>
        <v>4276.4000000000015</v>
      </c>
      <c r="Y561" s="331" t="s">
        <v>903</v>
      </c>
      <c r="Z561" s="63" t="s">
        <v>3375</v>
      </c>
      <c r="AA561" s="63"/>
      <c r="AB561" s="455">
        <f>'Punten per wedstrijd'!D253</f>
        <v>564.5000000000025</v>
      </c>
      <c r="AC561" s="331" t="s">
        <v>903</v>
      </c>
      <c r="AD561" s="63" t="s">
        <v>749</v>
      </c>
      <c r="AE561" s="63"/>
      <c r="AF561" s="455">
        <f>'Punten per wedstrijd'!D495</f>
        <v>359.09999999999962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77" t="s">
        <v>27</v>
      </c>
      <c r="C562" s="63"/>
      <c r="D562" s="455">
        <f>'Punten per wedstrijd'!D796</f>
        <v>1562.7000000000062</v>
      </c>
      <c r="E562" s="331" t="s">
        <v>904</v>
      </c>
      <c r="F562" s="63" t="s">
        <v>3367</v>
      </c>
      <c r="G562" s="63"/>
      <c r="H562" s="455">
        <f>'Punten per wedstrijd'!D124</f>
        <v>4890.1000000000058</v>
      </c>
      <c r="I562" s="331" t="s">
        <v>904</v>
      </c>
      <c r="J562" s="277" t="s">
        <v>3364</v>
      </c>
      <c r="K562" s="63"/>
      <c r="L562" s="455">
        <f>'Punten per wedstrijd'!D365</f>
        <v>1000.9000000000146</v>
      </c>
      <c r="M562" s="331" t="s">
        <v>904</v>
      </c>
      <c r="N562" s="277" t="s">
        <v>2051</v>
      </c>
      <c r="O562" s="63"/>
      <c r="P562" s="455">
        <f>'Punten per wedstrijd'!D601</f>
        <v>202.79999999999455</v>
      </c>
      <c r="Q562" s="331" t="s">
        <v>904</v>
      </c>
      <c r="R562" s="63" t="s">
        <v>3380</v>
      </c>
      <c r="S562" s="331"/>
      <c r="T562" s="455">
        <f>'Punten per wedstrijd'!D684</f>
        <v>0</v>
      </c>
      <c r="U562" s="331" t="s">
        <v>904</v>
      </c>
      <c r="V562" s="277" t="s">
        <v>27</v>
      </c>
      <c r="W562" s="63"/>
      <c r="X562" s="455">
        <f>'Punten per wedstrijd'!D68</f>
        <v>4249.2000000000025</v>
      </c>
      <c r="Y562" s="331" t="s">
        <v>904</v>
      </c>
      <c r="Z562" s="63" t="s">
        <v>738</v>
      </c>
      <c r="AA562" s="63"/>
      <c r="AB562" s="455">
        <f>'Punten per wedstrijd'!D282</f>
        <v>557.50000000000216</v>
      </c>
      <c r="AC562" s="331" t="s">
        <v>904</v>
      </c>
      <c r="AD562" s="63" t="s">
        <v>3379</v>
      </c>
      <c r="AE562" s="63"/>
      <c r="AF562" s="455">
        <f>'Punten per wedstrijd'!D501</f>
        <v>357.20000000000016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2006</v>
      </c>
      <c r="C563" s="63"/>
      <c r="D563" s="455">
        <f>'Punten per wedstrijd'!D767</f>
        <v>1546.8999999999969</v>
      </c>
      <c r="E563" s="331" t="s">
        <v>905</v>
      </c>
      <c r="F563" s="277" t="s">
        <v>2156</v>
      </c>
      <c r="G563" s="63"/>
      <c r="H563" s="455">
        <f>'Punten per wedstrijd'!D186</f>
        <v>4879.699999999988</v>
      </c>
      <c r="I563" s="331" t="s">
        <v>905</v>
      </c>
      <c r="J563" s="63" t="s">
        <v>771</v>
      </c>
      <c r="K563" s="63"/>
      <c r="L563" s="455">
        <f>'Punten per wedstrijd'!D328</f>
        <v>999.50000000000955</v>
      </c>
      <c r="M563" s="331" t="s">
        <v>905</v>
      </c>
      <c r="N563" s="277" t="s">
        <v>3364</v>
      </c>
      <c r="O563" s="63"/>
      <c r="P563" s="455">
        <f>'Punten per wedstrijd'!D573</f>
        <v>202.60000000000707</v>
      </c>
      <c r="Q563" s="331" t="s">
        <v>905</v>
      </c>
      <c r="R563" s="63" t="s">
        <v>763</v>
      </c>
      <c r="S563" s="331"/>
      <c r="T563" s="455">
        <f>'Punten per wedstrijd'!D685</f>
        <v>0</v>
      </c>
      <c r="U563" s="331" t="s">
        <v>905</v>
      </c>
      <c r="V563" s="219" t="s">
        <v>1660</v>
      </c>
      <c r="W563" s="63"/>
      <c r="X563" s="455">
        <f>'Punten per wedstrijd'!D75</f>
        <v>4243.3999999999896</v>
      </c>
      <c r="Y563" s="331" t="s">
        <v>905</v>
      </c>
      <c r="Z563" s="63" t="s">
        <v>3396</v>
      </c>
      <c r="AA563" s="63"/>
      <c r="AB563" s="455">
        <f>'Punten per wedstrijd'!D284</f>
        <v>556.10000000000275</v>
      </c>
      <c r="AC563" s="331" t="s">
        <v>905</v>
      </c>
      <c r="AD563" s="277" t="s">
        <v>2009</v>
      </c>
      <c r="AE563" s="63"/>
      <c r="AF563" s="455">
        <f>'Punten per wedstrijd'!D422</f>
        <v>428.79999999999967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3378</v>
      </c>
      <c r="C564" s="63"/>
      <c r="D564" s="455">
        <f>'Punten per wedstrijd'!D761</f>
        <v>1543.4000000000015</v>
      </c>
      <c r="E564" s="331" t="s">
        <v>906</v>
      </c>
      <c r="F564" s="63" t="s">
        <v>3373</v>
      </c>
      <c r="G564" s="63"/>
      <c r="H564" s="455">
        <f>'Punten per wedstrijd'!D163</f>
        <v>4806.1999999999962</v>
      </c>
      <c r="I564" s="331" t="s">
        <v>906</v>
      </c>
      <c r="J564" s="63" t="s">
        <v>3369</v>
      </c>
      <c r="K564" s="63"/>
      <c r="L564" s="455">
        <f>'Punten per wedstrijd'!D378</f>
        <v>992.59999999998422</v>
      </c>
      <c r="M564" s="331" t="s">
        <v>906</v>
      </c>
      <c r="N564" s="63" t="s">
        <v>3373</v>
      </c>
      <c r="O564" s="63"/>
      <c r="P564" s="455">
        <f>'Punten per wedstrijd'!D579</f>
        <v>201.29999999999913</v>
      </c>
      <c r="Q564" s="331" t="s">
        <v>906</v>
      </c>
      <c r="R564" s="219" t="s">
        <v>1656</v>
      </c>
      <c r="S564" s="331"/>
      <c r="T564" s="455">
        <f>'Punten per wedstrijd'!D689</f>
        <v>0</v>
      </c>
      <c r="U564" s="331" t="s">
        <v>906</v>
      </c>
      <c r="V564" s="63" t="s">
        <v>782</v>
      </c>
      <c r="W564" s="63"/>
      <c r="X564" s="455">
        <f>'Punten per wedstrijd'!D92</f>
        <v>4236.9999999999991</v>
      </c>
      <c r="Y564" s="331" t="s">
        <v>906</v>
      </c>
      <c r="Z564" s="63" t="s">
        <v>3398</v>
      </c>
      <c r="AA564" s="63"/>
      <c r="AB564" s="455">
        <f>'Punten per wedstrijd'!D295</f>
        <v>553.79999999999814</v>
      </c>
      <c r="AC564" s="331" t="s">
        <v>906</v>
      </c>
      <c r="AD564" s="63" t="s">
        <v>748</v>
      </c>
      <c r="AE564" s="63"/>
      <c r="AF564" s="455">
        <f>'Punten per wedstrijd'!D496</f>
        <v>451.79999999999995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77" t="s">
        <v>2017</v>
      </c>
      <c r="C565" s="63"/>
      <c r="D565" s="455">
        <f>'Punten per wedstrijd'!D754</f>
        <v>1530.5</v>
      </c>
      <c r="E565" s="331" t="s">
        <v>907</v>
      </c>
      <c r="F565" s="63" t="s">
        <v>3371</v>
      </c>
      <c r="G565" s="63"/>
      <c r="H565" s="455">
        <f>'Punten per wedstrijd'!D151</f>
        <v>4750.9500000000162</v>
      </c>
      <c r="I565" s="331" t="s">
        <v>907</v>
      </c>
      <c r="J565" s="63" t="s">
        <v>3379</v>
      </c>
      <c r="K565" s="63"/>
      <c r="L565" s="455">
        <f>'Punten per wedstrijd'!D397</f>
        <v>985.30000000001246</v>
      </c>
      <c r="M565" s="331" t="s">
        <v>907</v>
      </c>
      <c r="N565" s="277" t="s">
        <v>11</v>
      </c>
      <c r="O565" s="63"/>
      <c r="P565" s="455">
        <f>'Punten per wedstrijd'!D547</f>
        <v>193.90000000000327</v>
      </c>
      <c r="Q565" s="331" t="s">
        <v>907</v>
      </c>
      <c r="R565" s="63" t="s">
        <v>3369</v>
      </c>
      <c r="S565" s="331"/>
      <c r="T565" s="455">
        <f>'Punten per wedstrijd'!D690</f>
        <v>0</v>
      </c>
      <c r="U565" s="331" t="s">
        <v>907</v>
      </c>
      <c r="V565" s="277" t="s">
        <v>37</v>
      </c>
      <c r="W565" s="63"/>
      <c r="X565" s="455">
        <f>'Punten per wedstrijd'!D94</f>
        <v>4185.9999999999964</v>
      </c>
      <c r="Y565" s="331" t="s">
        <v>907</v>
      </c>
      <c r="Z565" s="277" t="s">
        <v>33</v>
      </c>
      <c r="AA565" s="63"/>
      <c r="AB565" s="455">
        <f>'Punten per wedstrijd'!D301</f>
        <v>523.80000000000291</v>
      </c>
      <c r="AC565" s="331" t="s">
        <v>907</v>
      </c>
      <c r="AD565" s="63" t="s">
        <v>3368</v>
      </c>
      <c r="AE565" s="63"/>
      <c r="AF565" s="455">
        <f>'Punten per wedstrijd'!D444</f>
        <v>369.79999999999995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277" t="s">
        <v>2052</v>
      </c>
      <c r="C566" s="63"/>
      <c r="D566" s="455">
        <f>'Punten per wedstrijd'!D745</f>
        <v>1496.2999999999975</v>
      </c>
      <c r="E566" s="331" t="s">
        <v>908</v>
      </c>
      <c r="F566" s="63" t="s">
        <v>796</v>
      </c>
      <c r="G566" s="63"/>
      <c r="H566" s="455">
        <f>'Punten per wedstrijd'!D154</f>
        <v>4738.5999999999904</v>
      </c>
      <c r="I566" s="331" t="s">
        <v>908</v>
      </c>
      <c r="J566" s="28" t="s">
        <v>142</v>
      </c>
      <c r="K566" s="63"/>
      <c r="L566" s="455">
        <f>'Punten per wedstrijd'!D385</f>
        <v>984.40000000002669</v>
      </c>
      <c r="M566" s="331" t="s">
        <v>908</v>
      </c>
      <c r="N566" s="277" t="s">
        <v>2022</v>
      </c>
      <c r="O566" s="63"/>
      <c r="P566" s="455">
        <f>'Punten per wedstrijd'!D533</f>
        <v>189.69999999999828</v>
      </c>
      <c r="Q566" s="331" t="s">
        <v>908</v>
      </c>
      <c r="R566" s="277" t="s">
        <v>27</v>
      </c>
      <c r="S566" s="331"/>
      <c r="T566" s="455">
        <f>'Punten per wedstrijd'!D692</f>
        <v>0</v>
      </c>
      <c r="U566" s="331" t="s">
        <v>908</v>
      </c>
      <c r="V566" s="63" t="s">
        <v>3397</v>
      </c>
      <c r="W566" s="63"/>
      <c r="X566" s="455">
        <f>'Punten per wedstrijd'!D44</f>
        <v>4174.5500000000011</v>
      </c>
      <c r="Y566" s="331" t="s">
        <v>908</v>
      </c>
      <c r="Z566" s="63" t="s">
        <v>779</v>
      </c>
      <c r="AA566" s="63"/>
      <c r="AB566" s="455">
        <f>'Punten per wedstrijd'!D285</f>
        <v>519.39999999999964</v>
      </c>
      <c r="AC566" s="331" t="s">
        <v>908</v>
      </c>
      <c r="AD566" s="63" t="s">
        <v>796</v>
      </c>
      <c r="AE566" s="63"/>
      <c r="AF566" s="455">
        <f>'Punten per wedstrijd'!D466</f>
        <v>382.49999999999977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3397</v>
      </c>
      <c r="C567" s="63"/>
      <c r="D567" s="455">
        <f>'Punten per wedstrijd'!D772</f>
        <v>1450.2999999999993</v>
      </c>
      <c r="E567" s="331" t="s">
        <v>909</v>
      </c>
      <c r="F567" s="63" t="s">
        <v>763</v>
      </c>
      <c r="G567" s="63"/>
      <c r="H567" s="455">
        <f>'Punten per wedstrijd'!D165</f>
        <v>4726.8000000000065</v>
      </c>
      <c r="I567" s="331" t="s">
        <v>909</v>
      </c>
      <c r="J567" s="277" t="s">
        <v>2052</v>
      </c>
      <c r="K567" s="63"/>
      <c r="L567" s="455">
        <f>'Punten per wedstrijd'!D329</f>
        <v>977.99999999999932</v>
      </c>
      <c r="M567" s="331" t="s">
        <v>909</v>
      </c>
      <c r="N567" s="63" t="s">
        <v>3379</v>
      </c>
      <c r="O567" s="63"/>
      <c r="P567" s="455">
        <f>'Punten per wedstrijd'!D605</f>
        <v>187.8000000000003</v>
      </c>
      <c r="Q567" s="331" t="s">
        <v>909</v>
      </c>
      <c r="R567" s="63" t="s">
        <v>154</v>
      </c>
      <c r="S567" s="331"/>
      <c r="T567" s="455">
        <f>'Punten per wedstrijd'!D694</f>
        <v>0</v>
      </c>
      <c r="U567" s="331" t="s">
        <v>909</v>
      </c>
      <c r="V567" s="63" t="s">
        <v>3378</v>
      </c>
      <c r="W567" s="63"/>
      <c r="X567" s="455">
        <f>'Punten per wedstrijd'!D33</f>
        <v>4157.7500000000073</v>
      </c>
      <c r="Y567" s="331" t="s">
        <v>909</v>
      </c>
      <c r="Z567" s="219" t="s">
        <v>1655</v>
      </c>
      <c r="AA567" s="63"/>
      <c r="AB567" s="455">
        <f>'Punten per wedstrijd'!D238</f>
        <v>519.09999999999854</v>
      </c>
      <c r="AC567" s="331" t="s">
        <v>909</v>
      </c>
      <c r="AD567" s="63" t="s">
        <v>755</v>
      </c>
      <c r="AE567" s="63"/>
      <c r="AF567" s="455">
        <f>'Punten per wedstrijd'!D507</f>
        <v>343.70000000000005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757</v>
      </c>
      <c r="C568" s="63"/>
      <c r="D568" s="455">
        <f>'Punten per wedstrijd'!D769</f>
        <v>1443</v>
      </c>
      <c r="E568" s="331" t="s">
        <v>910</v>
      </c>
      <c r="F568" s="63" t="s">
        <v>771</v>
      </c>
      <c r="G568" s="63"/>
      <c r="H568" s="455">
        <f>'Punten per wedstrijd'!D120</f>
        <v>4643.800000000002</v>
      </c>
      <c r="I568" s="331" t="s">
        <v>910</v>
      </c>
      <c r="J568" s="63" t="s">
        <v>734</v>
      </c>
      <c r="K568" s="63"/>
      <c r="L568" s="455">
        <f>'Punten per wedstrijd'!D348</f>
        <v>960.70000000000437</v>
      </c>
      <c r="M568" s="331" t="s">
        <v>910</v>
      </c>
      <c r="N568" s="219" t="s">
        <v>1657</v>
      </c>
      <c r="O568" s="63"/>
      <c r="P568" s="455">
        <f>'Punten per wedstrijd'!D527</f>
        <v>186.29999999999632</v>
      </c>
      <c r="Q568" s="331" t="s">
        <v>910</v>
      </c>
      <c r="R568" s="63" t="s">
        <v>3381</v>
      </c>
      <c r="S568" s="331"/>
      <c r="T568" s="455">
        <f>'Punten per wedstrijd'!D695</f>
        <v>0</v>
      </c>
      <c r="U568" s="331" t="s">
        <v>910</v>
      </c>
      <c r="V568" s="63" t="s">
        <v>3375</v>
      </c>
      <c r="W568" s="63"/>
      <c r="X568" s="455">
        <f>'Punten per wedstrijd'!D45</f>
        <v>4111.1000000000031</v>
      </c>
      <c r="Y568" s="331" t="s">
        <v>910</v>
      </c>
      <c r="Z568" s="63" t="s">
        <v>778</v>
      </c>
      <c r="AA568" s="63"/>
      <c r="AB568" s="455">
        <f>'Punten per wedstrijd'!D277</f>
        <v>510.09999999999985</v>
      </c>
      <c r="AC568" s="331" t="s">
        <v>910</v>
      </c>
      <c r="AD568" s="63" t="s">
        <v>763</v>
      </c>
      <c r="AE568" s="63"/>
      <c r="AF568" s="455">
        <f>'Punten per wedstrijd'!D477</f>
        <v>345.60000000000008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277" t="s">
        <v>15</v>
      </c>
      <c r="C569" s="63"/>
      <c r="D569" s="455">
        <f>'Punten per wedstrijd'!D765</f>
        <v>1315.6999999999989</v>
      </c>
      <c r="E569" s="331" t="s">
        <v>911</v>
      </c>
      <c r="F569" s="219" t="s">
        <v>1656</v>
      </c>
      <c r="G569" s="63"/>
      <c r="H569" s="455">
        <f>'Punten per wedstrijd'!D169</f>
        <v>4613.25</v>
      </c>
      <c r="I569" s="331" t="s">
        <v>911</v>
      </c>
      <c r="J569" s="63" t="s">
        <v>3381</v>
      </c>
      <c r="K569" s="63"/>
      <c r="L569" s="455">
        <f>'Punten per wedstrijd'!D383</f>
        <v>957.40000000000396</v>
      </c>
      <c r="M569" s="331" t="s">
        <v>911</v>
      </c>
      <c r="N569" s="219" t="s">
        <v>1660</v>
      </c>
      <c r="O569" s="63"/>
      <c r="P569" s="455">
        <f>'Punten per wedstrijd'!D595</f>
        <v>185.89999999998122</v>
      </c>
      <c r="Q569" s="331" t="s">
        <v>911</v>
      </c>
      <c r="R569" s="28" t="s">
        <v>142</v>
      </c>
      <c r="S569" s="331"/>
      <c r="T569" s="455">
        <f>'Punten per wedstrijd'!D697</f>
        <v>0</v>
      </c>
      <c r="U569" s="331" t="s">
        <v>911</v>
      </c>
      <c r="V569" s="28" t="s">
        <v>21</v>
      </c>
      <c r="W569" s="63"/>
      <c r="X569" s="455">
        <f>'Punten per wedstrijd'!D51</f>
        <v>4082.8999999999951</v>
      </c>
      <c r="Y569" s="331" t="s">
        <v>911</v>
      </c>
      <c r="Z569" s="63" t="s">
        <v>154</v>
      </c>
      <c r="AA569" s="63"/>
      <c r="AB569" s="455">
        <f>'Punten per wedstrijd'!D278</f>
        <v>506.90000000000475</v>
      </c>
      <c r="AC569" s="331" t="s">
        <v>911</v>
      </c>
      <c r="AD569" s="277" t="s">
        <v>15</v>
      </c>
      <c r="AE569" s="63"/>
      <c r="AF569" s="455">
        <f>'Punten per wedstrijd'!D453</f>
        <v>431.40000000000003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180</v>
      </c>
      <c r="C570" s="63"/>
      <c r="D570" s="455">
        <f>'Punten per wedstrijd'!D826</f>
        <v>1298.3000000000011</v>
      </c>
      <c r="E570" s="331" t="s">
        <v>912</v>
      </c>
      <c r="F570" s="63" t="s">
        <v>782</v>
      </c>
      <c r="G570" s="63"/>
      <c r="H570" s="455">
        <f>'Punten per wedstrijd'!D196</f>
        <v>4590.5999999999967</v>
      </c>
      <c r="I570" s="331" t="s">
        <v>912</v>
      </c>
      <c r="J570" s="277" t="s">
        <v>2009</v>
      </c>
      <c r="K570" s="63"/>
      <c r="L570" s="455">
        <f>'Punten per wedstrijd'!D318</f>
        <v>952.19999999998788</v>
      </c>
      <c r="M570" s="331" t="s">
        <v>912</v>
      </c>
      <c r="N570" s="63" t="s">
        <v>180</v>
      </c>
      <c r="O570" s="63"/>
      <c r="P570" s="455">
        <f>'Punten per wedstrijd'!D618</f>
        <v>185.19999999999266</v>
      </c>
      <c r="Q570" s="331" t="s">
        <v>912</v>
      </c>
      <c r="R570" s="63" t="s">
        <v>738</v>
      </c>
      <c r="S570" s="331"/>
      <c r="T570" s="455">
        <f>'Punten per wedstrijd'!D698</f>
        <v>0</v>
      </c>
      <c r="U570" s="331" t="s">
        <v>912</v>
      </c>
      <c r="V570" s="277" t="s">
        <v>1</v>
      </c>
      <c r="W570" s="63"/>
      <c r="X570" s="455">
        <f>'Punten per wedstrijd'!D12</f>
        <v>3993.200000000003</v>
      </c>
      <c r="Y570" s="331" t="s">
        <v>912</v>
      </c>
      <c r="Z570" s="277" t="s">
        <v>25</v>
      </c>
      <c r="AA570" s="63"/>
      <c r="AB570" s="455">
        <f>'Punten per wedstrijd'!D271</f>
        <v>502.79999999999831</v>
      </c>
      <c r="AC570" s="331" t="s">
        <v>912</v>
      </c>
      <c r="AD570" s="63" t="s">
        <v>3367</v>
      </c>
      <c r="AE570" s="63"/>
      <c r="AF570" s="455">
        <f>'Punten per wedstrijd'!D436</f>
        <v>339.19999999999993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728</v>
      </c>
      <c r="C571" s="63"/>
      <c r="D571" s="455">
        <f>'Punten per wedstrijd'!D759</f>
        <v>1287.4000000000015</v>
      </c>
      <c r="E571" s="331" t="s">
        <v>913</v>
      </c>
      <c r="F571" s="277" t="s">
        <v>2006</v>
      </c>
      <c r="G571" s="63"/>
      <c r="H571" s="455">
        <f>'Punten per wedstrijd'!D143</f>
        <v>4552.4999999999927</v>
      </c>
      <c r="I571" s="331" t="s">
        <v>913</v>
      </c>
      <c r="J571" s="277" t="s">
        <v>23</v>
      </c>
      <c r="K571" s="63"/>
      <c r="L571" s="455">
        <f>'Punten per wedstrijd'!D374</f>
        <v>928.99999999999443</v>
      </c>
      <c r="M571" s="331" t="s">
        <v>913</v>
      </c>
      <c r="N571" s="63" t="s">
        <v>3370</v>
      </c>
      <c r="O571" s="63"/>
      <c r="P571" s="455">
        <f>'Punten per wedstrijd'!D543</f>
        <v>183.19999999999587</v>
      </c>
      <c r="Q571" s="331" t="s">
        <v>913</v>
      </c>
      <c r="R571" s="219" t="s">
        <v>1660</v>
      </c>
      <c r="S571" s="331"/>
      <c r="T571" s="455">
        <f>'Punten per wedstrijd'!D699</f>
        <v>0</v>
      </c>
      <c r="U571" s="331" t="s">
        <v>913</v>
      </c>
      <c r="V571" s="63" t="s">
        <v>3376</v>
      </c>
      <c r="W571" s="63"/>
      <c r="X571" s="455">
        <f>'Punten per wedstrijd'!D83</f>
        <v>3949.299999999992</v>
      </c>
      <c r="Y571" s="331" t="s">
        <v>913</v>
      </c>
      <c r="Z571" s="63" t="s">
        <v>771</v>
      </c>
      <c r="AA571" s="63"/>
      <c r="AB571" s="455">
        <f>'Punten per wedstrijd'!D224</f>
        <v>500.50000000000119</v>
      </c>
      <c r="AC571" s="331" t="s">
        <v>913</v>
      </c>
      <c r="AD571" s="63" t="s">
        <v>778</v>
      </c>
      <c r="AE571" s="63"/>
      <c r="AF571" s="455">
        <f>'Punten per wedstrijd'!D485</f>
        <v>436.09999999999974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277" t="s">
        <v>23</v>
      </c>
      <c r="C572" s="63"/>
      <c r="D572" s="455">
        <f>'Punten per wedstrijd'!D790</f>
        <v>1254.3000000000011</v>
      </c>
      <c r="E572" s="331" t="s">
        <v>914</v>
      </c>
      <c r="F572" s="63" t="s">
        <v>728</v>
      </c>
      <c r="G572" s="63"/>
      <c r="H572" s="455">
        <f>'Punten per wedstrijd'!D135</f>
        <v>4524.2999999999975</v>
      </c>
      <c r="I572" s="331" t="s">
        <v>914</v>
      </c>
      <c r="J572" s="63" t="s">
        <v>3375</v>
      </c>
      <c r="K572" s="63"/>
      <c r="L572" s="455">
        <f>'Punten per wedstrijd'!D357</f>
        <v>928.60000000000844</v>
      </c>
      <c r="M572" s="331" t="s">
        <v>914</v>
      </c>
      <c r="N572" s="277" t="s">
        <v>27</v>
      </c>
      <c r="O572" s="63"/>
      <c r="P572" s="455">
        <f>'Punten per wedstrijd'!D588</f>
        <v>180.1000000000034</v>
      </c>
      <c r="Q572" s="331" t="s">
        <v>914</v>
      </c>
      <c r="R572" s="63" t="s">
        <v>3396</v>
      </c>
      <c r="S572" s="331"/>
      <c r="T572" s="455">
        <f>'Punten per wedstrijd'!D700</f>
        <v>0</v>
      </c>
      <c r="U572" s="331" t="s">
        <v>914</v>
      </c>
      <c r="V572" s="63" t="s">
        <v>755</v>
      </c>
      <c r="W572" s="63"/>
      <c r="X572" s="455">
        <f>'Punten per wedstrijd'!D91</f>
        <v>3917.299999999997</v>
      </c>
      <c r="Y572" s="331" t="s">
        <v>914</v>
      </c>
      <c r="Z572" s="277" t="s">
        <v>1</v>
      </c>
      <c r="AA572" s="63"/>
      <c r="AB572" s="455">
        <f>'Punten per wedstrijd'!D220</f>
        <v>495.30000000000041</v>
      </c>
      <c r="AC572" s="331" t="s">
        <v>914</v>
      </c>
      <c r="AD572" s="63" t="s">
        <v>180</v>
      </c>
      <c r="AE572" s="63"/>
      <c r="AF572" s="455">
        <f>'Punten per wedstrijd'!D514</f>
        <v>372.99999999999994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3396</v>
      </c>
      <c r="C573" s="63"/>
      <c r="D573" s="455">
        <f>'Punten per wedstrijd'!D804</f>
        <v>1244.9500000000007</v>
      </c>
      <c r="E573" s="331" t="s">
        <v>915</v>
      </c>
      <c r="F573" s="63" t="s">
        <v>3374</v>
      </c>
      <c r="G573" s="63"/>
      <c r="H573" s="455">
        <f>'Punten per wedstrijd'!D159</f>
        <v>4517.9999999999973</v>
      </c>
      <c r="I573" s="331" t="s">
        <v>915</v>
      </c>
      <c r="J573" s="63" t="s">
        <v>753</v>
      </c>
      <c r="K573" s="63"/>
      <c r="L573" s="455">
        <f>'Punten per wedstrijd'!D414</f>
        <v>922.19999999999902</v>
      </c>
      <c r="M573" s="331" t="s">
        <v>915</v>
      </c>
      <c r="N573" s="277" t="s">
        <v>2029</v>
      </c>
      <c r="O573" s="63"/>
      <c r="P573" s="455">
        <f>'Punten per wedstrijd'!D617</f>
        <v>178.99999999999591</v>
      </c>
      <c r="Q573" s="331" t="s">
        <v>915</v>
      </c>
      <c r="R573" s="63" t="s">
        <v>779</v>
      </c>
      <c r="S573" s="331"/>
      <c r="T573" s="455">
        <f>'Punten per wedstrijd'!D701</f>
        <v>0</v>
      </c>
      <c r="U573" s="331" t="s">
        <v>915</v>
      </c>
      <c r="V573" s="63" t="s">
        <v>3379</v>
      </c>
      <c r="W573" s="63"/>
      <c r="X573" s="455">
        <f>'Punten per wedstrijd'!D85</f>
        <v>3902.599999999994</v>
      </c>
      <c r="Y573" s="331" t="s">
        <v>915</v>
      </c>
      <c r="Z573" s="277" t="s">
        <v>2001</v>
      </c>
      <c r="AA573" s="63"/>
      <c r="AB573" s="455">
        <f>'Punten per wedstrijd'!D294</f>
        <v>494.2999999999987</v>
      </c>
      <c r="AC573" s="331" t="s">
        <v>915</v>
      </c>
      <c r="AD573" s="63" t="s">
        <v>155</v>
      </c>
      <c r="AE573" s="63"/>
      <c r="AF573" s="455">
        <f>'Punten per wedstrijd'!D517</f>
        <v>386.00000000000085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3381</v>
      </c>
      <c r="C574" s="63"/>
      <c r="D574" s="455">
        <f>'Punten per wedstrijd'!D799</f>
        <v>1239.7999999999993</v>
      </c>
      <c r="E574" s="331" t="s">
        <v>916</v>
      </c>
      <c r="F574" s="63" t="s">
        <v>3372</v>
      </c>
      <c r="G574" s="63"/>
      <c r="H574" s="455">
        <f>'Punten per wedstrijd'!D147</f>
        <v>4409.0000000000055</v>
      </c>
      <c r="I574" s="331" t="s">
        <v>916</v>
      </c>
      <c r="J574" s="277" t="s">
        <v>2156</v>
      </c>
      <c r="K574" s="63"/>
      <c r="L574" s="455">
        <f>'Punten per wedstrijd'!D394</f>
        <v>921.89999999999009</v>
      </c>
      <c r="M574" s="331" t="s">
        <v>916</v>
      </c>
      <c r="N574" s="63" t="s">
        <v>796</v>
      </c>
      <c r="O574" s="63"/>
      <c r="P574" s="455">
        <f>'Punten per wedstrijd'!D570</f>
        <v>176.59999999999241</v>
      </c>
      <c r="Q574" s="331" t="s">
        <v>916</v>
      </c>
      <c r="R574" s="277" t="s">
        <v>2049</v>
      </c>
      <c r="S574" s="331"/>
      <c r="T574" s="455">
        <f>'Punten per wedstrijd'!D702</f>
        <v>0</v>
      </c>
      <c r="U574" s="331" t="s">
        <v>916</v>
      </c>
      <c r="V574" s="63" t="s">
        <v>154</v>
      </c>
      <c r="W574" s="63"/>
      <c r="X574" s="455">
        <f>'Punten per wedstrijd'!D70</f>
        <v>3878.8000000000043</v>
      </c>
      <c r="Y574" s="331" t="s">
        <v>916</v>
      </c>
      <c r="Z574" s="63" t="s">
        <v>3380</v>
      </c>
      <c r="AA574" s="63"/>
      <c r="AB574" s="455">
        <f>'Punten per wedstrijd'!D268</f>
        <v>486.30000000000092</v>
      </c>
      <c r="AC574" s="331" t="s">
        <v>916</v>
      </c>
      <c r="AD574" s="63" t="s">
        <v>800</v>
      </c>
      <c r="AE574" s="63"/>
      <c r="AF574" s="455">
        <f>'Punten per wedstrijd'!D464</f>
        <v>363.00000000000034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3384</v>
      </c>
      <c r="C575" s="63"/>
      <c r="D575" s="455">
        <f>'Punten per wedstrijd'!D752</f>
        <v>1227.3000000000011</v>
      </c>
      <c r="E575" s="331" t="s">
        <v>917</v>
      </c>
      <c r="F575" s="277" t="s">
        <v>2023</v>
      </c>
      <c r="G575" s="63"/>
      <c r="H575" s="455">
        <f>'Punten per wedstrijd'!D126</f>
        <v>4261.0999999999976</v>
      </c>
      <c r="I575" s="331" t="s">
        <v>917</v>
      </c>
      <c r="J575" s="277" t="s">
        <v>2025</v>
      </c>
      <c r="K575" s="63"/>
      <c r="L575" s="455">
        <f>'Punten per wedstrijd'!D366</f>
        <v>915.00000000000216</v>
      </c>
      <c r="M575" s="331" t="s">
        <v>917</v>
      </c>
      <c r="N575" s="63" t="s">
        <v>782</v>
      </c>
      <c r="O575" s="63"/>
      <c r="P575" s="455">
        <f>'Punten per wedstrijd'!D612</f>
        <v>170.7000000000011</v>
      </c>
      <c r="Q575" s="331" t="s">
        <v>917</v>
      </c>
      <c r="R575" s="63" t="s">
        <v>749</v>
      </c>
      <c r="S575" s="331"/>
      <c r="T575" s="455">
        <f>'Punten per wedstrijd'!D703</f>
        <v>0</v>
      </c>
      <c r="U575" s="331" t="s">
        <v>917</v>
      </c>
      <c r="V575" s="63" t="s">
        <v>733</v>
      </c>
      <c r="W575" s="63"/>
      <c r="X575" s="455">
        <f>'Punten per wedstrijd'!D84</f>
        <v>3838.5000000000023</v>
      </c>
      <c r="Y575" s="331" t="s">
        <v>917</v>
      </c>
      <c r="Z575" s="277" t="s">
        <v>13</v>
      </c>
      <c r="AA575" s="63"/>
      <c r="AB575" s="455">
        <f>'Punten per wedstrijd'!D243</f>
        <v>480.40000000000077</v>
      </c>
      <c r="AC575" s="331" t="s">
        <v>917</v>
      </c>
      <c r="AD575" s="277" t="s">
        <v>27</v>
      </c>
      <c r="AE575" s="63"/>
      <c r="AF575" s="455">
        <f>'Punten per wedstrijd'!D484</f>
        <v>367.90000000000003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5">
        <f>'Punten per wedstrijd'!D735</f>
        <v>1202.5500000000011</v>
      </c>
      <c r="E576" s="331" t="s">
        <v>918</v>
      </c>
      <c r="F576" s="277" t="s">
        <v>2052</v>
      </c>
      <c r="G576" s="63"/>
      <c r="H576" s="455">
        <f>'Punten per wedstrijd'!D121</f>
        <v>4236.8999999999969</v>
      </c>
      <c r="I576" s="331" t="s">
        <v>918</v>
      </c>
      <c r="J576" s="277" t="s">
        <v>2010</v>
      </c>
      <c r="K576" s="63"/>
      <c r="L576" s="455">
        <f>'Punten per wedstrijd'!D344</f>
        <v>910.60000000000548</v>
      </c>
      <c r="M576" s="331" t="s">
        <v>918</v>
      </c>
      <c r="N576" s="277" t="s">
        <v>2049</v>
      </c>
      <c r="O576" s="63"/>
      <c r="P576" s="455">
        <f>'Punten per wedstrijd'!D598</f>
        <v>169.89999999999662</v>
      </c>
      <c r="Q576" s="331" t="s">
        <v>918</v>
      </c>
      <c r="R576" s="63" t="s">
        <v>748</v>
      </c>
      <c r="S576" s="331"/>
      <c r="T576" s="455">
        <f>'Punten per wedstrijd'!D704</f>
        <v>0</v>
      </c>
      <c r="U576" s="331" t="s">
        <v>918</v>
      </c>
      <c r="V576" s="277" t="s">
        <v>2156</v>
      </c>
      <c r="W576" s="63"/>
      <c r="X576" s="455">
        <f>'Punten per wedstrijd'!D82</f>
        <v>3747.6999999999944</v>
      </c>
      <c r="Y576" s="331" t="s">
        <v>918</v>
      </c>
      <c r="Z576" s="63" t="s">
        <v>180</v>
      </c>
      <c r="AA576" s="63"/>
      <c r="AB576" s="455">
        <f>'Punten per wedstrijd'!D306</f>
        <v>478.30000000000183</v>
      </c>
      <c r="AC576" s="331" t="s">
        <v>918</v>
      </c>
      <c r="AD576" s="277" t="s">
        <v>2156</v>
      </c>
      <c r="AE576" s="63"/>
      <c r="AF576" s="455">
        <f>'Punten per wedstrijd'!D498</f>
        <v>318.49999999999966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5">
        <f>'Punten per wedstrijd'!D789</f>
        <v>1199.7000000000025</v>
      </c>
      <c r="E577" s="331" t="s">
        <v>919</v>
      </c>
      <c r="F577" s="63" t="s">
        <v>790</v>
      </c>
      <c r="G577" s="63"/>
      <c r="H577" s="455">
        <f>'Punten per wedstrijd'!D193</f>
        <v>4208.8999999999942</v>
      </c>
      <c r="I577" s="331" t="s">
        <v>919</v>
      </c>
      <c r="J577" s="277" t="s">
        <v>2006</v>
      </c>
      <c r="K577" s="63"/>
      <c r="L577" s="455">
        <f>'Punten per wedstrijd'!D351</f>
        <v>884.399999999996</v>
      </c>
      <c r="M577" s="331" t="s">
        <v>919</v>
      </c>
      <c r="N577" s="63" t="s">
        <v>3371</v>
      </c>
      <c r="O577" s="63"/>
      <c r="P577" s="455">
        <f>'Punten per wedstrijd'!D567</f>
        <v>165.8000000000074</v>
      </c>
      <c r="Q577" s="331" t="s">
        <v>919</v>
      </c>
      <c r="R577" s="277" t="s">
        <v>2156</v>
      </c>
      <c r="S577" s="331"/>
      <c r="T577" s="455">
        <f>'Punten per wedstrijd'!D706</f>
        <v>0</v>
      </c>
      <c r="U577" s="331" t="s">
        <v>919</v>
      </c>
      <c r="V577" s="277" t="s">
        <v>2025</v>
      </c>
      <c r="W577" s="63"/>
      <c r="X577" s="455">
        <f>'Punten per wedstrijd'!D54</f>
        <v>3731.5000000000036</v>
      </c>
      <c r="Y577" s="331" t="s">
        <v>919</v>
      </c>
      <c r="Z577" s="63" t="s">
        <v>3394</v>
      </c>
      <c r="AA577" s="63"/>
      <c r="AB577" s="455">
        <f>'Punten per wedstrijd'!D307</f>
        <v>459.29999999999961</v>
      </c>
      <c r="AC577" s="331" t="s">
        <v>919</v>
      </c>
      <c r="AD577" s="63" t="s">
        <v>753</v>
      </c>
      <c r="AE577" s="63"/>
      <c r="AF577" s="455">
        <f>'Punten per wedstrijd'!D518</f>
        <v>393.99999999999989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63" t="s">
        <v>764</v>
      </c>
      <c r="C578" s="63"/>
      <c r="D578" s="455">
        <f>'Punten per wedstrijd'!D800</f>
        <v>1187.4000000000051</v>
      </c>
      <c r="E578" s="331" t="s">
        <v>920</v>
      </c>
      <c r="F578" s="63" t="s">
        <v>3368</v>
      </c>
      <c r="G578" s="63"/>
      <c r="H578" s="455">
        <f>'Punten per wedstrijd'!D132</f>
        <v>4148.5</v>
      </c>
      <c r="I578" s="331" t="s">
        <v>920</v>
      </c>
      <c r="J578" s="277" t="s">
        <v>2049</v>
      </c>
      <c r="K578" s="63"/>
      <c r="L578" s="455">
        <f>'Punten per wedstrijd'!D390</f>
        <v>874.79999999999518</v>
      </c>
      <c r="M578" s="331" t="s">
        <v>920</v>
      </c>
      <c r="N578" s="277" t="s">
        <v>2024</v>
      </c>
      <c r="O578" s="63"/>
      <c r="P578" s="455">
        <f>'Punten per wedstrijd'!D549</f>
        <v>165.19999999998976</v>
      </c>
      <c r="Q578" s="331" t="s">
        <v>920</v>
      </c>
      <c r="R578" s="63" t="s">
        <v>3376</v>
      </c>
      <c r="S578" s="331"/>
      <c r="T578" s="455">
        <f>'Punten per wedstrijd'!D707</f>
        <v>0</v>
      </c>
      <c r="U578" s="331" t="s">
        <v>920</v>
      </c>
      <c r="V578" s="277" t="s">
        <v>2049</v>
      </c>
      <c r="W578" s="63"/>
      <c r="X578" s="455">
        <f>'Punten per wedstrijd'!D78</f>
        <v>3705.3000000000006</v>
      </c>
      <c r="Y578" s="331" t="s">
        <v>920</v>
      </c>
      <c r="Z578" s="219" t="s">
        <v>1652</v>
      </c>
      <c r="AA578" s="63"/>
      <c r="AB578" s="455">
        <f>'Punten per wedstrijd'!D217</f>
        <v>458.80000000000121</v>
      </c>
      <c r="AC578" s="331" t="s">
        <v>920</v>
      </c>
      <c r="AD578" s="28" t="s">
        <v>142</v>
      </c>
      <c r="AE578" s="63"/>
      <c r="AF578" s="455">
        <f>'Punten per wedstrijd'!D489</f>
        <v>304.69999999999953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3380</v>
      </c>
      <c r="C579" s="63"/>
      <c r="D579" s="455">
        <f>'Punten per wedstrijd'!D788</f>
        <v>1100.7999999999975</v>
      </c>
      <c r="E579" s="331" t="s">
        <v>921</v>
      </c>
      <c r="F579" s="277" t="s">
        <v>1</v>
      </c>
      <c r="G579" s="63"/>
      <c r="H579" s="455">
        <f>'Punten per wedstrijd'!D116</f>
        <v>4058.7000000000112</v>
      </c>
      <c r="I579" s="331" t="s">
        <v>921</v>
      </c>
      <c r="J579" s="63" t="s">
        <v>755</v>
      </c>
      <c r="K579" s="63"/>
      <c r="L579" s="455">
        <f>'Punten per wedstrijd'!D403</f>
        <v>865.49999999998556</v>
      </c>
      <c r="M579" s="331" t="s">
        <v>921</v>
      </c>
      <c r="N579" s="277" t="s">
        <v>13</v>
      </c>
      <c r="O579" s="63"/>
      <c r="P579" s="455">
        <f>'Punten per wedstrijd'!D555</f>
        <v>161.90000000000549</v>
      </c>
      <c r="Q579" s="331" t="s">
        <v>921</v>
      </c>
      <c r="R579" s="63" t="s">
        <v>733</v>
      </c>
      <c r="S579" s="331"/>
      <c r="T579" s="455">
        <f>'Punten per wedstrijd'!D708</f>
        <v>0</v>
      </c>
      <c r="U579" s="331" t="s">
        <v>921</v>
      </c>
      <c r="V579" s="63" t="s">
        <v>749</v>
      </c>
      <c r="W579" s="63"/>
      <c r="X579" s="455">
        <f>'Punten per wedstrijd'!D79</f>
        <v>3683.2000000000121</v>
      </c>
      <c r="Y579" s="331" t="s">
        <v>921</v>
      </c>
      <c r="Z579" s="277" t="s">
        <v>2006</v>
      </c>
      <c r="AA579" s="63"/>
      <c r="AB579" s="455">
        <f>'Punten per wedstrijd'!D247</f>
        <v>453.3999999999964</v>
      </c>
      <c r="AC579" s="331" t="s">
        <v>921</v>
      </c>
      <c r="AD579" s="63" t="s">
        <v>3394</v>
      </c>
      <c r="AE579" s="63"/>
      <c r="AF579" s="455">
        <f>'Punten per wedstrijd'!D515</f>
        <v>304.59999999999991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63" t="s">
        <v>782</v>
      </c>
      <c r="C580" s="63"/>
      <c r="D580" s="455">
        <f>'Punten per wedstrijd'!D820</f>
        <v>1097.1999999999989</v>
      </c>
      <c r="E580" s="331" t="s">
        <v>922</v>
      </c>
      <c r="F580" s="63" t="s">
        <v>3377</v>
      </c>
      <c r="G580" s="63"/>
      <c r="H580" s="455">
        <f>'Punten per wedstrijd'!D109</f>
        <v>4058.7000000000021</v>
      </c>
      <c r="I580" s="331" t="s">
        <v>922</v>
      </c>
      <c r="J580" s="277" t="s">
        <v>1</v>
      </c>
      <c r="K580" s="63"/>
      <c r="L580" s="455">
        <f>'Punten per wedstrijd'!D324</f>
        <v>859.30000000002394</v>
      </c>
      <c r="M580" s="331" t="s">
        <v>922</v>
      </c>
      <c r="N580" s="63" t="s">
        <v>757</v>
      </c>
      <c r="O580" s="63"/>
      <c r="P580" s="455">
        <f>'Punten per wedstrijd'!D561</f>
        <v>156.09999999999144</v>
      </c>
      <c r="Q580" s="331" t="s">
        <v>922</v>
      </c>
      <c r="R580" s="63" t="s">
        <v>3379</v>
      </c>
      <c r="S580" s="331"/>
      <c r="T580" s="455">
        <f>'Punten per wedstrijd'!D709</f>
        <v>0</v>
      </c>
      <c r="U580" s="331" t="s">
        <v>922</v>
      </c>
      <c r="V580" s="219" t="s">
        <v>1643</v>
      </c>
      <c r="W580" s="63"/>
      <c r="X580" s="455">
        <f>'Punten per wedstrijd'!D46</f>
        <v>3675.8999999999974</v>
      </c>
      <c r="Y580" s="331" t="s">
        <v>922</v>
      </c>
      <c r="Z580" s="63" t="s">
        <v>753</v>
      </c>
      <c r="AA580" s="63"/>
      <c r="AB580" s="455">
        <f>'Punten per wedstrijd'!D310</f>
        <v>426.49999999999994</v>
      </c>
      <c r="AC580" s="331" t="s">
        <v>922</v>
      </c>
      <c r="AD580" s="63" t="s">
        <v>746</v>
      </c>
      <c r="AE580" s="63"/>
      <c r="AF580" s="455">
        <f>'Punten per wedstrijd'!D483</f>
        <v>358.90000000000009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738</v>
      </c>
      <c r="C581" s="63"/>
      <c r="D581" s="455">
        <f>'Punten per wedstrijd'!D802</f>
        <v>1088.7999999999993</v>
      </c>
      <c r="E581" s="331" t="s">
        <v>923</v>
      </c>
      <c r="F581" s="63" t="s">
        <v>755</v>
      </c>
      <c r="G581" s="63"/>
      <c r="H581" s="455">
        <f>'Punten per wedstrijd'!D195</f>
        <v>4038.6999999999889</v>
      </c>
      <c r="I581" s="331" t="s">
        <v>923</v>
      </c>
      <c r="J581" s="63" t="s">
        <v>3370</v>
      </c>
      <c r="K581" s="63"/>
      <c r="L581" s="455">
        <f>'Punten per wedstrijd'!D335</f>
        <v>849.90000000000032</v>
      </c>
      <c r="M581" s="331" t="s">
        <v>923</v>
      </c>
      <c r="N581" s="63" t="s">
        <v>728</v>
      </c>
      <c r="O581" s="63"/>
      <c r="P581" s="455">
        <f>'Punten per wedstrijd'!D551</f>
        <v>155.90000000000282</v>
      </c>
      <c r="Q581" s="331" t="s">
        <v>923</v>
      </c>
      <c r="R581" s="277" t="s">
        <v>2001</v>
      </c>
      <c r="S581" s="331"/>
      <c r="T581" s="455">
        <f>'Punten per wedstrijd'!D710</f>
        <v>0</v>
      </c>
      <c r="U581" s="331" t="s">
        <v>923</v>
      </c>
      <c r="V581" s="277" t="s">
        <v>2009</v>
      </c>
      <c r="W581" s="63"/>
      <c r="X581" s="455">
        <f>'Punten per wedstrijd'!D6</f>
        <v>3673.0999999999904</v>
      </c>
      <c r="Y581" s="331" t="s">
        <v>923</v>
      </c>
      <c r="Z581" s="277" t="s">
        <v>23</v>
      </c>
      <c r="AA581" s="63"/>
      <c r="AB581" s="455">
        <f>'Punten per wedstrijd'!D270</f>
        <v>425.20000000000181</v>
      </c>
      <c r="AC581" s="331" t="s">
        <v>923</v>
      </c>
      <c r="AD581" s="277" t="s">
        <v>3364</v>
      </c>
      <c r="AE581" s="63"/>
      <c r="AF581" s="455">
        <f>'Punten per wedstrijd'!D469</f>
        <v>370.2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3365</v>
      </c>
      <c r="C582" s="63"/>
      <c r="D582" s="455">
        <f>'Punten per wedstrijd'!D831</f>
        <v>1046.7999999999984</v>
      </c>
      <c r="E582" s="331" t="s">
        <v>924</v>
      </c>
      <c r="F582" s="277" t="s">
        <v>3364</v>
      </c>
      <c r="G582" s="63"/>
      <c r="H582" s="455">
        <f>'Punten per wedstrijd'!D157</f>
        <v>4010.800000000012</v>
      </c>
      <c r="I582" s="331" t="s">
        <v>924</v>
      </c>
      <c r="J582" s="277" t="s">
        <v>27</v>
      </c>
      <c r="K582" s="63"/>
      <c r="L582" s="455">
        <f>'Punten per wedstrijd'!D380</f>
        <v>847.00000000001296</v>
      </c>
      <c r="M582" s="331" t="s">
        <v>924</v>
      </c>
      <c r="N582" s="277" t="s">
        <v>3365</v>
      </c>
      <c r="O582" s="63"/>
      <c r="P582" s="455">
        <f>'Punten per wedstrijd'!D623</f>
        <v>155.79999999999177</v>
      </c>
      <c r="Q582" s="331" t="s">
        <v>924</v>
      </c>
      <c r="R582" s="63" t="s">
        <v>3398</v>
      </c>
      <c r="S582" s="331"/>
      <c r="T582" s="455">
        <f>'Punten per wedstrijd'!D711</f>
        <v>0</v>
      </c>
      <c r="U582" s="331" t="s">
        <v>924</v>
      </c>
      <c r="V582" s="219" t="s">
        <v>1644</v>
      </c>
      <c r="W582" s="63"/>
      <c r="X582" s="455">
        <f>'Punten per wedstrijd'!D57</f>
        <v>3618.8499999999954</v>
      </c>
      <c r="Y582" s="331" t="s">
        <v>924</v>
      </c>
      <c r="Z582" s="219" t="s">
        <v>1660</v>
      </c>
      <c r="AA582" s="63"/>
      <c r="AB582" s="455">
        <f>'Punten per wedstrijd'!D283</f>
        <v>403.1999999999984</v>
      </c>
      <c r="AC582" s="331" t="s">
        <v>924</v>
      </c>
      <c r="AD582" s="277" t="s">
        <v>17</v>
      </c>
      <c r="AE582" s="63"/>
      <c r="AF582" s="455">
        <f>'Punten per wedstrijd'!D456</f>
        <v>292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2023</v>
      </c>
      <c r="C583" s="63"/>
      <c r="D583" s="455">
        <f>'Punten per wedstrijd'!D750</f>
        <v>1028.1000000000004</v>
      </c>
      <c r="E583" s="331" t="s">
        <v>925</v>
      </c>
      <c r="F583" s="63" t="s">
        <v>153</v>
      </c>
      <c r="G583" s="63"/>
      <c r="H583" s="455">
        <f>'Punten per wedstrijd'!D125</f>
        <v>3909.5999999999945</v>
      </c>
      <c r="I583" s="331" t="s">
        <v>925</v>
      </c>
      <c r="J583" s="63" t="s">
        <v>796</v>
      </c>
      <c r="K583" s="63"/>
      <c r="L583" s="455">
        <f>'Punten per wedstrijd'!D362</f>
        <v>846.09999999999241</v>
      </c>
      <c r="M583" s="331" t="s">
        <v>925</v>
      </c>
      <c r="N583" s="277" t="s">
        <v>23</v>
      </c>
      <c r="O583" s="63"/>
      <c r="P583" s="455">
        <f>'Punten per wedstrijd'!D582</f>
        <v>152.99999999999602</v>
      </c>
      <c r="Q583" s="331" t="s">
        <v>925</v>
      </c>
      <c r="R583" s="63" t="s">
        <v>790</v>
      </c>
      <c r="S583" s="331"/>
      <c r="T583" s="455">
        <f>'Punten per wedstrijd'!D713</f>
        <v>0</v>
      </c>
      <c r="U583" s="331" t="s">
        <v>925</v>
      </c>
      <c r="V583" s="63" t="s">
        <v>764</v>
      </c>
      <c r="W583" s="63"/>
      <c r="X583" s="455">
        <f>'Punten per wedstrijd'!D72</f>
        <v>3551.4999999999977</v>
      </c>
      <c r="Y583" s="331" t="s">
        <v>925</v>
      </c>
      <c r="Z583" s="277" t="s">
        <v>2024</v>
      </c>
      <c r="AA583" s="63"/>
      <c r="AB583" s="455">
        <f>'Punten per wedstrijd'!D237</f>
        <v>388.09999999999997</v>
      </c>
      <c r="AC583" s="331" t="s">
        <v>925</v>
      </c>
      <c r="AD583" s="277" t="s">
        <v>2025</v>
      </c>
      <c r="AE583" s="63"/>
      <c r="AF583" s="455">
        <f>'Punten per wedstrijd'!D470</f>
        <v>335.19999999999993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3377</v>
      </c>
      <c r="C584" s="63"/>
      <c r="D584" s="455">
        <f>'Punten per wedstrijd'!D733</f>
        <v>1026.4000000000001</v>
      </c>
      <c r="E584" s="331" t="s">
        <v>926</v>
      </c>
      <c r="F584" s="277" t="s">
        <v>13</v>
      </c>
      <c r="G584" s="63"/>
      <c r="H584" s="455">
        <f>'Punten per wedstrijd'!D139</f>
        <v>3823.0000000000073</v>
      </c>
      <c r="I584" s="331" t="s">
        <v>926</v>
      </c>
      <c r="J584" s="63" t="s">
        <v>3376</v>
      </c>
      <c r="K584" s="63"/>
      <c r="L584" s="455">
        <f>'Punten per wedstrijd'!D395</f>
        <v>827.79999999999507</v>
      </c>
      <c r="M584" s="331" t="s">
        <v>926</v>
      </c>
      <c r="N584" s="63" t="s">
        <v>3369</v>
      </c>
      <c r="O584" s="63"/>
      <c r="P584" s="455">
        <f>'Punten per wedstrijd'!D586</f>
        <v>151.8999999999927</v>
      </c>
      <c r="Q584" s="331" t="s">
        <v>926</v>
      </c>
      <c r="R584" s="63" t="s">
        <v>782</v>
      </c>
      <c r="S584" s="331"/>
      <c r="T584" s="455">
        <f>'Punten per wedstrijd'!D716</f>
        <v>0</v>
      </c>
      <c r="U584" s="331" t="s">
        <v>926</v>
      </c>
      <c r="V584" s="277" t="s">
        <v>2052</v>
      </c>
      <c r="W584" s="63"/>
      <c r="X584" s="455">
        <f>'Punten per wedstrijd'!D17</f>
        <v>3523.8</v>
      </c>
      <c r="Y584" s="331" t="s">
        <v>926</v>
      </c>
      <c r="Z584" s="277" t="s">
        <v>2022</v>
      </c>
      <c r="AA584" s="63"/>
      <c r="AB584" s="455">
        <f>'Punten per wedstrijd'!D221</f>
        <v>388.00000000000131</v>
      </c>
      <c r="AC584" s="331" t="s">
        <v>926</v>
      </c>
      <c r="AD584" s="277" t="s">
        <v>2022</v>
      </c>
      <c r="AE584" s="63"/>
      <c r="AF584" s="455">
        <f>'Punten per wedstrijd'!D429</f>
        <v>287.79999999999956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63" t="s">
        <v>3394</v>
      </c>
      <c r="C585" s="63"/>
      <c r="D585" s="455">
        <f>'Punten per wedstrijd'!D827</f>
        <v>974.69999999999891</v>
      </c>
      <c r="E585" s="331" t="s">
        <v>927</v>
      </c>
      <c r="F585" s="277" t="s">
        <v>2051</v>
      </c>
      <c r="G585" s="63"/>
      <c r="H585" s="455">
        <f>'Punten per wedstrijd'!D185</f>
        <v>3816.2000000000025</v>
      </c>
      <c r="I585" s="331" t="s">
        <v>927</v>
      </c>
      <c r="J585" s="63" t="s">
        <v>3368</v>
      </c>
      <c r="K585" s="63"/>
      <c r="L585" s="455">
        <f>'Punten per wedstrijd'!D340</f>
        <v>800.54999999998813</v>
      </c>
      <c r="M585" s="331" t="s">
        <v>927</v>
      </c>
      <c r="N585" s="63" t="s">
        <v>3377</v>
      </c>
      <c r="O585" s="63"/>
      <c r="P585" s="455">
        <f>'Punten per wedstrijd'!D525</f>
        <v>150.90000000000236</v>
      </c>
      <c r="Q585" s="331" t="s">
        <v>927</v>
      </c>
      <c r="R585" s="277" t="s">
        <v>33</v>
      </c>
      <c r="S585" s="331"/>
      <c r="T585" s="455">
        <f>'Punten per wedstrijd'!D717</f>
        <v>0</v>
      </c>
      <c r="U585" s="331" t="s">
        <v>927</v>
      </c>
      <c r="V585" s="63" t="s">
        <v>753</v>
      </c>
      <c r="W585" s="63"/>
      <c r="X585" s="455">
        <f>'Punten per wedstrijd'!D102</f>
        <v>3496.4000000000019</v>
      </c>
      <c r="Y585" s="331" t="s">
        <v>927</v>
      </c>
      <c r="Z585" s="277" t="s">
        <v>27</v>
      </c>
      <c r="AA585" s="63"/>
      <c r="AB585" s="455">
        <f>'Punten per wedstrijd'!D276</f>
        <v>386.10000000000542</v>
      </c>
      <c r="AC585" s="331" t="s">
        <v>927</v>
      </c>
      <c r="AD585" s="277" t="s">
        <v>1</v>
      </c>
      <c r="AE585" s="63"/>
      <c r="AF585" s="455">
        <f>'Punten per wedstrijd'!D428</f>
        <v>325.79999999999961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790</v>
      </c>
      <c r="C586" s="63"/>
      <c r="D586" s="455">
        <f>'Punten per wedstrijd'!D817</f>
        <v>892.70000000000073</v>
      </c>
      <c r="E586" s="331" t="s">
        <v>928</v>
      </c>
      <c r="F586" s="63" t="s">
        <v>3380</v>
      </c>
      <c r="G586" s="63"/>
      <c r="H586" s="455">
        <f>'Punten per wedstrijd'!D164</f>
        <v>3788.7499999999882</v>
      </c>
      <c r="I586" s="331" t="s">
        <v>928</v>
      </c>
      <c r="J586" s="277" t="s">
        <v>2002</v>
      </c>
      <c r="K586" s="63"/>
      <c r="L586" s="455">
        <f>'Punten per wedstrijd'!D320</f>
        <v>789.80000000001087</v>
      </c>
      <c r="M586" s="331" t="s">
        <v>928</v>
      </c>
      <c r="N586" s="219" t="s">
        <v>1644</v>
      </c>
      <c r="O586" s="63"/>
      <c r="P586" s="455">
        <f>'Punten per wedstrijd'!D577</f>
        <v>147.64999999999725</v>
      </c>
      <c r="Q586" s="331" t="s">
        <v>928</v>
      </c>
      <c r="R586" s="28" t="s">
        <v>143</v>
      </c>
      <c r="S586" s="331"/>
      <c r="T586" s="455">
        <f>'Punten per wedstrijd'!D719</f>
        <v>0</v>
      </c>
      <c r="U586" s="331" t="s">
        <v>928</v>
      </c>
      <c r="V586" s="63" t="s">
        <v>3367</v>
      </c>
      <c r="W586" s="63"/>
      <c r="X586" s="455">
        <f>'Punten per wedstrijd'!D20</f>
        <v>3480.4</v>
      </c>
      <c r="Y586" s="331" t="s">
        <v>928</v>
      </c>
      <c r="Z586" s="277" t="s">
        <v>2051</v>
      </c>
      <c r="AA586" s="63"/>
      <c r="AB586" s="455">
        <f>'Punten per wedstrijd'!D289</f>
        <v>372.20000000000198</v>
      </c>
      <c r="AC586" s="331" t="s">
        <v>928</v>
      </c>
      <c r="AD586" s="277" t="s">
        <v>2024</v>
      </c>
      <c r="AE586" s="63"/>
      <c r="AF586" s="455">
        <f>'Punten per wedstrijd'!D445</f>
        <v>282.50000000000017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219" t="s">
        <v>1656</v>
      </c>
      <c r="C587" s="63"/>
      <c r="D587" s="455">
        <f>'Punten per wedstrijd'!D793</f>
        <v>759.29999999999745</v>
      </c>
      <c r="E587" s="331" t="s">
        <v>929</v>
      </c>
      <c r="F587" s="277" t="s">
        <v>2049</v>
      </c>
      <c r="G587" s="63"/>
      <c r="H587" s="455">
        <f>'Punten per wedstrijd'!D182</f>
        <v>3620.0999999999876</v>
      </c>
      <c r="I587" s="331" t="s">
        <v>929</v>
      </c>
      <c r="J587" s="63" t="s">
        <v>3394</v>
      </c>
      <c r="K587" s="63"/>
      <c r="L587" s="455">
        <f>'Punten per wedstrijd'!D411</f>
        <v>751.39999999997781</v>
      </c>
      <c r="M587" s="331" t="s">
        <v>929</v>
      </c>
      <c r="N587" s="63" t="s">
        <v>3367</v>
      </c>
      <c r="O587" s="63"/>
      <c r="P587" s="455">
        <f>'Punten per wedstrijd'!D540</f>
        <v>147.19999999999993</v>
      </c>
      <c r="Q587" s="331" t="s">
        <v>929</v>
      </c>
      <c r="R587" s="219" t="s">
        <v>1662</v>
      </c>
      <c r="S587" s="331"/>
      <c r="T587" s="455">
        <f>'Punten per wedstrijd'!D720</f>
        <v>0</v>
      </c>
      <c r="U587" s="331" t="s">
        <v>929</v>
      </c>
      <c r="V587" s="63" t="s">
        <v>779</v>
      </c>
      <c r="W587" s="63"/>
      <c r="X587" s="455">
        <f>'Punten per wedstrijd'!D77</f>
        <v>3473.0000000000064</v>
      </c>
      <c r="Y587" s="331" t="s">
        <v>929</v>
      </c>
      <c r="Z587" s="63" t="s">
        <v>141</v>
      </c>
      <c r="AA587" s="63"/>
      <c r="AB587" s="455">
        <f>'Punten per wedstrijd'!D260</f>
        <v>370.5</v>
      </c>
      <c r="AC587" s="331" t="s">
        <v>929</v>
      </c>
      <c r="AD587" s="63" t="s">
        <v>3380</v>
      </c>
      <c r="AE587" s="63"/>
      <c r="AF587" s="455">
        <f>'Punten per wedstrijd'!D476</f>
        <v>249.1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63" t="s">
        <v>3375</v>
      </c>
      <c r="C588" s="63"/>
      <c r="D588" s="455">
        <f>'Punten per wedstrijd'!D773</f>
        <v>701.40000000000146</v>
      </c>
      <c r="E588" s="331" t="s">
        <v>930</v>
      </c>
      <c r="F588" s="63" t="s">
        <v>3375</v>
      </c>
      <c r="G588" s="63"/>
      <c r="H588" s="455">
        <f>'Punten per wedstrijd'!D149</f>
        <v>3441.0000000000136</v>
      </c>
      <c r="I588" s="331" t="s">
        <v>930</v>
      </c>
      <c r="J588" s="63" t="s">
        <v>3382</v>
      </c>
      <c r="K588" s="63"/>
      <c r="L588" s="455">
        <f>'Punten per wedstrijd'!D402</f>
        <v>733.89999999999407</v>
      </c>
      <c r="M588" s="331" t="s">
        <v>930</v>
      </c>
      <c r="N588" s="63" t="s">
        <v>3396</v>
      </c>
      <c r="O588" s="63"/>
      <c r="P588" s="455">
        <f>'Punten per wedstrijd'!D596</f>
        <v>140.80000000000996</v>
      </c>
      <c r="Q588" s="331" t="s">
        <v>930</v>
      </c>
      <c r="R588" s="277" t="s">
        <v>2029</v>
      </c>
      <c r="S588" s="331"/>
      <c r="T588" s="455">
        <f>'Punten per wedstrijd'!D721</f>
        <v>0</v>
      </c>
      <c r="U588" s="331" t="s">
        <v>930</v>
      </c>
      <c r="V588" s="63" t="s">
        <v>763</v>
      </c>
      <c r="W588" s="63"/>
      <c r="X588" s="455">
        <f>'Punten per wedstrijd'!D61</f>
        <v>3402.6000000000072</v>
      </c>
      <c r="Y588" s="331" t="s">
        <v>930</v>
      </c>
      <c r="Z588" s="63" t="s">
        <v>728</v>
      </c>
      <c r="AA588" s="63"/>
      <c r="AB588" s="455">
        <f>'Punten per wedstrijd'!D239</f>
        <v>363.09999999999889</v>
      </c>
      <c r="AC588" s="331" t="s">
        <v>930</v>
      </c>
      <c r="AD588" s="63" t="s">
        <v>734</v>
      </c>
      <c r="AE588" s="63"/>
      <c r="AF588" s="455">
        <f>'Punten per wedstrijd'!D452</f>
        <v>331.99999999999989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277" t="s">
        <v>2049</v>
      </c>
      <c r="C589" s="63"/>
      <c r="D589" s="455">
        <f>'Punten per wedstrijd'!D806</f>
        <v>695.50000000000182</v>
      </c>
      <c r="E589" s="331" t="s">
        <v>931</v>
      </c>
      <c r="F589" s="63" t="s">
        <v>3398</v>
      </c>
      <c r="G589" s="63"/>
      <c r="H589" s="455">
        <f>'Punten per wedstrijd'!D191</f>
        <v>3415.35</v>
      </c>
      <c r="I589" s="331" t="s">
        <v>931</v>
      </c>
      <c r="J589" s="277" t="s">
        <v>2024</v>
      </c>
      <c r="K589" s="63"/>
      <c r="L589" s="455">
        <f>'Punten per wedstrijd'!D341</f>
        <v>724.09999999999025</v>
      </c>
      <c r="M589" s="331" t="s">
        <v>931</v>
      </c>
      <c r="N589" s="63" t="s">
        <v>3380</v>
      </c>
      <c r="O589" s="63"/>
      <c r="P589" s="455">
        <f>'Punten per wedstrijd'!D580</f>
        <v>136.29999999999444</v>
      </c>
      <c r="Q589" s="331" t="s">
        <v>931</v>
      </c>
      <c r="R589" s="219" t="s">
        <v>1659</v>
      </c>
      <c r="S589" s="331"/>
      <c r="T589" s="455">
        <f>'Punten per wedstrijd'!D724</f>
        <v>0</v>
      </c>
      <c r="U589" s="331" t="s">
        <v>931</v>
      </c>
      <c r="V589" s="63" t="s">
        <v>141</v>
      </c>
      <c r="W589" s="63"/>
      <c r="X589" s="455">
        <f>'Punten per wedstrijd'!D52</f>
        <v>3352.6999999999985</v>
      </c>
      <c r="Y589" s="331" t="s">
        <v>931</v>
      </c>
      <c r="Z589" s="277" t="s">
        <v>2029</v>
      </c>
      <c r="AA589" s="63"/>
      <c r="AB589" s="455">
        <f>'Punten per wedstrijd'!D305</f>
        <v>351.20000000000005</v>
      </c>
      <c r="AC589" s="331" t="s">
        <v>931</v>
      </c>
      <c r="AD589" s="277" t="s">
        <v>2029</v>
      </c>
      <c r="AE589" s="63"/>
      <c r="AF589" s="455">
        <f>'Punten per wedstrijd'!D513</f>
        <v>234.40000000000012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63" t="s">
        <v>796</v>
      </c>
      <c r="C590" s="63"/>
      <c r="D590" s="455">
        <f>'Punten per wedstrijd'!D778</f>
        <v>686.70000000000073</v>
      </c>
      <c r="E590" s="331" t="s">
        <v>932</v>
      </c>
      <c r="F590" s="63" t="s">
        <v>788</v>
      </c>
      <c r="G590" s="63"/>
      <c r="H590" s="455">
        <f>'Punten per wedstrijd'!D122</f>
        <v>3334.2000000000012</v>
      </c>
      <c r="I590" s="331" t="s">
        <v>932</v>
      </c>
      <c r="J590" s="63" t="s">
        <v>3372</v>
      </c>
      <c r="K590" s="63"/>
      <c r="L590" s="455">
        <f>'Punten per wedstrijd'!D355</f>
        <v>704.40000000001737</v>
      </c>
      <c r="M590" s="331" t="s">
        <v>932</v>
      </c>
      <c r="N590" s="63" t="s">
        <v>3375</v>
      </c>
      <c r="O590" s="63"/>
      <c r="P590" s="455">
        <f>'Punten per wedstrijd'!D565</f>
        <v>134.30000000000592</v>
      </c>
      <c r="Q590" s="331" t="s">
        <v>932</v>
      </c>
      <c r="R590" s="63" t="s">
        <v>155</v>
      </c>
      <c r="S590" s="331"/>
      <c r="T590" s="455">
        <f>'Punten per wedstrijd'!D725</f>
        <v>0</v>
      </c>
      <c r="U590" s="331" t="s">
        <v>932</v>
      </c>
      <c r="V590" s="277" t="s">
        <v>2002</v>
      </c>
      <c r="W590" s="63"/>
      <c r="X590" s="455">
        <f>'Punten per wedstrijd'!D8</f>
        <v>3119.0000000000014</v>
      </c>
      <c r="Y590" s="331" t="s">
        <v>932</v>
      </c>
      <c r="Z590" s="63" t="s">
        <v>9</v>
      </c>
      <c r="AA590" s="63"/>
      <c r="AB590" s="455">
        <f>'Punten per wedstrijd'!D233</f>
        <v>334.09999999999962</v>
      </c>
      <c r="AC590" s="331" t="s">
        <v>932</v>
      </c>
      <c r="AD590" s="277" t="s">
        <v>13</v>
      </c>
      <c r="AE590" s="63"/>
      <c r="AF590" s="455">
        <f>'Punten per wedstrijd'!D451</f>
        <v>275.19999999999993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63" t="s">
        <v>3372</v>
      </c>
      <c r="C591" s="63"/>
      <c r="D591" s="455">
        <f>'Punten per wedstrijd'!D771</f>
        <v>658.10000000000218</v>
      </c>
      <c r="E591" s="331" t="s">
        <v>933</v>
      </c>
      <c r="F591" s="277" t="s">
        <v>2002</v>
      </c>
      <c r="G591" s="63"/>
      <c r="H591" s="455">
        <f>'Punten per wedstrijd'!D112</f>
        <v>3126.5000000000086</v>
      </c>
      <c r="I591" s="331" t="s">
        <v>933</v>
      </c>
      <c r="J591" s="277" t="s">
        <v>2023</v>
      </c>
      <c r="K591" s="63"/>
      <c r="L591" s="455">
        <f>'Punten per wedstrijd'!D334</f>
        <v>700.70000000000596</v>
      </c>
      <c r="M591" s="331" t="s">
        <v>933</v>
      </c>
      <c r="N591" s="277" t="s">
        <v>2001</v>
      </c>
      <c r="O591" s="63"/>
      <c r="P591" s="455">
        <f>'Punten per wedstrijd'!D606</f>
        <v>131.49999999999025</v>
      </c>
      <c r="Q591" s="331" t="s">
        <v>933</v>
      </c>
      <c r="R591" s="63" t="s">
        <v>753</v>
      </c>
      <c r="S591" s="331"/>
      <c r="T591" s="455">
        <f>'Punten per wedstrijd'!D726</f>
        <v>0</v>
      </c>
      <c r="U591" s="331" t="s">
        <v>933</v>
      </c>
      <c r="V591" s="277" t="s">
        <v>2051</v>
      </c>
      <c r="W591" s="63"/>
      <c r="X591" s="455">
        <f>'Punten per wedstrijd'!D81</f>
        <v>2793.9000000000124</v>
      </c>
      <c r="Y591" s="331" t="s">
        <v>933</v>
      </c>
      <c r="Z591" s="63" t="s">
        <v>3370</v>
      </c>
      <c r="AA591" s="63"/>
      <c r="AB591" s="455">
        <f>'Punten per wedstrijd'!D231</f>
        <v>326.99999999999892</v>
      </c>
      <c r="AC591" s="331" t="s">
        <v>933</v>
      </c>
      <c r="AD591" s="63" t="s">
        <v>788</v>
      </c>
      <c r="AE591" s="63"/>
      <c r="AF591" s="455">
        <f>'Punten per wedstrijd'!D434</f>
        <v>224.19999999999987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755</v>
      </c>
      <c r="C592" s="63"/>
      <c r="D592" s="455">
        <f>'Punten per wedstrijd'!D819</f>
        <v>643.49999999999636</v>
      </c>
      <c r="E592" s="331" t="s">
        <v>934</v>
      </c>
      <c r="F592" s="63" t="s">
        <v>3382</v>
      </c>
      <c r="G592" s="63"/>
      <c r="H592" s="455">
        <f>'Punten per wedstrijd'!D194</f>
        <v>2804.9000000000033</v>
      </c>
      <c r="I592" s="331" t="s">
        <v>934</v>
      </c>
      <c r="J592" s="277" t="s">
        <v>3365</v>
      </c>
      <c r="K592" s="63"/>
      <c r="L592" s="455">
        <f>'Punten per wedstrijd'!D415</f>
        <v>672.79999999999393</v>
      </c>
      <c r="M592" s="331" t="s">
        <v>934</v>
      </c>
      <c r="N592" s="63" t="s">
        <v>3397</v>
      </c>
      <c r="O592" s="63"/>
      <c r="P592" s="455">
        <f>'Punten per wedstrijd'!D564</f>
        <v>121.99999999999022</v>
      </c>
      <c r="Q592" s="331" t="s">
        <v>934</v>
      </c>
      <c r="R592" s="277" t="s">
        <v>3365</v>
      </c>
      <c r="S592" s="331"/>
      <c r="T592" s="455">
        <f>'Punten per wedstrijd'!D727</f>
        <v>0</v>
      </c>
      <c r="U592" s="331" t="s">
        <v>934</v>
      </c>
      <c r="V592" s="277" t="s">
        <v>2006</v>
      </c>
      <c r="W592" s="63"/>
      <c r="X592" s="455">
        <f>'Punten per wedstrijd'!D39</f>
        <v>2065.5000000000009</v>
      </c>
      <c r="Y592" s="331" t="s">
        <v>934</v>
      </c>
      <c r="Z592" s="219" t="s">
        <v>1644</v>
      </c>
      <c r="AA592" s="63"/>
      <c r="AB592" s="455">
        <f>'Punten per wedstrijd'!D265</f>
        <v>304.85000000000002</v>
      </c>
      <c r="AC592" s="331" t="s">
        <v>934</v>
      </c>
      <c r="AD592" s="63" t="s">
        <v>3396</v>
      </c>
      <c r="AE592" s="63"/>
      <c r="AF592" s="455">
        <f>'Punten per wedstrijd'!D492</f>
        <v>206.20000000000002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63" t="s">
        <v>762</v>
      </c>
      <c r="C593" s="63"/>
      <c r="D593" s="455">
        <f>'Punten per wedstrijd'!D786</f>
        <v>475.19999999999709</v>
      </c>
      <c r="E593" s="331" t="s">
        <v>935</v>
      </c>
      <c r="F593" s="277" t="s">
        <v>3365</v>
      </c>
      <c r="G593" s="63"/>
      <c r="H593" s="455">
        <f>'Punten per wedstrijd'!D207</f>
        <v>2758.3499999999931</v>
      </c>
      <c r="I593" s="331" t="s">
        <v>935</v>
      </c>
      <c r="J593" s="63" t="s">
        <v>788</v>
      </c>
      <c r="K593" s="63"/>
      <c r="L593" s="455">
        <f>'Punten per wedstrijd'!D330</f>
        <v>564.70000000000402</v>
      </c>
      <c r="M593" s="331" t="s">
        <v>935</v>
      </c>
      <c r="N593" s="63" t="s">
        <v>3376</v>
      </c>
      <c r="O593" s="63"/>
      <c r="P593" s="455">
        <f>'Punten per wedstrijd'!D603</f>
        <v>88.400000000004184</v>
      </c>
      <c r="Q593" s="331" t="s">
        <v>935</v>
      </c>
      <c r="R593" s="277" t="s">
        <v>2007</v>
      </c>
      <c r="S593" s="331"/>
      <c r="T593" s="455">
        <f>'Punten per wedstrijd'!D728</f>
        <v>0</v>
      </c>
      <c r="U593" s="331" t="s">
        <v>935</v>
      </c>
      <c r="V593" s="63" t="s">
        <v>788</v>
      </c>
      <c r="W593" s="63"/>
      <c r="X593" s="455">
        <f>'Punten per wedstrijd'!D18</f>
        <v>1935.8000000000004</v>
      </c>
      <c r="Y593" s="331" t="s">
        <v>935</v>
      </c>
      <c r="Z593" s="277" t="s">
        <v>3364</v>
      </c>
      <c r="AA593" s="63"/>
      <c r="AB593" s="455">
        <f>'Punten per wedstrijd'!D261</f>
        <v>290.59999999999985</v>
      </c>
      <c r="AC593" s="331" t="s">
        <v>935</v>
      </c>
      <c r="AD593" s="219" t="s">
        <v>1644</v>
      </c>
      <c r="AE593" s="63"/>
      <c r="AF593" s="455">
        <f>'Punten per wedstrijd'!D473</f>
        <v>135.00000000000014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1985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2045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1985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2004</v>
      </c>
      <c r="SB596" s="51" t="s">
        <v>2004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2012</v>
      </c>
      <c r="UM596" s="51" t="s">
        <v>3313</v>
      </c>
      <c r="UV596" s="51" t="s">
        <v>743</v>
      </c>
      <c r="VE596" s="282" t="s">
        <v>2011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2032</v>
      </c>
      <c r="XP596" s="51" t="s">
        <v>2033</v>
      </c>
      <c r="XY596" s="51" t="s">
        <v>2038</v>
      </c>
      <c r="YH596" s="51" t="s">
        <v>791</v>
      </c>
      <c r="YQ596" s="51" t="s">
        <v>2041</v>
      </c>
      <c r="YZ596" s="51" t="s">
        <v>742</v>
      </c>
      <c r="ZI596" s="51" t="s">
        <v>2045</v>
      </c>
      <c r="ZR596" s="51" t="s">
        <v>2035</v>
      </c>
      <c r="AAA596" s="51" t="s">
        <v>2047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3426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2032</v>
      </c>
      <c r="AHZ596" s="51" t="s">
        <v>2032</v>
      </c>
      <c r="AII596" s="51" t="s">
        <v>3403</v>
      </c>
      <c r="AIR596" s="51" t="s">
        <v>3405</v>
      </c>
      <c r="AJA596" s="51" t="s">
        <v>742</v>
      </c>
      <c r="AJJ596" s="51" t="s">
        <v>3408</v>
      </c>
      <c r="AJS596" s="51" t="s">
        <v>3410</v>
      </c>
      <c r="AKB596" s="51" t="s">
        <v>768</v>
      </c>
      <c r="AKK596" s="51" t="s">
        <v>3412</v>
      </c>
      <c r="AKT596" s="51" t="s">
        <v>3414</v>
      </c>
      <c r="ALC596" s="51" t="s">
        <v>3313</v>
      </c>
      <c r="ALL596" s="51" t="s">
        <v>3414</v>
      </c>
      <c r="ALU596" s="51" t="s">
        <v>3418</v>
      </c>
      <c r="AMD596" s="51" t="s">
        <v>3438</v>
      </c>
      <c r="AMM596" s="51" t="s">
        <v>3421</v>
      </c>
      <c r="AMV596" s="51" t="s">
        <v>3424</v>
      </c>
      <c r="ANE596" s="51" t="s">
        <v>2038</v>
      </c>
      <c r="ANN596" s="51" t="s">
        <v>3426</v>
      </c>
      <c r="ANW596" s="51" t="s">
        <v>740</v>
      </c>
      <c r="AOF596" s="51" t="s">
        <v>3429</v>
      </c>
      <c r="AOO596" s="51" t="s">
        <v>3431</v>
      </c>
      <c r="AOX596" s="51" t="s">
        <v>2045</v>
      </c>
      <c r="APG596" s="51" t="s">
        <v>740</v>
      </c>
      <c r="APP596" s="51" t="s">
        <v>777</v>
      </c>
      <c r="APY596" s="51" t="s">
        <v>3436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2007</v>
      </c>
      <c r="SA597" s="42"/>
      <c r="SB597" s="10" t="s">
        <v>1547</v>
      </c>
      <c r="SC597" s="201" t="s">
        <v>2005</v>
      </c>
      <c r="SJ597" s="42"/>
      <c r="SK597" s="10" t="s">
        <v>1548</v>
      </c>
      <c r="SL597" s="201" t="s">
        <v>2017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2001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2008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2009</v>
      </c>
      <c r="VD597" s="42"/>
      <c r="VE597" s="10" t="s">
        <v>1626</v>
      </c>
      <c r="VF597" s="201" t="s">
        <v>2010</v>
      </c>
      <c r="VM597" s="42"/>
      <c r="VN597" s="10" t="s">
        <v>1627</v>
      </c>
      <c r="VO597" s="201" t="s">
        <v>2006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2002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2156</v>
      </c>
      <c r="XO597" s="42"/>
      <c r="XP597" s="10" t="s">
        <v>1633</v>
      </c>
      <c r="XQ597" s="201" t="s">
        <v>4496</v>
      </c>
      <c r="XX597" s="42"/>
      <c r="XY597" s="10" t="s">
        <v>1634</v>
      </c>
      <c r="XZ597" s="201" t="s">
        <v>2022</v>
      </c>
      <c r="YG597" s="42"/>
      <c r="YH597" s="10" t="s">
        <v>1635</v>
      </c>
      <c r="YI597" s="201" t="s">
        <v>2028</v>
      </c>
      <c r="YP597" s="42"/>
      <c r="YQ597" s="10" t="s">
        <v>1636</v>
      </c>
      <c r="YR597" s="201" t="s">
        <v>2027</v>
      </c>
      <c r="YY597" s="42"/>
      <c r="YZ597" s="10" t="s">
        <v>1637</v>
      </c>
      <c r="ZA597" s="201" t="s">
        <v>2026</v>
      </c>
      <c r="ZH597" s="42"/>
      <c r="ZI597" s="10" t="s">
        <v>1638</v>
      </c>
      <c r="ZJ597" s="201" t="s">
        <v>2024</v>
      </c>
      <c r="ZQ597" s="42"/>
      <c r="ZR597" s="10" t="s">
        <v>1639</v>
      </c>
      <c r="ZS597" s="201" t="s">
        <v>2029</v>
      </c>
      <c r="ZZ597" s="42"/>
      <c r="AAA597" s="10" t="s">
        <v>1986</v>
      </c>
      <c r="AAB597" s="201" t="s">
        <v>2049</v>
      </c>
      <c r="AAI597" s="42"/>
      <c r="AAJ597" s="10" t="s">
        <v>1987</v>
      </c>
      <c r="AAK597" s="201" t="s">
        <v>2023</v>
      </c>
      <c r="AAR597" s="42"/>
      <c r="AAS597" s="10" t="s">
        <v>1988</v>
      </c>
      <c r="AAT597" s="201" t="s">
        <v>2052</v>
      </c>
      <c r="ABA597" s="42"/>
      <c r="ABB597" s="10" t="s">
        <v>1989</v>
      </c>
      <c r="ABC597" s="201" t="s">
        <v>2003</v>
      </c>
      <c r="ABJ597" s="42"/>
      <c r="ABK597" s="10" t="s">
        <v>1990</v>
      </c>
      <c r="ABL597" s="201" t="s">
        <v>2051</v>
      </c>
      <c r="ABT597" s="10" t="s">
        <v>1991</v>
      </c>
      <c r="ABU597" s="201" t="s">
        <v>2025</v>
      </c>
      <c r="ACB597" s="42"/>
      <c r="ACC597" s="10" t="s">
        <v>1992</v>
      </c>
      <c r="ACD597" s="201" t="s">
        <v>29</v>
      </c>
      <c r="ACK597" s="42"/>
      <c r="ACL597" s="10" t="s">
        <v>1993</v>
      </c>
      <c r="ACM597" s="201" t="s">
        <v>744</v>
      </c>
      <c r="ACT597" s="42"/>
      <c r="ACU597" s="10" t="s">
        <v>1994</v>
      </c>
      <c r="ACV597" s="201" t="s">
        <v>158</v>
      </c>
      <c r="ADC597" s="42"/>
      <c r="ADD597" s="10" t="s">
        <v>2031</v>
      </c>
      <c r="ADE597" s="201" t="s">
        <v>769</v>
      </c>
      <c r="ADL597" s="42"/>
      <c r="ADM597" s="10" t="s">
        <v>2034</v>
      </c>
      <c r="ADN597" s="201" t="s">
        <v>35</v>
      </c>
      <c r="ADU597" s="42"/>
      <c r="ADV597" s="10" t="s">
        <v>2036</v>
      </c>
      <c r="ADW597" s="201" t="s">
        <v>4</v>
      </c>
      <c r="AED597" s="42"/>
      <c r="AEE597" s="10" t="s">
        <v>2037</v>
      </c>
      <c r="AEF597" s="201" t="s">
        <v>1641</v>
      </c>
      <c r="AEM597" s="42"/>
      <c r="AEN597" s="10" t="s">
        <v>2039</v>
      </c>
      <c r="AEO597" s="201" t="s">
        <v>1658</v>
      </c>
      <c r="AEV597" s="42"/>
      <c r="AEW597" s="10" t="s">
        <v>2040</v>
      </c>
      <c r="AEX597" s="201" t="s">
        <v>1651</v>
      </c>
      <c r="AFE597" s="42"/>
      <c r="AFF597" s="10" t="s">
        <v>2042</v>
      </c>
      <c r="AFG597" s="201" t="s">
        <v>1650</v>
      </c>
      <c r="AFN597" s="42"/>
      <c r="AFO597" s="10" t="s">
        <v>2043</v>
      </c>
      <c r="AFP597" s="201" t="s">
        <v>1676</v>
      </c>
      <c r="AFW597" s="42"/>
      <c r="AFX597" s="10" t="s">
        <v>2044</v>
      </c>
      <c r="AFY597" s="201" t="s">
        <v>1648</v>
      </c>
      <c r="AGF597" s="42"/>
      <c r="AGG597" s="10" t="s">
        <v>2046</v>
      </c>
      <c r="AGH597" s="201" t="s">
        <v>774</v>
      </c>
      <c r="AGO597" s="42"/>
      <c r="AGP597" s="10" t="s">
        <v>2048</v>
      </c>
      <c r="AGQ597" s="201" t="s">
        <v>784</v>
      </c>
      <c r="AGY597" s="10" t="s">
        <v>2050</v>
      </c>
      <c r="AGZ597" s="201" t="s">
        <v>3364</v>
      </c>
      <c r="AHG597" s="42"/>
      <c r="AHH597" s="10" t="s">
        <v>3399</v>
      </c>
      <c r="AHI597" s="201" t="s">
        <v>3365</v>
      </c>
      <c r="AHP597" s="42"/>
      <c r="AHQ597" s="10" t="s">
        <v>3400</v>
      </c>
      <c r="AHR597" s="201" t="s">
        <v>3366</v>
      </c>
      <c r="AHY597" s="42"/>
      <c r="AHZ597" s="10" t="s">
        <v>3401</v>
      </c>
      <c r="AIA597" s="201" t="s">
        <v>3367</v>
      </c>
      <c r="AIH597" s="42"/>
      <c r="AII597" s="10" t="s">
        <v>3402</v>
      </c>
      <c r="AIJ597" s="201" t="s">
        <v>3368</v>
      </c>
      <c r="AIQ597" s="42"/>
      <c r="AIR597" s="10" t="s">
        <v>3404</v>
      </c>
      <c r="AIS597" s="201" t="s">
        <v>3369</v>
      </c>
      <c r="AIZ597" s="42"/>
      <c r="AJA597" s="10" t="s">
        <v>3406</v>
      </c>
      <c r="AJB597" s="201" t="s">
        <v>3370</v>
      </c>
      <c r="AJI597" s="42"/>
      <c r="AJJ597" s="10" t="s">
        <v>3407</v>
      </c>
      <c r="AJK597" s="201" t="s">
        <v>3371</v>
      </c>
      <c r="AJR597" s="42"/>
      <c r="AJS597" s="10" t="s">
        <v>3409</v>
      </c>
      <c r="AJT597" s="201" t="s">
        <v>3372</v>
      </c>
      <c r="AKA597" s="42"/>
      <c r="AKB597" s="10" t="s">
        <v>3411</v>
      </c>
      <c r="AKC597" s="201" t="s">
        <v>3373</v>
      </c>
      <c r="AKJ597" s="42"/>
      <c r="AKK597" s="10" t="s">
        <v>3413</v>
      </c>
      <c r="AKL597" s="201" t="s">
        <v>3374</v>
      </c>
      <c r="AKS597" s="42"/>
      <c r="AKT597" s="10" t="s">
        <v>3415</v>
      </c>
      <c r="AKU597" s="201" t="s">
        <v>3375</v>
      </c>
      <c r="ALB597" s="42"/>
      <c r="ALC597" s="10" t="s">
        <v>3416</v>
      </c>
      <c r="ALD597" s="201" t="s">
        <v>3376</v>
      </c>
      <c r="ALK597" s="42"/>
      <c r="ALL597" s="10" t="s">
        <v>3417</v>
      </c>
      <c r="ALM597" s="201" t="s">
        <v>3377</v>
      </c>
      <c r="ALT597" s="42"/>
      <c r="ALU597" s="10" t="s">
        <v>3419</v>
      </c>
      <c r="ALV597" s="201" t="s">
        <v>3378</v>
      </c>
      <c r="AMC597" s="42"/>
      <c r="AMD597" s="10" t="s">
        <v>3420</v>
      </c>
      <c r="AME597" s="201" t="s">
        <v>3379</v>
      </c>
      <c r="AML597" s="42"/>
      <c r="AMM597" s="10" t="s">
        <v>3422</v>
      </c>
      <c r="AMN597" s="201" t="s">
        <v>3380</v>
      </c>
      <c r="AMU597" s="42"/>
      <c r="AMV597" s="10" t="s">
        <v>3423</v>
      </c>
      <c r="AMW597" s="201" t="s">
        <v>3381</v>
      </c>
      <c r="AND597" s="42"/>
      <c r="ANE597" s="10" t="s">
        <v>3425</v>
      </c>
      <c r="ANF597" s="201" t="s">
        <v>3398</v>
      </c>
      <c r="ANM597" s="42"/>
      <c r="ANN597" s="10" t="s">
        <v>3427</v>
      </c>
      <c r="ANO597" s="201" t="s">
        <v>3382</v>
      </c>
      <c r="ANV597" s="42"/>
      <c r="ANW597" s="10" t="s">
        <v>3428</v>
      </c>
      <c r="ANX597" s="201" t="s">
        <v>180</v>
      </c>
      <c r="AOE597" s="42"/>
      <c r="AOF597" s="10" t="s">
        <v>3430</v>
      </c>
      <c r="AOG597" s="201" t="s">
        <v>3384</v>
      </c>
      <c r="AON597" s="42"/>
      <c r="AOO597" s="10" t="s">
        <v>3432</v>
      </c>
      <c r="AOP597" s="201" t="s">
        <v>3385</v>
      </c>
      <c r="AOW597" s="42"/>
      <c r="AOX597" s="10" t="s">
        <v>3433</v>
      </c>
      <c r="AOY597" s="201" t="s">
        <v>3393</v>
      </c>
      <c r="APF597" s="42"/>
      <c r="APG597" s="10" t="s">
        <v>3434</v>
      </c>
      <c r="APH597" s="201" t="s">
        <v>3394</v>
      </c>
      <c r="APO597" s="42"/>
      <c r="APP597" s="10" t="s">
        <v>3435</v>
      </c>
      <c r="APQ597" s="201" t="s">
        <v>3396</v>
      </c>
      <c r="APX597" s="42"/>
      <c r="APY597" s="10" t="s">
        <v>3437</v>
      </c>
      <c r="APZ597" s="201" t="s">
        <v>3397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VLOOKUP(B599,$A$681:$F$2401,6,FALSE)</f>
        <v>862</v>
      </c>
      <c r="F599" s="203" t="s">
        <v>61</v>
      </c>
      <c r="G599" s="10">
        <f>E599*1.5</f>
        <v>1293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VLOOKUP(K599,$A$681:$F$2401,6,FALSE)</f>
        <v>862</v>
      </c>
      <c r="O599" s="203" t="s">
        <v>61</v>
      </c>
      <c r="P599" s="10">
        <f>N599*1.5*M599</f>
        <v>1293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VLOOKUP(T599,$A$681:$F$2401,6,FALSE)</f>
        <v>862</v>
      </c>
      <c r="X599" s="203" t="s">
        <v>61</v>
      </c>
      <c r="Y599" s="10">
        <f>W599*1.5*V599</f>
        <v>1293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VLOOKUP(AC599,$A$681:$F$2401,6,FALSE)</f>
        <v>936</v>
      </c>
      <c r="AG599" s="203" t="s">
        <v>61</v>
      </c>
      <c r="AH599" s="10">
        <f>AF599*1.5*AE599</f>
        <v>1404</v>
      </c>
      <c r="AI599" s="10"/>
      <c r="AJ599" s="267"/>
      <c r="AK599" s="203" t="s">
        <v>60</v>
      </c>
      <c r="AL599" s="413" t="s">
        <v>569</v>
      </c>
      <c r="AM599" s="412" t="s">
        <v>2018</v>
      </c>
      <c r="AN599" s="283">
        <f>IF(AM599="Kopman",1.1,1)</f>
        <v>1.1000000000000001</v>
      </c>
      <c r="AO599" s="204">
        <f>VLOOKUP(AL599,$A$681:$F$2401,6,FALSE)</f>
        <v>862</v>
      </c>
      <c r="AP599" s="203" t="s">
        <v>61</v>
      </c>
      <c r="AQ599" s="10">
        <f>AO599*1.5*AN599</f>
        <v>1422.3000000000002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VLOOKUP(AU599,$A$681:$F$2401,6,FALSE)</f>
        <v>862</v>
      </c>
      <c r="AY599" s="203" t="s">
        <v>61</v>
      </c>
      <c r="AZ599" s="10">
        <f>AX599*1.5*AW599</f>
        <v>1293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VLOOKUP(BD599,$A$681:$F$2401,6,FALSE)</f>
        <v>548</v>
      </c>
      <c r="BH599" s="203" t="s">
        <v>61</v>
      </c>
      <c r="BI599" s="10">
        <f>BG599*1.5*BF599</f>
        <v>822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VLOOKUP(BM599,$A$681:$F$2401,6,FALSE)</f>
        <v>862</v>
      </c>
      <c r="BQ599" s="203" t="s">
        <v>61</v>
      </c>
      <c r="BR599" s="10">
        <f>BP599*1.5*BO599</f>
        <v>1293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VLOOKUP(BV599,$A$681:$F$2401,6,FALSE)</f>
        <v>862</v>
      </c>
      <c r="BZ599" s="203" t="s">
        <v>61</v>
      </c>
      <c r="CA599" s="10">
        <f>BY599*1.5*BX599</f>
        <v>1293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VLOOKUP(CE599,$A$681:$F$2401,6,FALSE)</f>
        <v>862</v>
      </c>
      <c r="CI599" s="203" t="s">
        <v>61</v>
      </c>
      <c r="CJ599" s="10">
        <f>CH599*1.5*CG599</f>
        <v>1293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VLOOKUP(CN599,$A$681:$F$2401,6,FALSE)</f>
        <v>862</v>
      </c>
      <c r="CR599" s="203" t="s">
        <v>61</v>
      </c>
      <c r="CS599" s="10">
        <f>CQ599*1.5*CP599</f>
        <v>1293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VLOOKUP(CW599,$A$681:$F$2401,6,FALSE)</f>
        <v>548</v>
      </c>
      <c r="DA599" s="203" t="s">
        <v>61</v>
      </c>
      <c r="DB599" s="10">
        <f>CZ599*1.5*CY599</f>
        <v>822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VLOOKUP(DF599,$A$681:$F$2401,6,FALSE)</f>
        <v>936</v>
      </c>
      <c r="DJ599" s="203" t="s">
        <v>61</v>
      </c>
      <c r="DK599" s="10">
        <f>DI599*1.5*DH599</f>
        <v>1404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VLOOKUP(DO599,$A$681:$F$2401,6,FALSE)</f>
        <v>862</v>
      </c>
      <c r="DS599" s="203" t="s">
        <v>61</v>
      </c>
      <c r="DT599" s="10">
        <f>DR599*1.5*DQ599</f>
        <v>1293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VLOOKUP(DX599,$A$681:$F$2401,6,FALSE)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VLOOKUP(EG599,$A$681:$F$2401,6,FALSE)</f>
        <v>862</v>
      </c>
      <c r="EK599" s="203" t="s">
        <v>61</v>
      </c>
      <c r="EL599" s="10">
        <f>EJ599*1.5*EI599</f>
        <v>1293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VLOOKUP(EP599,$A$681:$F$2401,6,FALSE)</f>
        <v>936</v>
      </c>
      <c r="ET599" s="203" t="s">
        <v>61</v>
      </c>
      <c r="EU599" s="10">
        <f>ES599*1.5*ER599</f>
        <v>1404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VLOOKUP(EY599,$A$681:$F$2401,6,FALSE)</f>
        <v>548</v>
      </c>
      <c r="FC599" s="203" t="s">
        <v>61</v>
      </c>
      <c r="FD599" s="10">
        <f>FB599*1.5*FA599</f>
        <v>822</v>
      </c>
      <c r="FE599" s="10"/>
      <c r="FF599" s="267"/>
      <c r="FG599" s="203" t="s">
        <v>60</v>
      </c>
      <c r="FH599" s="418" t="s">
        <v>569</v>
      </c>
      <c r="FJ599" s="283">
        <f>IF(FI599="Kopman",1.1,1)</f>
        <v>1</v>
      </c>
      <c r="FK599" s="204">
        <f>VLOOKUP(FH599,$A$681:$F$2401,6,FALSE)</f>
        <v>862</v>
      </c>
      <c r="FL599" s="203" t="s">
        <v>61</v>
      </c>
      <c r="FM599" s="10">
        <f>FK599*1.5*FJ599</f>
        <v>1293</v>
      </c>
      <c r="FN599" s="10"/>
      <c r="FO599" s="267"/>
      <c r="FP599" s="203" t="s">
        <v>60</v>
      </c>
      <c r="FQ599" s="413" t="s">
        <v>569</v>
      </c>
      <c r="FR599" s="412" t="s">
        <v>2018</v>
      </c>
      <c r="FS599" s="283">
        <f>IF(FR599="Kopman",1.1,1)</f>
        <v>1.1000000000000001</v>
      </c>
      <c r="FT599" s="204">
        <f>VLOOKUP(FQ599,$A$681:$F$2401,6,FALSE)</f>
        <v>862</v>
      </c>
      <c r="FU599" s="203" t="s">
        <v>61</v>
      </c>
      <c r="FV599" s="10">
        <f>FT599*1.5*FS599</f>
        <v>1422.3000000000002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VLOOKUP(FZ599,$A$681:$F$2401,6,FALSE)</f>
        <v>862</v>
      </c>
      <c r="GD599" s="203" t="s">
        <v>61</v>
      </c>
      <c r="GE599" s="10">
        <f>GC599*1.5*GB599</f>
        <v>1293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VLOOKUP(GI599,$A$681:$F$2401,6,FALSE)</f>
        <v>862</v>
      </c>
      <c r="GM599" s="203" t="s">
        <v>61</v>
      </c>
      <c r="GN599" s="10">
        <f>GL599*1.5*GK599</f>
        <v>1293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VLOOKUP(GR599,$A$681:$F$2401,6,FALSE)</f>
        <v>936</v>
      </c>
      <c r="GV599" s="203" t="s">
        <v>61</v>
      </c>
      <c r="GW599" s="10">
        <f>GU599*1.5</f>
        <v>1404</v>
      </c>
      <c r="GX599" s="10"/>
      <c r="GY599" s="267"/>
      <c r="GZ599" s="203" t="s">
        <v>60</v>
      </c>
      <c r="HA599" s="413" t="s">
        <v>830</v>
      </c>
      <c r="HB599" s="412" t="s">
        <v>2018</v>
      </c>
      <c r="HC599" s="283">
        <f>IF(HB599="Kopman",1.1,1)</f>
        <v>1.1000000000000001</v>
      </c>
      <c r="HD599" s="204">
        <f>VLOOKUP(HA599,$A$681:$F$2401,6,FALSE)</f>
        <v>936</v>
      </c>
      <c r="HE599" s="203" t="s">
        <v>61</v>
      </c>
      <c r="HF599" s="10">
        <f>HD599*1.5*HC599</f>
        <v>1544.4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VLOOKUP(HJ599,$A$681:$F$2401,6,FALSE)</f>
        <v>862</v>
      </c>
      <c r="HN599" s="203" t="s">
        <v>61</v>
      </c>
      <c r="HO599" s="10">
        <f>HM599*1.5</f>
        <v>1293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VLOOKUP(HS599,$A$681:$F$2401,6,FALSE)</f>
        <v>862</v>
      </c>
      <c r="HW599" s="203" t="s">
        <v>61</v>
      </c>
      <c r="HX599" s="10">
        <f>HV599*1.5*HU599</f>
        <v>1293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VLOOKUP(IB599,$A$681:$F$2401,6,FALSE)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VLOOKUP(IK599,$A$681:$F$2401,6,FALSE)</f>
        <v>548</v>
      </c>
      <c r="IO599" s="203" t="s">
        <v>61</v>
      </c>
      <c r="IP599" s="10">
        <f>IN599*1.5*IM599</f>
        <v>822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VLOOKUP(IT599,$A$681:$F$2401,6,FALSE)</f>
        <v>548</v>
      </c>
      <c r="IX599" s="203" t="s">
        <v>61</v>
      </c>
      <c r="IY599" s="10">
        <f>IW599*1.5*IV599</f>
        <v>822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VLOOKUP(JC599,$A$681:$F$2401,6,FALSE)</f>
        <v>936</v>
      </c>
      <c r="JG599" s="203" t="s">
        <v>61</v>
      </c>
      <c r="JH599" s="10">
        <f>JF599*1.5*JE599</f>
        <v>1404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VLOOKUP(JL599,$A$681:$F$2401,6,FALSE)</f>
        <v>862</v>
      </c>
      <c r="JP599" s="203" t="s">
        <v>61</v>
      </c>
      <c r="JQ599" s="10">
        <f>JO599*1.5*JN599</f>
        <v>1293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VLOOKUP(JU599,$A$681:$F$2401,6,FALSE)</f>
        <v>548</v>
      </c>
      <c r="JY599" s="203" t="s">
        <v>61</v>
      </c>
      <c r="JZ599" s="10">
        <f>JX599*1.5*JW599</f>
        <v>822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VLOOKUP(KD599,$A$681:$F$2401,6,FALSE)</f>
        <v>548</v>
      </c>
      <c r="KH599" s="203" t="s">
        <v>61</v>
      </c>
      <c r="KI599" s="10">
        <f>KG599*1.5*KF599</f>
        <v>822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VLOOKUP(KM599,$A$681:$F$2401,6,FALSE)</f>
        <v>548</v>
      </c>
      <c r="KQ599" s="203" t="s">
        <v>61</v>
      </c>
      <c r="KR599" s="10">
        <f>KP599*1.5</f>
        <v>822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VLOOKUP(KV599,$A$681:$F$2401,6,FALSE)</f>
        <v>936</v>
      </c>
      <c r="KZ599" s="203" t="s">
        <v>61</v>
      </c>
      <c r="LA599" s="10">
        <f>KY599*1.5*KX599</f>
        <v>1404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VLOOKUP(LE599,$A$681:$F$2401,6,FALSE)</f>
        <v>862</v>
      </c>
      <c r="LI599" s="203" t="s">
        <v>61</v>
      </c>
      <c r="LJ599" s="10">
        <f>LH599*1.5*LG599</f>
        <v>1293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VLOOKUP(LN599,$A$681:$F$2401,6,FALSE)</f>
        <v>862</v>
      </c>
      <c r="LR599" s="203" t="s">
        <v>61</v>
      </c>
      <c r="LS599" s="10">
        <f>LQ599*1.5*LP599</f>
        <v>1293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VLOOKUP(LW599,$A$681:$F$2401,6,FALSE)</f>
        <v>548</v>
      </c>
      <c r="MA599" s="203" t="s">
        <v>61</v>
      </c>
      <c r="MB599" s="10">
        <f>LZ599*1.5*LY599</f>
        <v>822</v>
      </c>
      <c r="MC599" s="10"/>
      <c r="MD599" s="267"/>
      <c r="ME599" s="203" t="s">
        <v>60</v>
      </c>
      <c r="MF599" s="413" t="s">
        <v>569</v>
      </c>
      <c r="MG599" s="412" t="s">
        <v>2018</v>
      </c>
      <c r="MH599" s="283">
        <f>IF(MG599="Kopman",1.1,1)</f>
        <v>1.1000000000000001</v>
      </c>
      <c r="MI599" s="204">
        <f>VLOOKUP(MF599,$A$681:$F$2401,6,FALSE)</f>
        <v>862</v>
      </c>
      <c r="MJ599" s="203" t="s">
        <v>61</v>
      </c>
      <c r="MK599" s="10">
        <f>MI599*1.5*MH599</f>
        <v>1422.3000000000002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VLOOKUP(MO599,$A$681:$F$2401,6,FALSE)</f>
        <v>548</v>
      </c>
      <c r="MS599" s="203" t="s">
        <v>61</v>
      </c>
      <c r="MT599" s="10">
        <f>MR599*1.5*MQ599</f>
        <v>822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VLOOKUP(MX599,$A$681:$F$2401,6,FALSE)</f>
        <v>548</v>
      </c>
      <c r="NB599" s="203" t="s">
        <v>61</v>
      </c>
      <c r="NC599" s="10">
        <f>NA599*1.5*MZ599</f>
        <v>822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VLOOKUP(NG599,$A$681:$F$2401,6,FALSE)</f>
        <v>862</v>
      </c>
      <c r="NK599" s="203" t="s">
        <v>61</v>
      </c>
      <c r="NL599" s="10">
        <f>NJ599*1.5*NI599</f>
        <v>1293</v>
      </c>
      <c r="NM599" s="10"/>
      <c r="NN599" s="267"/>
      <c r="NO599" s="203" t="s">
        <v>60</v>
      </c>
      <c r="NP599" s="421" t="s">
        <v>830</v>
      </c>
      <c r="NR599" s="283">
        <f>IF(NQ599="Kopman",1.1,1)</f>
        <v>1</v>
      </c>
      <c r="NS599" s="204">
        <f>VLOOKUP(NP599,$A$681:$F$2401,6,FALSE)</f>
        <v>936</v>
      </c>
      <c r="NT599" s="203" t="s">
        <v>61</v>
      </c>
      <c r="NU599" s="10">
        <f>NS599*1.5*NR599</f>
        <v>1404</v>
      </c>
      <c r="NV599" s="10"/>
      <c r="NW599" s="267"/>
      <c r="NX599" s="203" t="s">
        <v>60</v>
      </c>
      <c r="NY599" s="413" t="s">
        <v>1002</v>
      </c>
      <c r="NZ599" s="412" t="s">
        <v>2018</v>
      </c>
      <c r="OA599" s="283">
        <f>IF(NZ599="Kopman",1.1,1)</f>
        <v>1.1000000000000001</v>
      </c>
      <c r="OB599" s="204">
        <f>VLOOKUP(NY599,$A$681:$F$2401,6,FALSE)</f>
        <v>774</v>
      </c>
      <c r="OC599" s="203" t="s">
        <v>61</v>
      </c>
      <c r="OD599" s="10">
        <f>OB599*1.5</f>
        <v>1161</v>
      </c>
      <c r="OE599" s="10"/>
      <c r="OF599" s="267"/>
      <c r="OG599" s="203" t="s">
        <v>60</v>
      </c>
      <c r="OH599" s="413" t="s">
        <v>569</v>
      </c>
      <c r="OI599" s="412" t="s">
        <v>2018</v>
      </c>
      <c r="OJ599" s="283">
        <f>IF(OI599="Kopman",1.1,1)</f>
        <v>1.1000000000000001</v>
      </c>
      <c r="OK599" s="204">
        <f>VLOOKUP(OH599,$A$681:$F$2401,6,FALSE)</f>
        <v>862</v>
      </c>
      <c r="OL599" s="203" t="s">
        <v>61</v>
      </c>
      <c r="OM599" s="10">
        <f>OK599*1.5*OJ599</f>
        <v>1422.3000000000002</v>
      </c>
      <c r="ON599" s="10"/>
      <c r="OO599" s="267"/>
      <c r="OP599" s="203" t="s">
        <v>60</v>
      </c>
      <c r="OQ599" s="421" t="s">
        <v>569</v>
      </c>
      <c r="OS599" s="283">
        <f>IF(OR599="Kopman",1.1,1)</f>
        <v>1</v>
      </c>
      <c r="OT599" s="204">
        <f>VLOOKUP(OQ599,$A$681:$F$2401,6,FALSE)</f>
        <v>862</v>
      </c>
      <c r="OU599" s="203" t="s">
        <v>61</v>
      </c>
      <c r="OV599" s="10">
        <f>OT599*1.5*OS599</f>
        <v>1293</v>
      </c>
      <c r="OW599" s="10"/>
      <c r="OX599" s="267"/>
      <c r="OY599" s="203" t="s">
        <v>60</v>
      </c>
      <c r="OZ599" s="425" t="s">
        <v>478</v>
      </c>
      <c r="PB599" s="283">
        <f>IF(PA599="Kopman",1.1,1)</f>
        <v>1</v>
      </c>
      <c r="PC599" s="204">
        <f>VLOOKUP(OZ599,$A$681:$F$2401,6,FALSE)</f>
        <v>548</v>
      </c>
      <c r="PD599" s="203" t="s">
        <v>61</v>
      </c>
      <c r="PE599" s="10">
        <f>PC599*1.5*PB599</f>
        <v>822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VLOOKUP(PI599,$A$681:$F$2401,6,FALSE)</f>
        <v>862</v>
      </c>
      <c r="PM599" s="203" t="s">
        <v>61</v>
      </c>
      <c r="PN599" s="10">
        <f>PL599*1.5*PK599</f>
        <v>1293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VLOOKUP(PR599,$A$681:$F$2401,6,FALSE)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VLOOKUP(QA599,$A$681:$F$2401,6,FALSE)</f>
        <v>862</v>
      </c>
      <c r="QE599" s="203" t="s">
        <v>61</v>
      </c>
      <c r="QF599" s="10">
        <f>QD599*1.5*QC599</f>
        <v>1293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VLOOKUP(QJ599,$A$681:$F$2401,6,FALSE)</f>
        <v>862</v>
      </c>
      <c r="QN599" s="203" t="s">
        <v>61</v>
      </c>
      <c r="QO599" s="10">
        <f>QM599*1.5*QL599</f>
        <v>1293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VLOOKUP(QS599,$A$681:$F$2401,6,FALSE)</f>
        <v>548</v>
      </c>
      <c r="QW599" s="203" t="s">
        <v>61</v>
      </c>
      <c r="QX599" s="10">
        <f>QV599*1.5*QU599</f>
        <v>822</v>
      </c>
      <c r="QY599" s="10"/>
      <c r="QZ599" s="267"/>
      <c r="RA599" s="203" t="s">
        <v>60</v>
      </c>
      <c r="RB599" s="413" t="s">
        <v>830</v>
      </c>
      <c r="RC599" s="412" t="s">
        <v>2018</v>
      </c>
      <c r="RD599" s="283">
        <f>IF(RC599="Kopman",1.1,1)</f>
        <v>1.1000000000000001</v>
      </c>
      <c r="RE599" s="204">
        <f>VLOOKUP(RB599,$A$681:$F$2401,6,FALSE)</f>
        <v>936</v>
      </c>
      <c r="RF599" s="203" t="s">
        <v>61</v>
      </c>
      <c r="RG599" s="10">
        <f>RE599*1.5*RD599</f>
        <v>1544.4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VLOOKUP(RK599,$A$681:$F$2401,6,FALSE)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13" t="s">
        <v>569</v>
      </c>
      <c r="RU599" s="412" t="s">
        <v>2018</v>
      </c>
      <c r="RV599" s="283">
        <f>IF(RU599="Kopman",1.1,1)</f>
        <v>1.1000000000000001</v>
      </c>
      <c r="RW599" s="204">
        <f>VLOOKUP(RT599,$A$681:$F$2401,6,FALSE)</f>
        <v>862</v>
      </c>
      <c r="RX599" s="203" t="s">
        <v>61</v>
      </c>
      <c r="RY599" s="10">
        <f>RW599*1.5*RV599</f>
        <v>1422.3000000000002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VLOOKUP(SC599,$A$681:$F$2401,6,FALSE)</f>
        <v>862</v>
      </c>
      <c r="SG599" s="203" t="s">
        <v>61</v>
      </c>
      <c r="SH599" s="10">
        <f>SF599*1.5*SE599</f>
        <v>1293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VLOOKUP(SL599,$A$681:$F$2401,6,FALSE)</f>
        <v>862</v>
      </c>
      <c r="SP599" s="203" t="s">
        <v>61</v>
      </c>
      <c r="SQ599" s="10">
        <f>SO599*1.5*SN599</f>
        <v>1293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VLOOKUP(SU599,$A$681:$F$2401,6,FALSE)</f>
        <v>521</v>
      </c>
      <c r="SY599" s="203" t="s">
        <v>61</v>
      </c>
      <c r="SZ599" s="10">
        <f>SX599*1.5*SW599</f>
        <v>781.5</v>
      </c>
      <c r="TA599" s="10"/>
      <c r="TB599" s="273"/>
      <c r="TC599" s="203" t="s">
        <v>60</v>
      </c>
      <c r="TD599" s="425" t="s">
        <v>478</v>
      </c>
      <c r="TF599" s="283">
        <f>IF(TE599="Kopman",1.1,1)</f>
        <v>1</v>
      </c>
      <c r="TG599" s="204">
        <f>VLOOKUP(TD599,$A$681:$F$2401,6,FALSE)</f>
        <v>548</v>
      </c>
      <c r="TH599" s="203" t="s">
        <v>61</v>
      </c>
      <c r="TI599" s="10">
        <f>TG599*1.5</f>
        <v>822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VLOOKUP(TM599,$A$681:$F$2401,6,FALSE)</f>
        <v>862</v>
      </c>
      <c r="TQ599" s="203" t="s">
        <v>61</v>
      </c>
      <c r="TR599" s="10">
        <f>TP599*1.5*TO599</f>
        <v>1293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VLOOKUP(TV599,$A$681:$F$2401,6,FALSE)</f>
        <v>548</v>
      </c>
      <c r="TZ599" s="203" t="s">
        <v>61</v>
      </c>
      <c r="UA599" s="10">
        <f>TY599*1.5*TX599</f>
        <v>822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VLOOKUP(UE599,$A$681:$F$2401,6,FALSE)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VLOOKUP(UN599,$A$681:$F$2401,6,FALSE)</f>
        <v>862</v>
      </c>
      <c r="UR599" s="203" t="s">
        <v>61</v>
      </c>
      <c r="US599" s="10">
        <f>UQ599*1.5*UP599</f>
        <v>1293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VLOOKUP(UW599,$A$681:$F$2401,6,FALSE)</f>
        <v>862</v>
      </c>
      <c r="VA599" s="203" t="s">
        <v>61</v>
      </c>
      <c r="VB599" s="10">
        <f>UZ599*1.5*UY599</f>
        <v>1293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VLOOKUP(VF599,$A$681:$F$2401,6,FALSE)</f>
        <v>862</v>
      </c>
      <c r="VJ599" s="203" t="s">
        <v>61</v>
      </c>
      <c r="VK599" s="10">
        <f>VI599*1.5*VH599</f>
        <v>1293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VLOOKUP(VO599,$A$681:$F$2401,6,FALSE)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VLOOKUP(VX599,$A$681:$F$2401,6,FALSE)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13" t="s">
        <v>1002</v>
      </c>
      <c r="WH599" s="412" t="s">
        <v>2018</v>
      </c>
      <c r="WI599" s="283">
        <f>IF(WH599="Kopman",1.1,1)</f>
        <v>1.1000000000000001</v>
      </c>
      <c r="WJ599" s="204">
        <f>VLOOKUP(WG599,$A$681:$F$2401,6,FALSE)</f>
        <v>774</v>
      </c>
      <c r="WK599" s="203" t="s">
        <v>61</v>
      </c>
      <c r="WL599" s="10">
        <f>WJ599*1.5</f>
        <v>1161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VLOOKUP(WP599,$A$681:$F$2401,6,FALSE)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VLOOKUP(WY599,$A$681:$F$2401,6,FALSE)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VLOOKUP(XH599,$A$681:$F$2401,6,FALSE)</f>
        <v>862</v>
      </c>
      <c r="XL599" s="203" t="s">
        <v>61</v>
      </c>
      <c r="XM599" s="10">
        <f>XK599*1.5</f>
        <v>1293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VLOOKUP(XQ599,$A$681:$F$2401,6,FALSE)</f>
        <v>862</v>
      </c>
      <c r="XU599" s="203" t="s">
        <v>61</v>
      </c>
      <c r="XV599" s="10">
        <f>XT599*1.5*XS599</f>
        <v>1293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VLOOKUP(XZ599,$A$681:$F$2401,6,FALSE)</f>
        <v>862</v>
      </c>
      <c r="YD599" s="203" t="s">
        <v>61</v>
      </c>
      <c r="YE599" s="10">
        <f>YC599*1.5</f>
        <v>1293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VLOOKUP(YI599,$A$681:$F$2401,6,FALSE)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VLOOKUP(YR599,$A$681:$F$2401,6,FALSE)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5" t="s">
        <v>569</v>
      </c>
      <c r="ZC599" s="283">
        <f>IF(ZB599="Kopman",1.1,1)</f>
        <v>1</v>
      </c>
      <c r="ZD599" s="204">
        <f>VLOOKUP(ZA599,$A$681:$F$2401,6,FALSE)</f>
        <v>862</v>
      </c>
      <c r="ZE599" s="203" t="s">
        <v>61</v>
      </c>
      <c r="ZF599" s="10">
        <f>ZD599*1.5</f>
        <v>1293</v>
      </c>
      <c r="ZH599" s="273"/>
      <c r="ZI599" s="203" t="s">
        <v>60</v>
      </c>
      <c r="ZJ599" s="413" t="s">
        <v>569</v>
      </c>
      <c r="ZK599" s="412" t="s">
        <v>2018</v>
      </c>
      <c r="ZL599" s="283">
        <f>IF(ZK599="Kopman",1.1,1)</f>
        <v>1.1000000000000001</v>
      </c>
      <c r="ZM599" s="204">
        <f>VLOOKUP(ZJ599,$A$681:$F$2401,6,FALSE)</f>
        <v>862</v>
      </c>
      <c r="ZN599" s="203" t="s">
        <v>61</v>
      </c>
      <c r="ZO599" s="10">
        <f>ZM599*1.5</f>
        <v>1293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VLOOKUP(ZS599,$A$681:$F$2401,6,FALSE)</f>
        <v>936</v>
      </c>
      <c r="ZW599" s="203" t="s">
        <v>61</v>
      </c>
      <c r="ZX599" s="10">
        <f>ZV599*1.5*ZU599</f>
        <v>1404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VLOOKUP(AAB599,$A$681:$F$2401,6,FALSE)</f>
        <v>274</v>
      </c>
      <c r="AAF599" s="203" t="s">
        <v>61</v>
      </c>
      <c r="AAG599" s="10">
        <f>AAE599*1.5*AAD599</f>
        <v>411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VLOOKUP(AAK599,$A$681:$F$2401,6,FALSE)</f>
        <v>862</v>
      </c>
      <c r="AAO599" s="203" t="s">
        <v>61</v>
      </c>
      <c r="AAP599" s="10">
        <f>AAN599*1.5*AAM599</f>
        <v>1293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VLOOKUP(AAT599,$A$681:$F$2401,6,FALSE)</f>
        <v>265</v>
      </c>
      <c r="AAX599" s="203" t="s">
        <v>61</v>
      </c>
      <c r="AAY599" s="10">
        <f>AAW599*1.5*AAV599</f>
        <v>397.5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VLOOKUP(ABC599,$A$681:$F$2401,6,FALSE)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VLOOKUP(ABL599,$A$681:$F$2401,6,FALSE)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VLOOKUP(ABU599,$A$681:$F$2401,6,FALSE)</f>
        <v>862</v>
      </c>
      <c r="ABY599" s="203" t="s">
        <v>61</v>
      </c>
      <c r="ABZ599" s="10">
        <f>ABX599*1.5*ABW599</f>
        <v>1293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VLOOKUP(ACD599,$A$681:$F$2401,6,FALSE)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VLOOKUP(ACM599,$A$681:$F$2401,6,FALSE)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VLOOKUP(ACV599,$A$681:$F$2401,6,FALSE)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VLOOKUP(ADE599,$A$681:$F$2401,6,FALSE)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VLOOKUP(ADN599,$A$681:$F$2401,6,FALSE)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VLOOKUP(ADW599,$A$681:$F$2401,6,FALSE)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VLOOKUP(AEF599,$A$681:$F$2401,6,FALSE)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VLOOKUP(AEO599,$A$681:$F$2401,6,FALSE)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VLOOKUP(AEX599,$A$681:$F$2401,6,FALSE)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VLOOKUP(AFG599,$A$681:$F$2401,6,FALSE)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VLOOKUP(AFP599,$A$681:$F$2401,6,FALSE)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VLOOKUP(AFY599,$A$681:$F$2401,6,FALSE)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VLOOKUP(AGH599,$A$681:$F$2401,6,FALSE)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VLOOKUP(AGQ599,$A$681:$F$2401,6,FALSE)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VLOOKUP(AGZ599,$A$681:$F$2401,6,FALSE)</f>
        <v>548</v>
      </c>
      <c r="AHD599" s="203" t="s">
        <v>61</v>
      </c>
      <c r="AHE599" s="10">
        <f>AHC599*1.5*AHB599</f>
        <v>822</v>
      </c>
      <c r="AHF599" s="10"/>
      <c r="AHG599" s="273"/>
      <c r="AHH599" s="203" t="s">
        <v>60</v>
      </c>
      <c r="AHI599" s="413" t="s">
        <v>478</v>
      </c>
      <c r="AHJ599" s="412" t="s">
        <v>2018</v>
      </c>
      <c r="AHK599" s="283">
        <f>IF(AHJ599="Kopman",1.1,1)</f>
        <v>1.1000000000000001</v>
      </c>
      <c r="AHL599" s="204">
        <f>VLOOKUP(AHI599,$A$681:$F$2401,6,FALSE)</f>
        <v>548</v>
      </c>
      <c r="AHM599" s="203" t="s">
        <v>61</v>
      </c>
      <c r="AHN599" s="10">
        <f>AHL599*1.5*AHK599</f>
        <v>904.2</v>
      </c>
      <c r="AHO599" s="10"/>
      <c r="AHP599" s="273"/>
      <c r="AHQ599" s="203" t="s">
        <v>60</v>
      </c>
      <c r="AHR599" s="413" t="s">
        <v>569</v>
      </c>
      <c r="AHS599" s="412" t="s">
        <v>2018</v>
      </c>
      <c r="AHT599" s="283">
        <f>IF(AHS599="Kopman",1.1,1)</f>
        <v>1.1000000000000001</v>
      </c>
      <c r="AHU599" s="204">
        <f>VLOOKUP(AHR599,$A$681:$F$2401,6,FALSE)</f>
        <v>862</v>
      </c>
      <c r="AHV599" s="203" t="s">
        <v>61</v>
      </c>
      <c r="AHW599" s="10">
        <f>AHU599*1.5*AHT599</f>
        <v>1422.3000000000002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VLOOKUP(AIA599,$A$681:$F$2401,6,FALSE)</f>
        <v>862</v>
      </c>
      <c r="AIE599" s="203" t="s">
        <v>61</v>
      </c>
      <c r="AIF599" s="10">
        <f>AID599*1.5*AIC599</f>
        <v>1293</v>
      </c>
      <c r="AIG599" s="10"/>
      <c r="AIH599" s="273"/>
      <c r="AII599" s="203" t="s">
        <v>60</v>
      </c>
      <c r="AIJ599" s="413" t="s">
        <v>830</v>
      </c>
      <c r="AIK599" s="412" t="s">
        <v>2018</v>
      </c>
      <c r="AIL599" s="283">
        <f>IF(AIK599="Kopman",1.1,1)</f>
        <v>1.1000000000000001</v>
      </c>
      <c r="AIM599" s="204">
        <f>VLOOKUP(AIJ599,$A$681:$F$2401,6,FALSE)</f>
        <v>936</v>
      </c>
      <c r="AIN599" s="203" t="s">
        <v>61</v>
      </c>
      <c r="AIO599" s="10">
        <f>AIM599*1.5*AIL599</f>
        <v>1544.4</v>
      </c>
      <c r="AIP599" s="10"/>
      <c r="AIQ599" s="273"/>
      <c r="AIR599" s="203" t="s">
        <v>60</v>
      </c>
      <c r="AIS599" s="413" t="s">
        <v>478</v>
      </c>
      <c r="AIT599" s="412" t="s">
        <v>2018</v>
      </c>
      <c r="AIU599" s="283">
        <f>IF(AIT599="Kopman",1.1,1)</f>
        <v>1.1000000000000001</v>
      </c>
      <c r="AIV599" s="204">
        <f>VLOOKUP(AIS599,$A$681:$F$2401,6,FALSE)</f>
        <v>548</v>
      </c>
      <c r="AIW599" s="203" t="s">
        <v>61</v>
      </c>
      <c r="AIX599" s="10">
        <f>AIV599*1.5*AIU599</f>
        <v>904.2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VLOOKUP(AJB599,$A$681:$F$2401,6,FALSE)</f>
        <v>862</v>
      </c>
      <c r="AJF599" s="203" t="s">
        <v>61</v>
      </c>
      <c r="AJG599" s="10">
        <f>AJE599*1.5*AJD599</f>
        <v>1293</v>
      </c>
      <c r="AJH599" s="10"/>
      <c r="AJI599" s="273"/>
      <c r="AJJ599" s="203" t="s">
        <v>60</v>
      </c>
      <c r="AJK599" s="413" t="s">
        <v>478</v>
      </c>
      <c r="AJL599" s="412" t="s">
        <v>2018</v>
      </c>
      <c r="AJM599" s="283">
        <f>IF(AJL599="Kopman",1.1,1)</f>
        <v>1.1000000000000001</v>
      </c>
      <c r="AJN599" s="204">
        <f>VLOOKUP(AJK599,$A$681:$F$2401,6,FALSE)</f>
        <v>548</v>
      </c>
      <c r="AJO599" s="203" t="s">
        <v>61</v>
      </c>
      <c r="AJP599" s="10">
        <f>AJN599*1.5*AJM599</f>
        <v>904.2</v>
      </c>
      <c r="AJQ599" s="10"/>
      <c r="AJR599" s="273"/>
      <c r="AJS599" s="203" t="s">
        <v>60</v>
      </c>
      <c r="AJT599" s="413" t="s">
        <v>569</v>
      </c>
      <c r="AJU599" s="412" t="s">
        <v>2018</v>
      </c>
      <c r="AJV599" s="283">
        <f>IF(AJU599="Kopman",1.1,1)</f>
        <v>1.1000000000000001</v>
      </c>
      <c r="AJW599" s="204">
        <f>VLOOKUP(AJT599,$A$681:$F$2401,6,FALSE)</f>
        <v>862</v>
      </c>
      <c r="AJX599" s="203" t="s">
        <v>61</v>
      </c>
      <c r="AJY599" s="10">
        <f>AJW599*1.5*AJV599</f>
        <v>1422.3000000000002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VLOOKUP(AKC599,$A$681:$F$2401,6,FALSE)</f>
        <v>548</v>
      </c>
      <c r="AKG599" s="203" t="s">
        <v>61</v>
      </c>
      <c r="AKH599" s="10">
        <f>AKF599*1.5*AKE599</f>
        <v>822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VLOOKUP(AKL599,$A$681:$F$2401,6,FALSE)</f>
        <v>548</v>
      </c>
      <c r="AKP599" s="203" t="s">
        <v>61</v>
      </c>
      <c r="AKQ599" s="10">
        <f>AKO599*1.5*AKN599</f>
        <v>822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VLOOKUP(AKU599,$A$681:$F$2401,6,FALSE)</f>
        <v>521</v>
      </c>
      <c r="AKY599" s="203" t="s">
        <v>61</v>
      </c>
      <c r="AKZ599" s="10">
        <f>AKX599*1.5*AKW599</f>
        <v>781.5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VLOOKUP(ALD599,$A$681:$F$2401,6,FALSE)</f>
        <v>936</v>
      </c>
      <c r="ALH599" s="203" t="s">
        <v>61</v>
      </c>
      <c r="ALI599" s="10">
        <f>ALG599*1.5*ALF599</f>
        <v>1404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VLOOKUP(ALM599,$A$681:$F$2401,6,FALSE)</f>
        <v>862</v>
      </c>
      <c r="ALQ599" s="203" t="s">
        <v>61</v>
      </c>
      <c r="ALR599" s="10">
        <f>ALP599*1.5*ALO599</f>
        <v>1293</v>
      </c>
      <c r="ALS599" s="10"/>
      <c r="ALT599" s="273"/>
      <c r="ALU599" s="203" t="s">
        <v>60</v>
      </c>
      <c r="ALV599" s="413" t="s">
        <v>478</v>
      </c>
      <c r="ALW599" s="412" t="s">
        <v>2018</v>
      </c>
      <c r="ALX599" s="283">
        <f>IF(ALW599="Kopman",1.1,1)</f>
        <v>1.1000000000000001</v>
      </c>
      <c r="ALY599" s="204">
        <f>VLOOKUP(ALV599,$A$681:$F$2401,6,FALSE)</f>
        <v>548</v>
      </c>
      <c r="ALZ599" s="203" t="s">
        <v>61</v>
      </c>
      <c r="AMA599" s="10">
        <f>ALY599*1.5*ALX599</f>
        <v>904.2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VLOOKUP(AME599,$A$681:$F$2401,6,FALSE)</f>
        <v>936</v>
      </c>
      <c r="AMI599" s="203" t="s">
        <v>61</v>
      </c>
      <c r="AMJ599" s="10">
        <f>AMH599*1.5*AMG599</f>
        <v>1404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VLOOKUP(AMN599,$A$681:$F$2401,6,FALSE)</f>
        <v>548</v>
      </c>
      <c r="AMR599" s="203" t="s">
        <v>61</v>
      </c>
      <c r="AMS599" s="10">
        <f>AMQ599*1.5*AMP599</f>
        <v>822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VLOOKUP(AMW599,$A$681:$F$2401,6,FALSE)</f>
        <v>936</v>
      </c>
      <c r="ANA599" s="203" t="s">
        <v>61</v>
      </c>
      <c r="ANB599" s="10">
        <f>AMZ599*1.5*AMY599</f>
        <v>1404</v>
      </c>
      <c r="ANC599" s="10"/>
      <c r="AND599" s="273"/>
      <c r="ANE599" s="203" t="s">
        <v>60</v>
      </c>
      <c r="ANF599" s="413" t="s">
        <v>478</v>
      </c>
      <c r="ANG599" s="412" t="s">
        <v>2018</v>
      </c>
      <c r="ANH599" s="283">
        <f>IF(ANG599="Kopman",1.1,1)</f>
        <v>1.1000000000000001</v>
      </c>
      <c r="ANI599" s="204">
        <f>VLOOKUP(ANF599,$A$681:$F$2401,6,FALSE)</f>
        <v>548</v>
      </c>
      <c r="ANJ599" s="203" t="s">
        <v>61</v>
      </c>
      <c r="ANK599" s="10">
        <f>ANI599*1.5*ANH599</f>
        <v>904.2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VLOOKUP(ANO599,$A$681:$F$2401,6,FALSE)</f>
        <v>548</v>
      </c>
      <c r="ANS599" s="203" t="s">
        <v>61</v>
      </c>
      <c r="ANT599" s="10">
        <f>ANR599*1.5*ANQ599</f>
        <v>822</v>
      </c>
      <c r="ANU599" s="10"/>
      <c r="ANV599" s="273"/>
      <c r="ANW599" s="203" t="s">
        <v>60</v>
      </c>
      <c r="ANX599" s="413" t="s">
        <v>569</v>
      </c>
      <c r="ANY599" s="412" t="s">
        <v>2018</v>
      </c>
      <c r="ANZ599" s="283">
        <f>IF(ANY599="Kopman",1.1,1)</f>
        <v>1.1000000000000001</v>
      </c>
      <c r="AOA599" s="204">
        <f>VLOOKUP(ANX599,$A$681:$F$2401,6,FALSE)</f>
        <v>862</v>
      </c>
      <c r="AOB599" s="203" t="s">
        <v>61</v>
      </c>
      <c r="AOC599" s="10">
        <f>AOA599*1.5*ANZ599</f>
        <v>1422.3000000000002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VLOOKUP(AOG599,$A$681:$F$2401,6,FALSE)</f>
        <v>862</v>
      </c>
      <c r="AOK599" s="203" t="s">
        <v>61</v>
      </c>
      <c r="AOL599" s="10">
        <f>AOJ599*1.5*AOI599</f>
        <v>1293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VLOOKUP(AOP599,$A$681:$F$2401,6,FALSE)</f>
        <v>548</v>
      </c>
      <c r="AOT599" s="203" t="s">
        <v>61</v>
      </c>
      <c r="AOU599" s="10">
        <f>AOS599*1.5*AOR599</f>
        <v>822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VLOOKUP(AOY599,$A$681:$F$2401,6,FALSE)</f>
        <v>862</v>
      </c>
      <c r="APC599" s="203" t="s">
        <v>61</v>
      </c>
      <c r="APD599" s="10">
        <f>APB599*1.5*APA599</f>
        <v>1293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VLOOKUP(APH599,$A$681:$F$2401,6,FALSE)</f>
        <v>862</v>
      </c>
      <c r="APL599" s="203" t="s">
        <v>61</v>
      </c>
      <c r="APM599" s="10">
        <f>APK599*1.5*APJ599</f>
        <v>1293</v>
      </c>
      <c r="APN599" s="10"/>
      <c r="APO599" s="273"/>
      <c r="APP599" s="203" t="s">
        <v>60</v>
      </c>
      <c r="APQ599" s="413" t="s">
        <v>830</v>
      </c>
      <c r="APR599" s="412" t="s">
        <v>2018</v>
      </c>
      <c r="APS599" s="283">
        <f>IF(APR599="Kopman",1.1,1)</f>
        <v>1.1000000000000001</v>
      </c>
      <c r="APT599" s="204">
        <f>VLOOKUP(APQ599,$A$681:$F$2401,6,FALSE)</f>
        <v>936</v>
      </c>
      <c r="APU599" s="203" t="s">
        <v>61</v>
      </c>
      <c r="APV599" s="10">
        <f>APT599*1.5*APS599</f>
        <v>1544.4</v>
      </c>
      <c r="APW599" s="10"/>
      <c r="APX599" s="273"/>
      <c r="APY599" s="203" t="s">
        <v>60</v>
      </c>
      <c r="APZ599" s="413" t="s">
        <v>478</v>
      </c>
      <c r="AQA599" s="412" t="s">
        <v>2018</v>
      </c>
      <c r="AQB599" s="283">
        <f>IF(AQA599="Kopman",1.1,1)</f>
        <v>1.1000000000000001</v>
      </c>
      <c r="AQC599" s="204">
        <f>VLOOKUP(APZ599,$A$681:$F$2401,6,FALSE)</f>
        <v>548</v>
      </c>
      <c r="AQD599" s="203" t="s">
        <v>61</v>
      </c>
      <c r="AQE599" s="10">
        <f>AQC599*1.5*AQB599</f>
        <v>904.2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VLOOKUP(B600,$A$681:$F$2401,6,FALSE)</f>
        <v>936</v>
      </c>
      <c r="F600" s="203" t="s">
        <v>63</v>
      </c>
      <c r="G600" s="10">
        <f>E600*1.4</f>
        <v>1310.3999999999999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VLOOKUP(K600,$A$681:$F$2401,6,FALSE)</f>
        <v>936</v>
      </c>
      <c r="O600" s="203" t="s">
        <v>63</v>
      </c>
      <c r="P600" s="10">
        <f>N600*1.4</f>
        <v>1310.3999999999999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VLOOKUP(T600,$A$681:$F$2401,6,FALSE)</f>
        <v>548</v>
      </c>
      <c r="X600" s="203" t="s">
        <v>63</v>
      </c>
      <c r="Y600" s="10">
        <f>W600*1.4</f>
        <v>767.19999999999993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VLOOKUP(AC600,$A$681:$F$2401,6,FALSE)</f>
        <v>862</v>
      </c>
      <c r="AG600" s="203" t="s">
        <v>63</v>
      </c>
      <c r="AH600" s="10">
        <f>AF600*1.4</f>
        <v>1206.8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VLOOKUP(AL600,$A$681:$F$2401,6,FALSE)</f>
        <v>548</v>
      </c>
      <c r="AP600" s="203" t="s">
        <v>63</v>
      </c>
      <c r="AQ600" s="10">
        <f>AO600*1.4</f>
        <v>767.19999999999993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VLOOKUP(AU600,$A$681:$F$2401,6,FALSE)</f>
        <v>548</v>
      </c>
      <c r="AY600" s="203" t="s">
        <v>63</v>
      </c>
      <c r="AZ600" s="10">
        <f>AX600*1.4</f>
        <v>767.19999999999993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VLOOKUP(BD600,$A$681:$F$2401,6,FALSE)</f>
        <v>862</v>
      </c>
      <c r="BH600" s="203" t="s">
        <v>63</v>
      </c>
      <c r="BI600" s="10">
        <f>BG600*1.4</f>
        <v>1206.8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VLOOKUP(BM600,$A$681:$F$2401,6,FALSE)</f>
        <v>936</v>
      </c>
      <c r="BQ600" s="203" t="s">
        <v>63</v>
      </c>
      <c r="BR600" s="10">
        <f>BP600*1.4</f>
        <v>1310.3999999999999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VLOOKUP(BV600,$A$681:$F$2401,6,FALSE)</f>
        <v>936</v>
      </c>
      <c r="BZ600" s="203" t="s">
        <v>63</v>
      </c>
      <c r="CA600" s="10">
        <f>BY600*1.4</f>
        <v>1310.3999999999999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VLOOKUP(CE600,$A$681:$F$2401,6,FALSE)</f>
        <v>548</v>
      </c>
      <c r="CI600" s="203" t="s">
        <v>63</v>
      </c>
      <c r="CJ600" s="10">
        <f>CH600*1.4</f>
        <v>767.19999999999993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VLOOKUP(CN600,$A$681:$F$2401,6,FALSE)</f>
        <v>936</v>
      </c>
      <c r="CR600" s="203" t="s">
        <v>63</v>
      </c>
      <c r="CS600" s="10">
        <f>CQ600*1.4</f>
        <v>1310.3999999999999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VLOOKUP(CW600,$A$681:$F$2401,6,FALSE)</f>
        <v>862</v>
      </c>
      <c r="DA600" s="203" t="s">
        <v>63</v>
      </c>
      <c r="DB600" s="10">
        <f>CZ600*1.4</f>
        <v>1206.8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VLOOKUP(DF600,$A$681:$F$2401,6,FALSE)</f>
        <v>862</v>
      </c>
      <c r="DJ600" s="203" t="s">
        <v>63</v>
      </c>
      <c r="DK600" s="10">
        <f>DI600*1.4</f>
        <v>1206.8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VLOOKUP(DO600,$A$681:$F$2401,6,FALSE)</f>
        <v>936</v>
      </c>
      <c r="DS600" s="203" t="s">
        <v>63</v>
      </c>
      <c r="DT600" s="10">
        <f>DR600*1.4</f>
        <v>1310.3999999999999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VLOOKUP(DX600,$A$681:$F$2401,6,FALSE)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VLOOKUP(EG600,$A$681:$F$2401,6,FALSE)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VLOOKUP(EP600,$A$681:$F$2401,6,FALSE)</f>
        <v>862</v>
      </c>
      <c r="ET600" s="203" t="s">
        <v>63</v>
      </c>
      <c r="EU600" s="10">
        <f>ES600*1.4</f>
        <v>1206.8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VLOOKUP(EY600,$A$681:$F$2401,6,FALSE)</f>
        <v>862</v>
      </c>
      <c r="FC600" s="203" t="s">
        <v>63</v>
      </c>
      <c r="FD600" s="10">
        <f>FB600*1.4</f>
        <v>1206.8</v>
      </c>
      <c r="FE600" s="10"/>
      <c r="FF600" s="267"/>
      <c r="FG600" s="203" t="s">
        <v>62</v>
      </c>
      <c r="FH600" s="418" t="s">
        <v>478</v>
      </c>
      <c r="FJ600" s="204"/>
      <c r="FK600" s="204">
        <f>VLOOKUP(FH600,$A$681:$F$2401,6,FALSE)</f>
        <v>548</v>
      </c>
      <c r="FL600" s="203" t="s">
        <v>63</v>
      </c>
      <c r="FM600" s="10">
        <f>FK600*1.4</f>
        <v>767.19999999999993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VLOOKUP(FQ600,$A$681:$F$2401,6,FALSE)</f>
        <v>548</v>
      </c>
      <c r="FU600" s="203" t="s">
        <v>63</v>
      </c>
      <c r="FV600" s="10">
        <f>FT600*1.4</f>
        <v>767.19999999999993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VLOOKUP(FZ600,$A$681:$F$2401,6,FALSE)</f>
        <v>936</v>
      </c>
      <c r="GD600" s="203" t="s">
        <v>63</v>
      </c>
      <c r="GE600" s="10">
        <f>GC600*1.4</f>
        <v>1310.3999999999999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VLOOKUP(GI600,$A$681:$F$2401,6,FALSE)</f>
        <v>548</v>
      </c>
      <c r="GM600" s="203" t="s">
        <v>63</v>
      </c>
      <c r="GN600" s="10">
        <f>GL600*1.4</f>
        <v>767.19999999999993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VLOOKUP(GR600,$A$681:$F$2401,6,FALSE)</f>
        <v>548</v>
      </c>
      <c r="GV600" s="203" t="s">
        <v>63</v>
      </c>
      <c r="GW600" s="10">
        <f>GU600*1.4</f>
        <v>767.19999999999993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VLOOKUP(HA600,$A$681:$F$2401,6,FALSE)</f>
        <v>862</v>
      </c>
      <c r="HE600" s="203" t="s">
        <v>63</v>
      </c>
      <c r="HF600" s="10">
        <f>HD600*1.4</f>
        <v>1206.8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VLOOKUP(HJ600,$A$681:$F$2401,6,FALSE)</f>
        <v>936</v>
      </c>
      <c r="HN600" s="203" t="s">
        <v>63</v>
      </c>
      <c r="HO600" s="10">
        <f>HM600*1.4</f>
        <v>1310.3999999999999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VLOOKUP(HS600,$A$681:$F$2401,6,FALSE)</f>
        <v>548</v>
      </c>
      <c r="HW600" s="203" t="s">
        <v>63</v>
      </c>
      <c r="HX600" s="10">
        <f>HV600*1.4</f>
        <v>767.19999999999993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VLOOKUP(IB600,$A$681:$F$2401,6,FALSE)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VLOOKUP(IK600,$A$681:$F$2401,6,FALSE)</f>
        <v>936</v>
      </c>
      <c r="IO600" s="203" t="s">
        <v>63</v>
      </c>
      <c r="IP600" s="10">
        <f>IN600*1.4</f>
        <v>1310.3999999999999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VLOOKUP(IT600,$A$681:$F$2401,6,FALSE)</f>
        <v>936</v>
      </c>
      <c r="IX600" s="203" t="s">
        <v>63</v>
      </c>
      <c r="IY600" s="10">
        <f>IW600*1.4</f>
        <v>1310.3999999999999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VLOOKUP(JC600,$A$681:$F$2401,6,FALSE)</f>
        <v>862</v>
      </c>
      <c r="JG600" s="203" t="s">
        <v>63</v>
      </c>
      <c r="JH600" s="10">
        <f>JF600*1.4</f>
        <v>1206.8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VLOOKUP(JL600,$A$681:$F$2401,6,FALSE)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VLOOKUP(JU600,$A$681:$F$2401,6,FALSE)</f>
        <v>521</v>
      </c>
      <c r="JY600" s="203" t="s">
        <v>63</v>
      </c>
      <c r="JZ600" s="10">
        <f>JX600*1.4</f>
        <v>729.4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VLOOKUP(KD600,$A$681:$F$2401,6,FALSE)</f>
        <v>862</v>
      </c>
      <c r="KH600" s="203" t="s">
        <v>63</v>
      </c>
      <c r="KI600" s="10">
        <f>KG600*1.4</f>
        <v>1206.8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VLOOKUP(KM600,$A$681:$F$2401,6,FALSE)</f>
        <v>862</v>
      </c>
      <c r="KQ600" s="203" t="s">
        <v>63</v>
      </c>
      <c r="KR600" s="10">
        <f>KP600*1.4</f>
        <v>1206.8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VLOOKUP(KV600,$A$681:$F$2401,6,FALSE)</f>
        <v>862</v>
      </c>
      <c r="KZ600" s="203" t="s">
        <v>63</v>
      </c>
      <c r="LA600" s="10">
        <f>KY600*1.4</f>
        <v>1206.8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VLOOKUP(LE600,$A$681:$F$2401,6,FALSE)</f>
        <v>936</v>
      </c>
      <c r="LI600" s="203" t="s">
        <v>63</v>
      </c>
      <c r="LJ600" s="10">
        <f>LH600*1.4</f>
        <v>1310.3999999999999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VLOOKUP(LN600,$A$681:$F$2401,6,FALSE)</f>
        <v>936</v>
      </c>
      <c r="LR600" s="203" t="s">
        <v>63</v>
      </c>
      <c r="LS600" s="10">
        <f>LQ600*1.4</f>
        <v>1310.3999999999999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VLOOKUP(LW600,$A$681:$F$2401,6,FALSE)</f>
        <v>862</v>
      </c>
      <c r="MA600" s="203" t="s">
        <v>63</v>
      </c>
      <c r="MB600" s="10">
        <f>LZ600*1.4</f>
        <v>1206.8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VLOOKUP(MF600,$A$681:$F$2401,6,FALSE)</f>
        <v>548</v>
      </c>
      <c r="MJ600" s="203" t="s">
        <v>63</v>
      </c>
      <c r="MK600" s="10">
        <f>MI600*1.4</f>
        <v>767.19999999999993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VLOOKUP(MO600,$A$681:$F$2401,6,FALSE)</f>
        <v>521</v>
      </c>
      <c r="MS600" s="203" t="s">
        <v>63</v>
      </c>
      <c r="MT600" s="10">
        <f>MR600*1.4</f>
        <v>729.4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VLOOKUP(MX600,$A$681:$F$2401,6,FALSE)</f>
        <v>862</v>
      </c>
      <c r="NB600" s="203" t="s">
        <v>63</v>
      </c>
      <c r="NC600" s="10">
        <f>NA600*1.4</f>
        <v>1206.8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VLOOKUP(NG600,$A$681:$F$2401,6,FALSE)</f>
        <v>936</v>
      </c>
      <c r="NK600" s="203" t="s">
        <v>63</v>
      </c>
      <c r="NL600" s="10">
        <f>NJ600*1.4</f>
        <v>1310.3999999999999</v>
      </c>
      <c r="NM600" s="10"/>
      <c r="NN600" s="267"/>
      <c r="NO600" s="203" t="s">
        <v>62</v>
      </c>
      <c r="NP600" s="421" t="s">
        <v>478</v>
      </c>
      <c r="NR600" s="204"/>
      <c r="NS600" s="204">
        <f>VLOOKUP(NP600,$A$681:$F$2401,6,FALSE)</f>
        <v>548</v>
      </c>
      <c r="NT600" s="203" t="s">
        <v>63</v>
      </c>
      <c r="NU600" s="10">
        <f>NS600*1.4</f>
        <v>767.19999999999993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VLOOKUP(NY600,$A$681:$F$2401,6,FALSE)</f>
        <v>274</v>
      </c>
      <c r="OC600" s="203" t="s">
        <v>63</v>
      </c>
      <c r="OD600" s="10">
        <f>OB600*1.4</f>
        <v>383.59999999999997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VLOOKUP(OH600,$A$681:$F$2401,6,FALSE)</f>
        <v>548</v>
      </c>
      <c r="OL600" s="203" t="s">
        <v>63</v>
      </c>
      <c r="OM600" s="10">
        <f>OK600*1.4</f>
        <v>767.19999999999993</v>
      </c>
      <c r="ON600" s="10"/>
      <c r="OO600" s="267"/>
      <c r="OP600" s="203" t="s">
        <v>62</v>
      </c>
      <c r="OQ600" s="421" t="s">
        <v>478</v>
      </c>
      <c r="OS600" s="204"/>
      <c r="OT600" s="204">
        <f>VLOOKUP(OQ600,$A$681:$F$2401,6,FALSE)</f>
        <v>548</v>
      </c>
      <c r="OU600" s="203" t="s">
        <v>63</v>
      </c>
      <c r="OV600" s="10">
        <f>OT600*1.4</f>
        <v>767.19999999999993</v>
      </c>
      <c r="OW600" s="10"/>
      <c r="OX600" s="267"/>
      <c r="OY600" s="203" t="s">
        <v>62</v>
      </c>
      <c r="OZ600" s="425" t="s">
        <v>569</v>
      </c>
      <c r="PB600" s="204"/>
      <c r="PC600" s="204">
        <f>VLOOKUP(OZ600,$A$681:$F$2401,6,FALSE)</f>
        <v>862</v>
      </c>
      <c r="PD600" s="203" t="s">
        <v>63</v>
      </c>
      <c r="PE600" s="10">
        <f>PC600*1.4</f>
        <v>1206.8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VLOOKUP(PI600,$A$681:$F$2401,6,FALSE)</f>
        <v>936</v>
      </c>
      <c r="PM600" s="203" t="s">
        <v>63</v>
      </c>
      <c r="PN600" s="10">
        <f>PL600*1.4</f>
        <v>1310.3999999999999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VLOOKUP(PR600,$A$681:$F$2401,6,FALSE)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VLOOKUP(QA600,$A$681:$F$2401,6,FALSE)</f>
        <v>548</v>
      </c>
      <c r="QE600" s="203" t="s">
        <v>63</v>
      </c>
      <c r="QF600" s="10">
        <f>QD600*1.4</f>
        <v>767.19999999999993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VLOOKUP(QJ600,$A$681:$F$2401,6,FALSE)</f>
        <v>936</v>
      </c>
      <c r="QN600" s="203" t="s">
        <v>63</v>
      </c>
      <c r="QO600" s="10">
        <f>QM600*1.4</f>
        <v>1310.3999999999999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VLOOKUP(QS600,$A$681:$F$2401,6,FALSE)</f>
        <v>862</v>
      </c>
      <c r="QW600" s="203" t="s">
        <v>63</v>
      </c>
      <c r="QX600" s="10">
        <f>QV600*1.4</f>
        <v>1206.8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VLOOKUP(RB600,$A$681:$F$2401,6,FALSE)</f>
        <v>521</v>
      </c>
      <c r="RF600" s="203" t="s">
        <v>63</v>
      </c>
      <c r="RG600" s="10">
        <f>RE600*1.4</f>
        <v>729.4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VLOOKUP(RK600,$A$681:$F$2401,6,FALSE)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VLOOKUP(RT600,$A$681:$F$2401,6,FALSE)</f>
        <v>936</v>
      </c>
      <c r="RX600" s="203" t="s">
        <v>63</v>
      </c>
      <c r="RY600" s="10">
        <f>RW600*1.4</f>
        <v>1310.3999999999999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VLOOKUP(SC600,$A$681:$F$2401,6,FALSE)</f>
        <v>548</v>
      </c>
      <c r="SG600" s="203" t="s">
        <v>63</v>
      </c>
      <c r="SH600" s="10">
        <f>SF600*1.4</f>
        <v>767.19999999999993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VLOOKUP(SL600,$A$681:$F$2401,6,FALSE)</f>
        <v>936</v>
      </c>
      <c r="SP600" s="203" t="s">
        <v>63</v>
      </c>
      <c r="SQ600" s="10">
        <f>SO600*1.4</f>
        <v>1310.3999999999999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VLOOKUP(SU600,$A$681:$F$2401,6,FALSE)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5" t="s">
        <v>569</v>
      </c>
      <c r="TF600" s="204"/>
      <c r="TG600" s="204">
        <f>VLOOKUP(TD600,$A$681:$F$2401,6,FALSE)</f>
        <v>862</v>
      </c>
      <c r="TH600" s="203" t="s">
        <v>63</v>
      </c>
      <c r="TI600" s="10">
        <f>TG600*1.4</f>
        <v>1206.8</v>
      </c>
      <c r="TK600" s="273"/>
      <c r="TL600" s="203" t="s">
        <v>62</v>
      </c>
      <c r="TM600" s="276" t="s">
        <v>830</v>
      </c>
      <c r="TO600" s="204"/>
      <c r="TP600" s="204">
        <f>VLOOKUP(TM600,$A$681:$F$2401,6,FALSE)</f>
        <v>936</v>
      </c>
      <c r="TQ600" s="203" t="s">
        <v>63</v>
      </c>
      <c r="TR600" s="10">
        <f>TP600*1.4</f>
        <v>1310.3999999999999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VLOOKUP(TV600,$A$681:$F$2401,6,FALSE)</f>
        <v>862</v>
      </c>
      <c r="TZ600" s="203" t="s">
        <v>63</v>
      </c>
      <c r="UA600" s="10">
        <f>TY600*1.4</f>
        <v>1206.8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VLOOKUP(UE600,$A$681:$F$2401,6,FALSE)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VLOOKUP(UN600,$A$681:$F$2401,6,FALSE)</f>
        <v>774</v>
      </c>
      <c r="UR600" s="203" t="s">
        <v>63</v>
      </c>
      <c r="US600" s="10">
        <f>UQ600*1.4</f>
        <v>1083.5999999999999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VLOOKUP(UW600,$A$681:$F$2401,6,FALSE)</f>
        <v>274</v>
      </c>
      <c r="VA600" s="203" t="s">
        <v>63</v>
      </c>
      <c r="VB600" s="10">
        <f>UZ600*1.4</f>
        <v>383.59999999999997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VLOOKUP(VF600,$A$681:$F$2401,6,FALSE)</f>
        <v>936</v>
      </c>
      <c r="VJ600" s="203" t="s">
        <v>63</v>
      </c>
      <c r="VK600" s="10">
        <f>VI600*1.4</f>
        <v>1310.3999999999999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VLOOKUP(VO600,$A$681:$F$2401,6,FALSE)</f>
        <v>99</v>
      </c>
      <c r="VS600" s="203" t="s">
        <v>63</v>
      </c>
      <c r="VT600" s="10">
        <f>VR600*1.4</f>
        <v>138.6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VLOOKUP(VX600,$A$681:$F$2401,6,FALSE)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VLOOKUP(WG600,$A$681:$F$2401,6,FALSE)</f>
        <v>274</v>
      </c>
      <c r="WK600" s="203" t="s">
        <v>63</v>
      </c>
      <c r="WL600" s="10">
        <f>WJ600*1.4</f>
        <v>383.59999999999997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VLOOKUP(WP600,$A$681:$F$2401,6,FALSE)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VLOOKUP(WY600,$A$681:$F$2401,6,FALSE)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VLOOKUP(XH600,$A$681:$F$2401,6,FALSE)</f>
        <v>936</v>
      </c>
      <c r="XL600" s="203" t="s">
        <v>63</v>
      </c>
      <c r="XM600" s="10">
        <f>XK600*1.4</f>
        <v>1310.3999999999999</v>
      </c>
      <c r="XO600" s="273"/>
      <c r="XP600" s="203" t="s">
        <v>62</v>
      </c>
      <c r="XQ600" s="276" t="s">
        <v>957</v>
      </c>
      <c r="XS600" s="204"/>
      <c r="XT600" s="204">
        <f>VLOOKUP(XQ600,$A$681:$F$2401,6,FALSE)</f>
        <v>521</v>
      </c>
      <c r="XU600" s="203" t="s">
        <v>63</v>
      </c>
      <c r="XV600" s="10">
        <f>XT600*1.4</f>
        <v>729.4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VLOOKUP(XZ600,$A$681:$F$2401,6,FALSE)</f>
        <v>548</v>
      </c>
      <c r="YD600" s="203" t="s">
        <v>63</v>
      </c>
      <c r="YE600" s="10">
        <f>YC600*1.4</f>
        <v>767.19999999999993</v>
      </c>
      <c r="YG600" s="273"/>
      <c r="YH600" s="203" t="s">
        <v>62</v>
      </c>
      <c r="YI600" s="278" t="s">
        <v>183</v>
      </c>
      <c r="YK600" s="204"/>
      <c r="YL600" s="204" t="e">
        <f>VLOOKUP(YI600,$A$681:$F$2401,6,FALSE)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VLOOKUP(YR600,$A$681:$F$2401,6,FALSE)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5" t="s">
        <v>830</v>
      </c>
      <c r="ZC600" s="204"/>
      <c r="ZD600" s="204">
        <f>VLOOKUP(ZA600,$A$681:$F$2401,6,FALSE)</f>
        <v>936</v>
      </c>
      <c r="ZE600" s="203" t="s">
        <v>63</v>
      </c>
      <c r="ZF600" s="10">
        <f>ZD600*1.4</f>
        <v>1310.3999999999999</v>
      </c>
      <c r="ZH600" s="273"/>
      <c r="ZI600" s="203" t="s">
        <v>62</v>
      </c>
      <c r="ZJ600" s="276" t="s">
        <v>830</v>
      </c>
      <c r="ZL600" s="204"/>
      <c r="ZM600" s="204">
        <f>VLOOKUP(ZJ600,$A$681:$F$2401,6,FALSE)</f>
        <v>936</v>
      </c>
      <c r="ZN600" s="203" t="s">
        <v>63</v>
      </c>
      <c r="ZO600" s="10">
        <f>ZM600*1.4</f>
        <v>1310.3999999999999</v>
      </c>
      <c r="ZQ600" s="273"/>
      <c r="ZR600" s="203" t="s">
        <v>62</v>
      </c>
      <c r="ZS600" s="276" t="s">
        <v>569</v>
      </c>
      <c r="ZU600" s="204"/>
      <c r="ZV600" s="204">
        <f>VLOOKUP(ZS600,$A$681:$F$2401,6,FALSE)</f>
        <v>862</v>
      </c>
      <c r="ZW600" s="203" t="s">
        <v>63</v>
      </c>
      <c r="ZX600" s="10">
        <f>ZV600*1.4</f>
        <v>1206.8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VLOOKUP(AAB600,$A$681:$F$2401,6,FALSE)</f>
        <v>265</v>
      </c>
      <c r="AAF600" s="203" t="s">
        <v>63</v>
      </c>
      <c r="AAG600" s="10">
        <f>AAE600*1.4</f>
        <v>371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VLOOKUP(AAK600,$A$681:$F$2401,6,FALSE)</f>
        <v>521</v>
      </c>
      <c r="AAO600" s="203" t="s">
        <v>63</v>
      </c>
      <c r="AAP600" s="10">
        <f>AAN600*1.4</f>
        <v>729.4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VLOOKUP(AAT600,$A$681:$F$2401,6,FALSE)</f>
        <v>862</v>
      </c>
      <c r="AAX600" s="203" t="s">
        <v>63</v>
      </c>
      <c r="AAY600" s="10">
        <f>AAW600*1.4</f>
        <v>1206.8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VLOOKUP(ABC600,$A$681:$F$2401,6,FALSE)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VLOOKUP(ABL600,$A$681:$F$2401,6,FALSE)</f>
        <v>774</v>
      </c>
      <c r="ABP600" s="203" t="s">
        <v>63</v>
      </c>
      <c r="ABQ600" s="10">
        <f>ABO600*1.4</f>
        <v>1083.5999999999999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VLOOKUP(ABU600,$A$681:$F$2401,6,FALSE)</f>
        <v>548</v>
      </c>
      <c r="ABY600" s="203" t="s">
        <v>63</v>
      </c>
      <c r="ABZ600" s="10">
        <f>ABX600*1.4</f>
        <v>767.19999999999993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VLOOKUP(ACD600,$A$681:$F$2401,6,FALSE)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VLOOKUP(ACM600,$A$681:$F$2401,6,FALSE)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VLOOKUP(ACV600,$A$681:$F$2401,6,FALSE)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VLOOKUP(ADE600,$A$681:$F$2401,6,FALSE)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VLOOKUP(ADN600,$A$681:$F$2401,6,FALSE)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VLOOKUP(ADW600,$A$681:$F$2401,6,FALSE)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VLOOKUP(AEF600,$A$681:$F$2401,6,FALSE)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VLOOKUP(AEO600,$A$681:$F$2401,6,FALSE)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VLOOKUP(AEX600,$A$681:$F$2401,6,FALSE)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VLOOKUP(AFG600,$A$681:$F$2401,6,FALSE)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VLOOKUP(AFP600,$A$681:$F$2401,6,FALSE)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VLOOKUP(AFY600,$A$681:$F$2401,6,FALSE)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VLOOKUP(AGH600,$A$681:$F$2401,6,FALSE)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VLOOKUP(AGQ600,$A$681:$F$2401,6,FALSE)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VLOOKUP(AGZ600,$A$681:$F$2401,6,FALSE)</f>
        <v>862</v>
      </c>
      <c r="AHD600" s="203" t="s">
        <v>63</v>
      </c>
      <c r="AHE600" s="10">
        <f>AHC600*1.4</f>
        <v>1206.8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VLOOKUP(AHI600,$A$681:$F$2401,6,FALSE)</f>
        <v>862</v>
      </c>
      <c r="AHM600" s="203" t="s">
        <v>63</v>
      </c>
      <c r="AHN600" s="10">
        <f>AHL600*1.4</f>
        <v>1206.8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VLOOKUP(AHR600,$A$681:$F$2401,6,FALSE)</f>
        <v>936</v>
      </c>
      <c r="AHV600" s="203" t="s">
        <v>63</v>
      </c>
      <c r="AHW600" s="10">
        <f>AHU600*1.4</f>
        <v>1310.3999999999999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VLOOKUP(AIA600,$A$681:$F$2401,6,FALSE)</f>
        <v>936</v>
      </c>
      <c r="AIE600" s="203" t="s">
        <v>63</v>
      </c>
      <c r="AIF600" s="10">
        <f>AID600*1.4</f>
        <v>1310.3999999999999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VLOOKUP(AIJ600,$A$681:$F$2401,6,FALSE)</f>
        <v>862</v>
      </c>
      <c r="AIN600" s="203" t="s">
        <v>63</v>
      </c>
      <c r="AIO600" s="10">
        <f>AIM600*1.4</f>
        <v>1206.8</v>
      </c>
      <c r="AIP600" s="10"/>
      <c r="AIQ600" s="273"/>
      <c r="AIR600" s="203" t="s">
        <v>62</v>
      </c>
      <c r="AIS600" s="427" t="s">
        <v>830</v>
      </c>
      <c r="AIU600" s="204"/>
      <c r="AIV600" s="204">
        <f>VLOOKUP(AIS600,$A$681:$F$2401,6,FALSE)</f>
        <v>936</v>
      </c>
      <c r="AIW600" s="203" t="s">
        <v>63</v>
      </c>
      <c r="AIX600" s="10">
        <f>AIV600*1.4</f>
        <v>1310.3999999999999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VLOOKUP(AJB600,$A$681:$F$2401,6,FALSE)</f>
        <v>936</v>
      </c>
      <c r="AJF600" s="203" t="s">
        <v>63</v>
      </c>
      <c r="AJG600" s="10">
        <f>AJE600*1.4</f>
        <v>1310.3999999999999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VLOOKUP(AJK600,$A$681:$F$2401,6,FALSE)</f>
        <v>862</v>
      </c>
      <c r="AJO600" s="203" t="s">
        <v>63</v>
      </c>
      <c r="AJP600" s="10">
        <f>AJN600*1.4</f>
        <v>1206.8</v>
      </c>
      <c r="AJQ600" s="10"/>
      <c r="AJR600" s="273"/>
      <c r="AJS600" s="203" t="s">
        <v>62</v>
      </c>
      <c r="AJT600" s="428" t="s">
        <v>830</v>
      </c>
      <c r="AJV600" s="204"/>
      <c r="AJW600" s="204">
        <f>VLOOKUP(AJT600,$A$681:$F$2401,6,FALSE)</f>
        <v>936</v>
      </c>
      <c r="AJX600" s="203" t="s">
        <v>63</v>
      </c>
      <c r="AJY600" s="10">
        <f>AJW600*1.4</f>
        <v>1310.3999999999999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VLOOKUP(AKC600,$A$681:$F$2401,6,FALSE)</f>
        <v>521</v>
      </c>
      <c r="AKG600" s="203" t="s">
        <v>63</v>
      </c>
      <c r="AKH600" s="10">
        <f>AKF600*1.4</f>
        <v>729.4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VLOOKUP(AKL600,$A$681:$F$2401,6,FALSE)</f>
        <v>862</v>
      </c>
      <c r="AKP600" s="203" t="s">
        <v>63</v>
      </c>
      <c r="AKQ600" s="10">
        <f>AKO600*1.4</f>
        <v>1206.8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VLOOKUP(AKU600,$A$681:$F$2401,6,FALSE)</f>
        <v>548</v>
      </c>
      <c r="AKY600" s="203" t="s">
        <v>63</v>
      </c>
      <c r="AKZ600" s="10">
        <f>AKX600*1.4</f>
        <v>767.19999999999993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VLOOKUP(ALD600,$A$681:$F$2401,6,FALSE)</f>
        <v>862</v>
      </c>
      <c r="ALH600" s="203" t="s">
        <v>63</v>
      </c>
      <c r="ALI600" s="10">
        <f>ALG600*1.4</f>
        <v>1206.8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VLOOKUP(ALM600,$A$681:$F$2401,6,FALSE)</f>
        <v>265</v>
      </c>
      <c r="ALQ600" s="203" t="s">
        <v>63</v>
      </c>
      <c r="ALR600" s="10">
        <f>ALP600*1.4</f>
        <v>371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VLOOKUP(ALV600,$A$681:$F$2401,6,FALSE)</f>
        <v>936</v>
      </c>
      <c r="ALZ600" s="203" t="s">
        <v>63</v>
      </c>
      <c r="AMA600" s="10">
        <f>ALY600*1.4</f>
        <v>1310.3999999999999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VLOOKUP(AME600,$A$681:$F$2401,6,FALSE)</f>
        <v>862</v>
      </c>
      <c r="AMI600" s="203" t="s">
        <v>63</v>
      </c>
      <c r="AMJ600" s="10">
        <f>AMH600*1.4</f>
        <v>1206.8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VLOOKUP(AMN600,$A$681:$F$2401,6,FALSE)</f>
        <v>862</v>
      </c>
      <c r="AMR600" s="203" t="s">
        <v>63</v>
      </c>
      <c r="AMS600" s="10">
        <f>AMQ600*1.4</f>
        <v>1206.8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VLOOKUP(AMW600,$A$681:$F$2401,6,FALSE)</f>
        <v>548</v>
      </c>
      <c r="ANA600" s="203" t="s">
        <v>63</v>
      </c>
      <c r="ANB600" s="10">
        <f>AMZ600*1.4</f>
        <v>767.19999999999993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VLOOKUP(ANF600,$A$681:$F$2401,6,FALSE)</f>
        <v>862</v>
      </c>
      <c r="ANJ600" s="203" t="s">
        <v>63</v>
      </c>
      <c r="ANK600" s="10">
        <f>ANI600*1.4</f>
        <v>1206.8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VLOOKUP(ANO600,$A$681:$F$2401,6,FALSE)</f>
        <v>265</v>
      </c>
      <c r="ANS600" s="203" t="s">
        <v>63</v>
      </c>
      <c r="ANT600" s="10">
        <f>ANR600*1.4</f>
        <v>371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VLOOKUP(ANX600,$A$681:$F$2401,6,FALSE)</f>
        <v>936</v>
      </c>
      <c r="AOB600" s="203" t="s">
        <v>63</v>
      </c>
      <c r="AOC600" s="10">
        <f>AOA600*1.4</f>
        <v>1310.3999999999999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VLOOKUP(AOG600,$A$681:$F$2401,6,FALSE)</f>
        <v>936</v>
      </c>
      <c r="AOK600" s="203" t="s">
        <v>63</v>
      </c>
      <c r="AOL600" s="10">
        <f>AOJ600*1.4</f>
        <v>1310.3999999999999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VLOOKUP(AOP600,$A$681:$F$2401,6,FALSE)</f>
        <v>862</v>
      </c>
      <c r="AOT600" s="203" t="s">
        <v>63</v>
      </c>
      <c r="AOU600" s="10">
        <f>AOS600*1.4</f>
        <v>1206.8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VLOOKUP(AOY600,$A$681:$F$2401,6,FALSE)</f>
        <v>936</v>
      </c>
      <c r="APC600" s="203" t="s">
        <v>63</v>
      </c>
      <c r="APD600" s="10">
        <f>APB600*1.4</f>
        <v>1310.3999999999999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VLOOKUP(APH600,$A$681:$F$2401,6,FALSE)</f>
        <v>548</v>
      </c>
      <c r="APL600" s="203" t="s">
        <v>63</v>
      </c>
      <c r="APM600" s="10">
        <f>APK600*1.4</f>
        <v>767.19999999999993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VLOOKUP(APQ600,$A$681:$F$2401,6,FALSE)</f>
        <v>548</v>
      </c>
      <c r="APU600" s="203" t="s">
        <v>63</v>
      </c>
      <c r="APV600" s="10">
        <f>APT600*1.4</f>
        <v>767.19999999999993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VLOOKUP(APZ600,$A$681:$F$2401,6,FALSE)</f>
        <v>936</v>
      </c>
      <c r="AQD600" s="203" t="s">
        <v>63</v>
      </c>
      <c r="AQE600" s="10">
        <f>AQC600*1.4</f>
        <v>1310.3999999999999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VLOOKUP(B601,$A$681:$F$2401,6,FALSE)</f>
        <v>548</v>
      </c>
      <c r="F601" s="203" t="s">
        <v>65</v>
      </c>
      <c r="G601" s="10">
        <f>E601*1.3</f>
        <v>712.4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VLOOKUP(K601,$A$681:$F$2401,6,FALSE)</f>
        <v>548</v>
      </c>
      <c r="O601" s="203" t="s">
        <v>65</v>
      </c>
      <c r="P601" s="10">
        <f>N601*1.3</f>
        <v>712.4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VLOOKUP(T601,$A$681:$F$2401,6,FALSE)</f>
        <v>936</v>
      </c>
      <c r="X601" s="203" t="s">
        <v>65</v>
      </c>
      <c r="Y601" s="10">
        <f>W601*1.3</f>
        <v>1216.8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VLOOKUP(AC601,$A$681:$F$2401,6,FALSE)</f>
        <v>548</v>
      </c>
      <c r="AG601" s="203" t="s">
        <v>65</v>
      </c>
      <c r="AH601" s="10">
        <f>AF601*1.3</f>
        <v>712.4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VLOOKUP(AL601,$A$681:$F$2401,6,FALSE)</f>
        <v>521</v>
      </c>
      <c r="AP601" s="203" t="s">
        <v>65</v>
      </c>
      <c r="AQ601" s="10">
        <f>AO601*1.3</f>
        <v>677.30000000000007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VLOOKUP(AU601,$A$681:$F$2401,6,FALSE)</f>
        <v>936</v>
      </c>
      <c r="AY601" s="203" t="s">
        <v>65</v>
      </c>
      <c r="AZ601" s="10">
        <f>AX601*1.3</f>
        <v>1216.8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VLOOKUP(BD601,$A$681:$F$2401,6,FALSE)</f>
        <v>936</v>
      </c>
      <c r="BH601" s="203" t="s">
        <v>65</v>
      </c>
      <c r="BI601" s="10">
        <f>BG601*1.3</f>
        <v>1216.8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VLOOKUP(BM601,$A$681:$F$2401,6,FALSE)</f>
        <v>521</v>
      </c>
      <c r="BQ601" s="203" t="s">
        <v>65</v>
      </c>
      <c r="BR601" s="10">
        <f>BP601*1.3</f>
        <v>677.30000000000007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VLOOKUP(BV601,$A$681:$F$2401,6,FALSE)</f>
        <v>548</v>
      </c>
      <c r="BZ601" s="203" t="s">
        <v>65</v>
      </c>
      <c r="CA601" s="10">
        <f>BY601*1.3</f>
        <v>712.4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VLOOKUP(CE601,$A$681:$F$2401,6,FALSE)</f>
        <v>936</v>
      </c>
      <c r="CI601" s="203" t="s">
        <v>65</v>
      </c>
      <c r="CJ601" s="10">
        <f>CH601*1.3</f>
        <v>1216.8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VLOOKUP(CN601,$A$681:$F$2401,6,FALSE)</f>
        <v>548</v>
      </c>
      <c r="CR601" s="203" t="s">
        <v>65</v>
      </c>
      <c r="CS601" s="10">
        <f>CQ601*1.3</f>
        <v>712.4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VLOOKUP(CW601,$A$681:$F$2401,6,FALSE)</f>
        <v>521</v>
      </c>
      <c r="DA601" s="203" t="s">
        <v>65</v>
      </c>
      <c r="DB601" s="10">
        <f>CZ601*1.3</f>
        <v>677.30000000000007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VLOOKUP(DF601,$A$681:$F$2401,6,FALSE)</f>
        <v>521</v>
      </c>
      <c r="DJ601" s="203" t="s">
        <v>65</v>
      </c>
      <c r="DK601" s="10">
        <f>DI601*1.3</f>
        <v>677.30000000000007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VLOOKUP(DO601,$A$681:$F$2401,6,FALSE)</f>
        <v>548</v>
      </c>
      <c r="DS601" s="203" t="s">
        <v>65</v>
      </c>
      <c r="DT601" s="10">
        <f>DR601*1.3</f>
        <v>712.4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VLOOKUP(DX601,$A$681:$F$2401,6,FALSE)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VLOOKUP(EG601,$A$681:$F$2401,6,FALSE)</f>
        <v>936</v>
      </c>
      <c r="EK601" s="203" t="s">
        <v>65</v>
      </c>
      <c r="EL601" s="10">
        <f>EJ601*1.3</f>
        <v>1216.8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VLOOKUP(EP601,$A$681:$F$2401,6,FALSE)</f>
        <v>548</v>
      </c>
      <c r="ET601" s="203" t="s">
        <v>65</v>
      </c>
      <c r="EU601" s="10">
        <f>ES601*1.3</f>
        <v>712.4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VLOOKUP(EY601,$A$681:$F$2401,6,FALSE)</f>
        <v>936</v>
      </c>
      <c r="FC601" s="203" t="s">
        <v>65</v>
      </c>
      <c r="FD601" s="10">
        <f>FB601*1.3</f>
        <v>1216.8</v>
      </c>
      <c r="FE601" s="10"/>
      <c r="FF601" s="267"/>
      <c r="FG601" s="203" t="s">
        <v>64</v>
      </c>
      <c r="FH601" s="418" t="s">
        <v>830</v>
      </c>
      <c r="FJ601" s="204"/>
      <c r="FK601" s="204">
        <f>VLOOKUP(FH601,$A$681:$F$2401,6,FALSE)</f>
        <v>936</v>
      </c>
      <c r="FL601" s="203" t="s">
        <v>65</v>
      </c>
      <c r="FM601" s="10">
        <f>FK601*1.3</f>
        <v>1216.8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VLOOKUP(FQ601,$A$681:$F$2401,6,FALSE)</f>
        <v>936</v>
      </c>
      <c r="FU601" s="203" t="s">
        <v>65</v>
      </c>
      <c r="FV601" s="10">
        <f>FT601*1.3</f>
        <v>1216.8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VLOOKUP(FZ601,$A$681:$F$2401,6,FALSE)</f>
        <v>548</v>
      </c>
      <c r="GD601" s="203" t="s">
        <v>65</v>
      </c>
      <c r="GE601" s="10">
        <f>GC601*1.3</f>
        <v>712.4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VLOOKUP(GI601,$A$681:$F$2401,6,FALSE)</f>
        <v>936</v>
      </c>
      <c r="GM601" s="203" t="s">
        <v>65</v>
      </c>
      <c r="GN601" s="10">
        <f>GL601*1.3</f>
        <v>1216.8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VLOOKUP(GR601,$A$681:$F$2401,6,FALSE)</f>
        <v>862</v>
      </c>
      <c r="GV601" s="203" t="s">
        <v>65</v>
      </c>
      <c r="GW601" s="10">
        <f>GU601*1.3</f>
        <v>1120.6000000000001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VLOOKUP(HA601,$A$681:$F$2401,6,FALSE)</f>
        <v>521</v>
      </c>
      <c r="HE601" s="203" t="s">
        <v>65</v>
      </c>
      <c r="HF601" s="10">
        <f>HD601*1.3</f>
        <v>677.30000000000007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VLOOKUP(HJ601,$A$681:$F$2401,6,FALSE)</f>
        <v>548</v>
      </c>
      <c r="HN601" s="203" t="s">
        <v>65</v>
      </c>
      <c r="HO601" s="10">
        <f>HM601*1.3</f>
        <v>712.4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VLOOKUP(HS601,$A$681:$F$2401,6,FALSE)</f>
        <v>521</v>
      </c>
      <c r="HW601" s="203" t="s">
        <v>65</v>
      </c>
      <c r="HX601" s="10">
        <f>HV601*1.3</f>
        <v>677.30000000000007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VLOOKUP(IB601,$A$681:$F$2401,6,FALSE)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VLOOKUP(IK601,$A$681:$F$2401,6,FALSE)</f>
        <v>862</v>
      </c>
      <c r="IO601" s="203" t="s">
        <v>65</v>
      </c>
      <c r="IP601" s="10">
        <f>IN601*1.3</f>
        <v>1120.6000000000001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VLOOKUP(IT601,$A$681:$F$2401,6,FALSE)</f>
        <v>862</v>
      </c>
      <c r="IX601" s="203" t="s">
        <v>65</v>
      </c>
      <c r="IY601" s="10">
        <f>IW601*1.3</f>
        <v>1120.6000000000001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VLOOKUP(JC601,$A$681:$F$2401,6,FALSE)</f>
        <v>548</v>
      </c>
      <c r="JG601" s="203" t="s">
        <v>65</v>
      </c>
      <c r="JH601" s="10">
        <f>JF601*1.3</f>
        <v>712.4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VLOOKUP(JL601,$A$681:$F$2401,6,FALSE)</f>
        <v>274</v>
      </c>
      <c r="JP601" s="203" t="s">
        <v>65</v>
      </c>
      <c r="JQ601" s="10">
        <f>JO601*1.3</f>
        <v>356.2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VLOOKUP(JU601,$A$681:$F$2401,6,FALSE)</f>
        <v>862</v>
      </c>
      <c r="JY601" s="203" t="s">
        <v>65</v>
      </c>
      <c r="JZ601" s="10">
        <f>JX601*1.3</f>
        <v>1120.6000000000001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VLOOKUP(KD601,$A$681:$F$2401,6,FALSE)</f>
        <v>936</v>
      </c>
      <c r="KH601" s="203" t="s">
        <v>65</v>
      </c>
      <c r="KI601" s="10">
        <f>KG601*1.3</f>
        <v>1216.8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VLOOKUP(KM601,$A$681:$F$2401,6,FALSE)</f>
        <v>936</v>
      </c>
      <c r="KQ601" s="203" t="s">
        <v>65</v>
      </c>
      <c r="KR601" s="10">
        <f>KP601*1.3</f>
        <v>1216.8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VLOOKUP(KV601,$A$681:$F$2401,6,FALSE)</f>
        <v>548</v>
      </c>
      <c r="KZ601" s="203" t="s">
        <v>65</v>
      </c>
      <c r="LA601" s="10">
        <f>KY601*1.3</f>
        <v>712.4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VLOOKUP(LE601,$A$681:$F$2401,6,FALSE)</f>
        <v>548</v>
      </c>
      <c r="LI601" s="203" t="s">
        <v>65</v>
      </c>
      <c r="LJ601" s="10">
        <f>LH601*1.3</f>
        <v>712.4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VLOOKUP(LN601,$A$681:$F$2401,6,FALSE)</f>
        <v>548</v>
      </c>
      <c r="LR601" s="203" t="s">
        <v>65</v>
      </c>
      <c r="LS601" s="10">
        <f>LQ601*1.3</f>
        <v>712.4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VLOOKUP(LW601,$A$681:$F$2401,6,FALSE)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VLOOKUP(MF601,$A$681:$F$2401,6,FALSE)</f>
        <v>936</v>
      </c>
      <c r="MJ601" s="203" t="s">
        <v>65</v>
      </c>
      <c r="MK601" s="10">
        <f>MI601*1.3</f>
        <v>1216.8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VLOOKUP(MO601,$A$681:$F$2401,6,FALSE)</f>
        <v>936</v>
      </c>
      <c r="MS601" s="203" t="s">
        <v>65</v>
      </c>
      <c r="MT601" s="10">
        <f>MR601*1.3</f>
        <v>1216.8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VLOOKUP(MX601,$A$681:$F$2401,6,FALSE)</f>
        <v>936</v>
      </c>
      <c r="NB601" s="203" t="s">
        <v>65</v>
      </c>
      <c r="NC601" s="10">
        <f>NA601*1.3</f>
        <v>1216.8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VLOOKUP(NG601,$A$681:$F$2401,6,FALSE)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21" t="s">
        <v>1002</v>
      </c>
      <c r="NR601" s="204"/>
      <c r="NS601" s="204">
        <f>VLOOKUP(NP601,$A$681:$F$2401,6,FALSE)</f>
        <v>774</v>
      </c>
      <c r="NT601" s="203" t="s">
        <v>65</v>
      </c>
      <c r="NU601" s="10">
        <f>NS601*1.3</f>
        <v>1006.2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VLOOKUP(NY601,$A$681:$F$2401,6,FALSE)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VLOOKUP(OH601,$A$681:$F$2401,6,FALSE)</f>
        <v>936</v>
      </c>
      <c r="OL601" s="203" t="s">
        <v>65</v>
      </c>
      <c r="OM601" s="10">
        <f>OK601*1.3</f>
        <v>1216.8</v>
      </c>
      <c r="ON601" s="10"/>
      <c r="OO601" s="267"/>
      <c r="OP601" s="203" t="s">
        <v>64</v>
      </c>
      <c r="OQ601" s="421" t="s">
        <v>957</v>
      </c>
      <c r="OS601" s="204"/>
      <c r="OT601" s="204">
        <f>VLOOKUP(OQ601,$A$681:$F$2401,6,FALSE)</f>
        <v>521</v>
      </c>
      <c r="OU601" s="203" t="s">
        <v>65</v>
      </c>
      <c r="OV601" s="10">
        <f>OT601*1.3</f>
        <v>677.30000000000007</v>
      </c>
      <c r="OW601" s="10"/>
      <c r="OX601" s="267"/>
      <c r="OY601" s="203" t="s">
        <v>64</v>
      </c>
      <c r="OZ601" s="425" t="s">
        <v>830</v>
      </c>
      <c r="PB601" s="204"/>
      <c r="PC601" s="204">
        <f>VLOOKUP(OZ601,$A$681:$F$2401,6,FALSE)</f>
        <v>936</v>
      </c>
      <c r="PD601" s="203" t="s">
        <v>65</v>
      </c>
      <c r="PE601" s="10">
        <f>PC601*1.3</f>
        <v>1216.8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VLOOKUP(PI601,$A$681:$F$2401,6,FALSE)</f>
        <v>521</v>
      </c>
      <c r="PM601" s="203" t="s">
        <v>65</v>
      </c>
      <c r="PN601" s="10">
        <f>PL601*1.3</f>
        <v>677.30000000000007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VLOOKUP(PR601,$A$681:$F$2401,6,FALSE)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VLOOKUP(QA601,$A$681:$F$2401,6,FALSE)</f>
        <v>521</v>
      </c>
      <c r="QE601" s="203" t="s">
        <v>65</v>
      </c>
      <c r="QF601" s="10">
        <f>QD601*1.3</f>
        <v>677.30000000000007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VLOOKUP(QJ601,$A$681:$F$2401,6,FALSE)</f>
        <v>548</v>
      </c>
      <c r="QN601" s="203" t="s">
        <v>65</v>
      </c>
      <c r="QO601" s="10">
        <f>QM601*1.3</f>
        <v>712.4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VLOOKUP(QS601,$A$681:$F$2401,6,FALSE)</f>
        <v>936</v>
      </c>
      <c r="QW601" s="203" t="s">
        <v>65</v>
      </c>
      <c r="QX601" s="10">
        <f>QV601*1.3</f>
        <v>1216.8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VLOOKUP(RB601,$A$681:$F$2401,6,FALSE)</f>
        <v>862</v>
      </c>
      <c r="RF601" s="203" t="s">
        <v>65</v>
      </c>
      <c r="RG601" s="10">
        <f>RE601*1.3</f>
        <v>1120.6000000000001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VLOOKUP(RK601,$A$681:$F$2401,6,FALSE)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VLOOKUP(RT601,$A$681:$F$2401,6,FALSE)</f>
        <v>548</v>
      </c>
      <c r="RX601" s="203" t="s">
        <v>65</v>
      </c>
      <c r="RY601" s="10">
        <f>RW601*1.3</f>
        <v>712.4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VLOOKUP(SC601,$A$681:$F$2401,6,FALSE)</f>
        <v>936</v>
      </c>
      <c r="SG601" s="203" t="s">
        <v>65</v>
      </c>
      <c r="SH601" s="10">
        <f>SF601*1.3</f>
        <v>1216.8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VLOOKUP(SL601,$A$681:$F$2401,6,FALSE)</f>
        <v>521</v>
      </c>
      <c r="SP601" s="203" t="s">
        <v>65</v>
      </c>
      <c r="SQ601" s="10">
        <f>SO601*1.3</f>
        <v>677.30000000000007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VLOOKUP(SU601,$A$681:$F$2401,6,FALSE)</f>
        <v>521</v>
      </c>
      <c r="SY601" s="203" t="s">
        <v>65</v>
      </c>
      <c r="SZ601" s="10">
        <f>SX601*1.3</f>
        <v>677.30000000000007</v>
      </c>
      <c r="TA601" s="10"/>
      <c r="TB601" s="273"/>
      <c r="TC601" s="203" t="s">
        <v>64</v>
      </c>
      <c r="TD601" s="425" t="s">
        <v>830</v>
      </c>
      <c r="TF601" s="204"/>
      <c r="TG601" s="204">
        <f>VLOOKUP(TD601,$A$681:$F$2401,6,FALSE)</f>
        <v>936</v>
      </c>
      <c r="TH601" s="203" t="s">
        <v>65</v>
      </c>
      <c r="TI601" s="10">
        <f>TG601*1.3</f>
        <v>1216.8</v>
      </c>
      <c r="TK601" s="273"/>
      <c r="TL601" s="203" t="s">
        <v>64</v>
      </c>
      <c r="TM601" s="276" t="s">
        <v>478</v>
      </c>
      <c r="TO601" s="204"/>
      <c r="TP601" s="204">
        <f>VLOOKUP(TM601,$A$681:$F$2401,6,FALSE)</f>
        <v>548</v>
      </c>
      <c r="TQ601" s="203" t="s">
        <v>65</v>
      </c>
      <c r="TR601" s="10">
        <f>TP601*1.3</f>
        <v>712.4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VLOOKUP(TV601,$A$681:$F$2401,6,FALSE)</f>
        <v>521</v>
      </c>
      <c r="TZ601" s="203" t="s">
        <v>65</v>
      </c>
      <c r="UA601" s="10">
        <f>TY601*1.3</f>
        <v>677.30000000000007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VLOOKUP(UE601,$A$681:$F$2401,6,FALSE)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VLOOKUP(UN601,$A$681:$F$2401,6,FALSE)</f>
        <v>548</v>
      </c>
      <c r="UR601" s="203" t="s">
        <v>65</v>
      </c>
      <c r="US601" s="10">
        <f>UQ601*1.3</f>
        <v>712.4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VLOOKUP(UW601,$A$681:$F$2401,6,FALSE)</f>
        <v>548</v>
      </c>
      <c r="VA601" s="203" t="s">
        <v>65</v>
      </c>
      <c r="VB601" s="10">
        <f>UZ601*1.3</f>
        <v>712.4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VLOOKUP(VF601,$A$681:$F$2401,6,FALSE)</f>
        <v>548</v>
      </c>
      <c r="VJ601" s="203" t="s">
        <v>65</v>
      </c>
      <c r="VK601" s="10">
        <f>VI601*1.3</f>
        <v>712.4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VLOOKUP(VO601,$A$681:$F$2401,6,FALSE)</f>
        <v>774</v>
      </c>
      <c r="VS601" s="203" t="s">
        <v>65</v>
      </c>
      <c r="VT601" s="10">
        <f>VR601*1.3</f>
        <v>1006.2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VLOOKUP(VX601,$A$681:$F$2401,6,FALSE)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VLOOKUP(WG601,$A$681:$F$2401,6,FALSE)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VLOOKUP(WP601,$A$681:$F$2401,6,FALSE)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VLOOKUP(WY601,$A$681:$F$2401,6,FALSE)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VLOOKUP(XH601,$A$681:$F$2401,6,FALSE)</f>
        <v>548</v>
      </c>
      <c r="XL601" s="203" t="s">
        <v>65</v>
      </c>
      <c r="XM601" s="10">
        <f>XK601*1.3</f>
        <v>712.4</v>
      </c>
      <c r="XO601" s="273"/>
      <c r="XP601" s="203" t="s">
        <v>64</v>
      </c>
      <c r="XQ601" s="276" t="s">
        <v>478</v>
      </c>
      <c r="XS601" s="204"/>
      <c r="XT601" s="204">
        <f>VLOOKUP(XQ601,$A$681:$F$2401,6,FALSE)</f>
        <v>548</v>
      </c>
      <c r="XU601" s="203" t="s">
        <v>65</v>
      </c>
      <c r="XV601" s="10">
        <f>XT601*1.3</f>
        <v>712.4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VLOOKUP(XZ601,$A$681:$F$2401,6,FALSE)</f>
        <v>936</v>
      </c>
      <c r="YD601" s="203" t="s">
        <v>65</v>
      </c>
      <c r="YE601" s="10">
        <f>YC601*1.3</f>
        <v>1216.8</v>
      </c>
      <c r="YG601" s="273"/>
      <c r="YH601" s="203" t="s">
        <v>64</v>
      </c>
      <c r="YI601" s="278" t="s">
        <v>183</v>
      </c>
      <c r="YK601" s="204"/>
      <c r="YL601" s="204" t="e">
        <f>VLOOKUP(YI601,$A$681:$F$2401,6,FALSE)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VLOOKUP(YR601,$A$681:$F$2401,6,FALSE)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5" t="s">
        <v>957</v>
      </c>
      <c r="ZC601" s="204"/>
      <c r="ZD601" s="204">
        <f>VLOOKUP(ZA601,$A$681:$F$2401,6,FALSE)</f>
        <v>521</v>
      </c>
      <c r="ZE601" s="203" t="s">
        <v>65</v>
      </c>
      <c r="ZF601" s="10">
        <f>ZD601*1.3</f>
        <v>677.30000000000007</v>
      </c>
      <c r="ZH601" s="273"/>
      <c r="ZI601" s="203" t="s">
        <v>64</v>
      </c>
      <c r="ZJ601" s="276" t="s">
        <v>478</v>
      </c>
      <c r="ZL601" s="204"/>
      <c r="ZM601" s="204">
        <f>VLOOKUP(ZJ601,$A$681:$F$2401,6,FALSE)</f>
        <v>548</v>
      </c>
      <c r="ZN601" s="203" t="s">
        <v>65</v>
      </c>
      <c r="ZO601" s="10">
        <f>ZM601*1.3</f>
        <v>712.4</v>
      </c>
      <c r="ZQ601" s="273"/>
      <c r="ZR601" s="203" t="s">
        <v>64</v>
      </c>
      <c r="ZS601" s="276" t="s">
        <v>478</v>
      </c>
      <c r="ZU601" s="204"/>
      <c r="ZV601" s="204">
        <f>VLOOKUP(ZS601,$A$681:$F$2401,6,FALSE)</f>
        <v>548</v>
      </c>
      <c r="ZW601" s="203" t="s">
        <v>65</v>
      </c>
      <c r="ZX601" s="10">
        <f>ZV601*1.3</f>
        <v>712.4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VLOOKUP(AAB601,$A$681:$F$2401,6,FALSE)</f>
        <v>862</v>
      </c>
      <c r="AAF601" s="203" t="s">
        <v>65</v>
      </c>
      <c r="AAG601" s="10">
        <f>AAE601*1.3</f>
        <v>1120.6000000000001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VLOOKUP(AAK601,$A$681:$F$2401,6,FALSE)</f>
        <v>521</v>
      </c>
      <c r="AAO601" s="203" t="s">
        <v>65</v>
      </c>
      <c r="AAP601" s="10">
        <f>AAN601*1.3</f>
        <v>677.30000000000007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VLOOKUP(AAT601,$A$681:$F$2401,6,FALSE)</f>
        <v>936</v>
      </c>
      <c r="AAX601" s="203" t="s">
        <v>65</v>
      </c>
      <c r="AAY601" s="10">
        <f>AAW601*1.3</f>
        <v>1216.8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VLOOKUP(ABC601,$A$681:$F$2401,6,FALSE)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VLOOKUP(ABL601,$A$681:$F$2401,6,FALSE)</f>
        <v>862</v>
      </c>
      <c r="ABP601" s="203" t="s">
        <v>65</v>
      </c>
      <c r="ABQ601" s="10">
        <f>ABO601*1.3</f>
        <v>1120.6000000000001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VLOOKUP(ABU601,$A$681:$F$2401,6,FALSE)</f>
        <v>936</v>
      </c>
      <c r="ABY601" s="203" t="s">
        <v>65</v>
      </c>
      <c r="ABZ601" s="10">
        <f>ABX601*1.3</f>
        <v>1216.8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VLOOKUP(ACD601,$A$681:$F$2401,6,FALSE)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VLOOKUP(ACM601,$A$681:$F$2401,6,FALSE)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VLOOKUP(ACV601,$A$681:$F$2401,6,FALSE)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VLOOKUP(ADE601,$A$681:$F$2401,6,FALSE)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VLOOKUP(ADN601,$A$681:$F$2401,6,FALSE)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VLOOKUP(ADW601,$A$681:$F$2401,6,FALSE)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VLOOKUP(AEF601,$A$681:$F$2401,6,FALSE)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VLOOKUP(AEO601,$A$681:$F$2401,6,FALSE)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VLOOKUP(AEX601,$A$681:$F$2401,6,FALSE)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VLOOKUP(AFG601,$A$681:$F$2401,6,FALSE)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VLOOKUP(AFP601,$A$681:$F$2401,6,FALSE)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VLOOKUP(AFY601,$A$681:$F$2401,6,FALSE)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VLOOKUP(AGH601,$A$681:$F$2401,6,FALSE)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VLOOKUP(AGQ601,$A$681:$F$2401,6,FALSE)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VLOOKUP(AGZ601,$A$681:$F$2401,6,FALSE)</f>
        <v>521</v>
      </c>
      <c r="AHD601" s="203" t="s">
        <v>65</v>
      </c>
      <c r="AHE601" s="10">
        <f>AHC601*1.3</f>
        <v>677.30000000000007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VLOOKUP(AHI601,$A$681:$F$2401,6,FALSE)</f>
        <v>265</v>
      </c>
      <c r="AHM601" s="203" t="s">
        <v>65</v>
      </c>
      <c r="AHN601" s="10">
        <f>AHL601*1.3</f>
        <v>344.5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VLOOKUP(AHR601,$A$681:$F$2401,6,FALSE)</f>
        <v>548</v>
      </c>
      <c r="AHV601" s="203" t="s">
        <v>65</v>
      </c>
      <c r="AHW601" s="10">
        <f>AHU601*1.3</f>
        <v>712.4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VLOOKUP(AIA601,$A$681:$F$2401,6,FALSE)</f>
        <v>548</v>
      </c>
      <c r="AIE601" s="203" t="s">
        <v>65</v>
      </c>
      <c r="AIF601" s="10">
        <f>AID601*1.3</f>
        <v>712.4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VLOOKUP(AIJ601,$A$681:$F$2401,6,FALSE)</f>
        <v>548</v>
      </c>
      <c r="AIN601" s="203" t="s">
        <v>65</v>
      </c>
      <c r="AIO601" s="10">
        <f>AIM601*1.3</f>
        <v>712.4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VLOOKUP(AIS601,$A$681:$F$2401,6,FALSE)</f>
        <v>548</v>
      </c>
      <c r="AIW601" s="203" t="s">
        <v>65</v>
      </c>
      <c r="AIX601" s="10">
        <f>AIV601*1.3</f>
        <v>712.4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VLOOKUP(AJB601,$A$681:$F$2401,6,FALSE)</f>
        <v>548</v>
      </c>
      <c r="AJF601" s="203" t="s">
        <v>65</v>
      </c>
      <c r="AJG601" s="10">
        <f>AJE601*1.3</f>
        <v>712.4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VLOOKUP(AJK601,$A$681:$F$2401,6,FALSE)</f>
        <v>936</v>
      </c>
      <c r="AJO601" s="203" t="s">
        <v>65</v>
      </c>
      <c r="AJP601" s="10">
        <f>AJN601*1.3</f>
        <v>1216.8</v>
      </c>
      <c r="AJQ601" s="10"/>
      <c r="AJR601" s="273"/>
      <c r="AJS601" s="203" t="s">
        <v>64</v>
      </c>
      <c r="AJT601" s="428" t="s">
        <v>478</v>
      </c>
      <c r="AJV601" s="204"/>
      <c r="AJW601" s="204">
        <f>VLOOKUP(AJT601,$A$681:$F$2401,6,FALSE)</f>
        <v>548</v>
      </c>
      <c r="AJX601" s="203" t="s">
        <v>65</v>
      </c>
      <c r="AJY601" s="10">
        <f>AJW601*1.3</f>
        <v>712.4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VLOOKUP(AKC601,$A$681:$F$2401,6,FALSE)</f>
        <v>862</v>
      </c>
      <c r="AKG601" s="203" t="s">
        <v>65</v>
      </c>
      <c r="AKH601" s="10">
        <f>AKF601*1.3</f>
        <v>1120.6000000000001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VLOOKUP(AKL601,$A$681:$F$2401,6,FALSE)</f>
        <v>521</v>
      </c>
      <c r="AKP601" s="203" t="s">
        <v>65</v>
      </c>
      <c r="AKQ601" s="10">
        <f>AKO601*1.3</f>
        <v>677.30000000000007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VLOOKUP(AKU601,$A$681:$F$2401,6,FALSE)</f>
        <v>862</v>
      </c>
      <c r="AKY601" s="203" t="s">
        <v>65</v>
      </c>
      <c r="AKZ601" s="10">
        <f>AKX601*1.3</f>
        <v>1120.6000000000001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VLOOKUP(ALD601,$A$681:$F$2401,6,FALSE)</f>
        <v>548</v>
      </c>
      <c r="ALH601" s="203" t="s">
        <v>65</v>
      </c>
      <c r="ALI601" s="10">
        <f>ALG601*1.3</f>
        <v>712.4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VLOOKUP(ALM601,$A$681:$F$2401,6,FALSE)</f>
        <v>274</v>
      </c>
      <c r="ALQ601" s="203" t="s">
        <v>65</v>
      </c>
      <c r="ALR601" s="10">
        <f>ALP601*1.3</f>
        <v>356.2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VLOOKUP(ALV601,$A$681:$F$2401,6,FALSE)</f>
        <v>521</v>
      </c>
      <c r="ALZ601" s="203" t="s">
        <v>65</v>
      </c>
      <c r="AMA601" s="10">
        <f>ALY601*1.3</f>
        <v>677.30000000000007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VLOOKUP(AME601,$A$681:$F$2401,6,FALSE)</f>
        <v>548</v>
      </c>
      <c r="AMI601" s="203" t="s">
        <v>65</v>
      </c>
      <c r="AMJ601" s="10">
        <f>AMH601*1.3</f>
        <v>712.4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VLOOKUP(AMN601,$A$681:$F$2401,6,FALSE)</f>
        <v>936</v>
      </c>
      <c r="AMR601" s="203" t="s">
        <v>65</v>
      </c>
      <c r="AMS601" s="10">
        <f>AMQ601*1.3</f>
        <v>1216.8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VLOOKUP(AMW601,$A$681:$F$2401,6,FALSE)</f>
        <v>521</v>
      </c>
      <c r="ANA601" s="203" t="s">
        <v>65</v>
      </c>
      <c r="ANB601" s="10">
        <f>AMZ601*1.3</f>
        <v>677.30000000000007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VLOOKUP(ANF601,$A$681:$F$2401,6,FALSE)</f>
        <v>521</v>
      </c>
      <c r="ANJ601" s="203" t="s">
        <v>65</v>
      </c>
      <c r="ANK601" s="10">
        <f>ANI601*1.3</f>
        <v>677.30000000000007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VLOOKUP(ANO601,$A$681:$F$2401,6,FALSE)</f>
        <v>521</v>
      </c>
      <c r="ANS601" s="203" t="s">
        <v>65</v>
      </c>
      <c r="ANT601" s="10">
        <f>ANR601*1.3</f>
        <v>677.30000000000007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VLOOKUP(ANX601,$A$681:$F$2401,6,FALSE)</f>
        <v>99</v>
      </c>
      <c r="AOB601" s="203" t="s">
        <v>65</v>
      </c>
      <c r="AOC601" s="10">
        <f>AOA601*1.3</f>
        <v>128.70000000000002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VLOOKUP(AOG601,$A$681:$F$2401,6,FALSE)</f>
        <v>548</v>
      </c>
      <c r="AOK601" s="203" t="s">
        <v>65</v>
      </c>
      <c r="AOL601" s="10">
        <f>AOJ601*1.3</f>
        <v>712.4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VLOOKUP(AOP601,$A$681:$F$2401,6,FALSE)</f>
        <v>936</v>
      </c>
      <c r="AOT601" s="203" t="s">
        <v>65</v>
      </c>
      <c r="AOU601" s="10">
        <f>AOS601*1.3</f>
        <v>1216.8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VLOOKUP(AOY601,$A$681:$F$2401,6,FALSE)</f>
        <v>548</v>
      </c>
      <c r="APC601" s="203" t="s">
        <v>65</v>
      </c>
      <c r="APD601" s="10">
        <f>APB601*1.3</f>
        <v>712.4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VLOOKUP(APH601,$A$681:$F$2401,6,FALSE)</f>
        <v>521</v>
      </c>
      <c r="APL601" s="203" t="s">
        <v>65</v>
      </c>
      <c r="APM601" s="10">
        <f>APK601*1.3</f>
        <v>677.30000000000007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VLOOKUP(APQ601,$A$681:$F$2401,6,FALSE)</f>
        <v>521</v>
      </c>
      <c r="APU601" s="203" t="s">
        <v>65</v>
      </c>
      <c r="APV601" s="10">
        <f>APT601*1.3</f>
        <v>677.30000000000007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VLOOKUP(APZ601,$A$681:$F$2401,6,FALSE)</f>
        <v>862</v>
      </c>
      <c r="AQD601" s="203" t="s">
        <v>65</v>
      </c>
      <c r="AQE601" s="10">
        <f>AQC601*1.3</f>
        <v>1120.6000000000001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VLOOKUP(B602,$A$681:$F$2401,6,FALSE)</f>
        <v>521</v>
      </c>
      <c r="F602" s="203" t="s">
        <v>67</v>
      </c>
      <c r="G602" s="10">
        <f>E602*1.2</f>
        <v>625.19999999999993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VLOOKUP(K602,$A$681:$F$2401,6,FALSE)</f>
        <v>521</v>
      </c>
      <c r="O602" s="203" t="s">
        <v>67</v>
      </c>
      <c r="P602" s="10">
        <f>N602*1.2</f>
        <v>625.19999999999993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VLOOKUP(T602,$A$681:$F$2401,6,FALSE)</f>
        <v>521</v>
      </c>
      <c r="X602" s="203" t="s">
        <v>67</v>
      </c>
      <c r="Y602" s="10">
        <f>W602*1.2</f>
        <v>625.19999999999993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VLOOKUP(AC602,$A$681:$F$2401,6,FALSE)</f>
        <v>774</v>
      </c>
      <c r="AG602" s="203" t="s">
        <v>67</v>
      </c>
      <c r="AH602" s="10">
        <f>AF602*1.2</f>
        <v>928.8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VLOOKUP(AL602,$A$681:$F$2401,6,FALSE)</f>
        <v>936</v>
      </c>
      <c r="AP602" s="203" t="s">
        <v>67</v>
      </c>
      <c r="AQ602" s="10">
        <f>AO602*1.2</f>
        <v>1123.2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VLOOKUP(AU602,$A$681:$F$2401,6,FALSE)</f>
        <v>521</v>
      </c>
      <c r="AY602" s="203" t="s">
        <v>67</v>
      </c>
      <c r="AZ602" s="10">
        <f>AX602*1.2</f>
        <v>625.19999999999993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VLOOKUP(BD602,$A$681:$F$2401,6,FALSE)</f>
        <v>521</v>
      </c>
      <c r="BH602" s="203" t="s">
        <v>67</v>
      </c>
      <c r="BI602" s="10">
        <f>BG602*1.2</f>
        <v>625.19999999999993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VLOOKUP(BM602,$A$681:$F$2401,6,FALSE)</f>
        <v>548</v>
      </c>
      <c r="BQ602" s="203" t="s">
        <v>67</v>
      </c>
      <c r="BR602" s="10">
        <f>BP602*1.2</f>
        <v>657.6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VLOOKUP(BV602,$A$681:$F$2401,6,FALSE)</f>
        <v>774</v>
      </c>
      <c r="BZ602" s="203" t="s">
        <v>67</v>
      </c>
      <c r="CA602" s="10">
        <f>BY602*1.2</f>
        <v>928.8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VLOOKUP(CE602,$A$681:$F$2401,6,FALSE)</f>
        <v>521</v>
      </c>
      <c r="CI602" s="203" t="s">
        <v>67</v>
      </c>
      <c r="CJ602" s="10">
        <f>CH602*1.2</f>
        <v>625.19999999999993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VLOOKUP(CN602,$A$681:$F$2401,6,FALSE)</f>
        <v>521</v>
      </c>
      <c r="CR602" s="203" t="s">
        <v>67</v>
      </c>
      <c r="CS602" s="10">
        <f>CQ602*1.2</f>
        <v>625.19999999999993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VLOOKUP(CW602,$A$681:$F$2401,6,FALSE)</f>
        <v>936</v>
      </c>
      <c r="DA602" s="203" t="s">
        <v>67</v>
      </c>
      <c r="DB602" s="10">
        <f>CZ602*1.2</f>
        <v>1123.2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VLOOKUP(DF602,$A$681:$F$2401,6,FALSE)</f>
        <v>548</v>
      </c>
      <c r="DJ602" s="203" t="s">
        <v>67</v>
      </c>
      <c r="DK602" s="10">
        <f>DI602*1.2</f>
        <v>657.6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VLOOKUP(DO602,$A$681:$F$2401,6,FALSE)</f>
        <v>774</v>
      </c>
      <c r="DS602" s="203" t="s">
        <v>67</v>
      </c>
      <c r="DT602" s="10">
        <f>DR602*1.2</f>
        <v>928.8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VLOOKUP(DX602,$A$681:$F$2401,6,FALSE)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VLOOKUP(EG602,$A$681:$F$2401,6,FALSE)</f>
        <v>521</v>
      </c>
      <c r="EK602" s="203" t="s">
        <v>67</v>
      </c>
      <c r="EL602" s="10">
        <f>EJ602*1.2</f>
        <v>625.19999999999993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VLOOKUP(EP602,$A$681:$F$2401,6,FALSE)</f>
        <v>521</v>
      </c>
      <c r="ET602" s="203" t="s">
        <v>67</v>
      </c>
      <c r="EU602" s="10">
        <f>ES602*1.2</f>
        <v>625.19999999999993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VLOOKUP(EY602,$A$681:$F$2401,6,FALSE)</f>
        <v>521</v>
      </c>
      <c r="FC602" s="203" t="s">
        <v>67</v>
      </c>
      <c r="FD602" s="10">
        <f>FB602*1.2</f>
        <v>625.19999999999993</v>
      </c>
      <c r="FE602" s="10"/>
      <c r="FF602" s="267"/>
      <c r="FG602" s="203" t="s">
        <v>66</v>
      </c>
      <c r="FH602" s="418" t="s">
        <v>957</v>
      </c>
      <c r="FJ602" s="204"/>
      <c r="FK602" s="204">
        <f>VLOOKUP(FH602,$A$681:$F$2401,6,FALSE)</f>
        <v>521</v>
      </c>
      <c r="FL602" s="203" t="s">
        <v>67</v>
      </c>
      <c r="FM602" s="10">
        <f>FK602*1.2</f>
        <v>625.19999999999993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VLOOKUP(FQ602,$A$681:$F$2401,6,FALSE)</f>
        <v>521</v>
      </c>
      <c r="FU602" s="203" t="s">
        <v>67</v>
      </c>
      <c r="FV602" s="10">
        <f>FT602*1.2</f>
        <v>625.19999999999993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VLOOKUP(FZ602,$A$681:$F$2401,6,FALSE)</f>
        <v>521</v>
      </c>
      <c r="GD602" s="203" t="s">
        <v>67</v>
      </c>
      <c r="GE602" s="10">
        <f>GC602*1.2</f>
        <v>625.19999999999993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VLOOKUP(GI602,$A$681:$F$2401,6,FALSE)</f>
        <v>521</v>
      </c>
      <c r="GM602" s="203" t="s">
        <v>67</v>
      </c>
      <c r="GN602" s="10">
        <f>GL602*1.2</f>
        <v>625.19999999999993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VLOOKUP(GR602,$A$681:$F$2401,6,FALSE)</f>
        <v>774</v>
      </c>
      <c r="GV602" s="203" t="s">
        <v>67</v>
      </c>
      <c r="GW602" s="10">
        <f>GU602*1.2</f>
        <v>928.8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VLOOKUP(HA602,$A$681:$F$2401,6,FALSE)</f>
        <v>548</v>
      </c>
      <c r="HE602" s="203" t="s">
        <v>67</v>
      </c>
      <c r="HF602" s="10">
        <f>HD602*1.2</f>
        <v>657.6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VLOOKUP(HJ602,$A$681:$F$2401,6,FALSE)</f>
        <v>521</v>
      </c>
      <c r="HN602" s="203" t="s">
        <v>67</v>
      </c>
      <c r="HO602" s="10">
        <f>HM602*1.2</f>
        <v>625.19999999999993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VLOOKUP(HS602,$A$681:$F$2401,6,FALSE)</f>
        <v>936</v>
      </c>
      <c r="HW602" s="203" t="s">
        <v>67</v>
      </c>
      <c r="HX602" s="10">
        <f>HV602*1.2</f>
        <v>1123.2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VLOOKUP(IB602,$A$681:$F$2401,6,FALSE)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VLOOKUP(IK602,$A$681:$F$2401,6,FALSE)</f>
        <v>521</v>
      </c>
      <c r="IO602" s="203" t="s">
        <v>67</v>
      </c>
      <c r="IP602" s="10">
        <f>IN602*1.2</f>
        <v>625.19999999999993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VLOOKUP(IT602,$A$681:$F$2401,6,FALSE)</f>
        <v>99</v>
      </c>
      <c r="IX602" s="203" t="s">
        <v>67</v>
      </c>
      <c r="IY602" s="10">
        <f>IW602*1.2</f>
        <v>118.8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VLOOKUP(JC602,$A$681:$F$2401,6,FALSE)</f>
        <v>521</v>
      </c>
      <c r="JG602" s="203" t="s">
        <v>67</v>
      </c>
      <c r="JH602" s="10">
        <f>JF602*1.2</f>
        <v>625.19999999999993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VLOOKUP(JL602,$A$681:$F$2401,6,FALSE)</f>
        <v>548</v>
      </c>
      <c r="JP602" s="203" t="s">
        <v>67</v>
      </c>
      <c r="JQ602" s="10">
        <f>JO602*1.2</f>
        <v>657.6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VLOOKUP(JU602,$A$681:$F$2401,6,FALSE)</f>
        <v>936</v>
      </c>
      <c r="JY602" s="203" t="s">
        <v>67</v>
      </c>
      <c r="JZ602" s="10">
        <f>JX602*1.2</f>
        <v>1123.2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VLOOKUP(KD602,$A$681:$F$2401,6,FALSE)</f>
        <v>521</v>
      </c>
      <c r="KH602" s="203" t="s">
        <v>67</v>
      </c>
      <c r="KI602" s="10">
        <f>KG602*1.2</f>
        <v>625.19999999999993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VLOOKUP(KM602,$A$681:$F$2401,6,FALSE)</f>
        <v>521</v>
      </c>
      <c r="KQ602" s="203" t="s">
        <v>67</v>
      </c>
      <c r="KR602" s="10">
        <f>KP602*1.2</f>
        <v>625.19999999999993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VLOOKUP(KV602,$A$681:$F$2401,6,FALSE)</f>
        <v>521</v>
      </c>
      <c r="KZ602" s="203" t="s">
        <v>67</v>
      </c>
      <c r="LA602" s="10">
        <f>KY602*1.2</f>
        <v>625.19999999999993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VLOOKUP(LE602,$A$681:$F$2401,6,FALSE)</f>
        <v>521</v>
      </c>
      <c r="LI602" s="203" t="s">
        <v>67</v>
      </c>
      <c r="LJ602" s="10">
        <f>LH602*1.2</f>
        <v>625.19999999999993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VLOOKUP(LN602,$A$681:$F$2401,6,FALSE)</f>
        <v>521</v>
      </c>
      <c r="LR602" s="203" t="s">
        <v>67</v>
      </c>
      <c r="LS602" s="10">
        <f>LQ602*1.2</f>
        <v>625.19999999999993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VLOOKUP(LW602,$A$681:$F$2401,6,FALSE)</f>
        <v>936</v>
      </c>
      <c r="MA602" s="203" t="s">
        <v>67</v>
      </c>
      <c r="MB602" s="10">
        <f>LZ602*1.2</f>
        <v>1123.2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VLOOKUP(MF602,$A$681:$F$2401,6,FALSE)</f>
        <v>521</v>
      </c>
      <c r="MJ602" s="203" t="s">
        <v>67</v>
      </c>
      <c r="MK602" s="10">
        <f>MI602*1.2</f>
        <v>625.19999999999993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VLOOKUP(MO602,$A$681:$F$2401,6,FALSE)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VLOOKUP(MX602,$A$681:$F$2401,6,FALSE)</f>
        <v>521</v>
      </c>
      <c r="NB602" s="203" t="s">
        <v>67</v>
      </c>
      <c r="NC602" s="10">
        <f>NA602*1.2</f>
        <v>625.19999999999993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VLOOKUP(NG602,$A$681:$F$2401,6,FALSE)</f>
        <v>548</v>
      </c>
      <c r="NK602" s="203" t="s">
        <v>67</v>
      </c>
      <c r="NL602" s="10">
        <f>NJ602*1.2</f>
        <v>657.6</v>
      </c>
      <c r="NM602" s="10"/>
      <c r="NN602" s="267"/>
      <c r="NO602" s="203" t="s">
        <v>66</v>
      </c>
      <c r="NP602" s="421" t="s">
        <v>569</v>
      </c>
      <c r="NR602" s="204"/>
      <c r="NS602" s="204">
        <f>VLOOKUP(NP602,$A$681:$F$2401,6,FALSE)</f>
        <v>862</v>
      </c>
      <c r="NT602" s="203" t="s">
        <v>67</v>
      </c>
      <c r="NU602" s="10">
        <f>NS602*1.2</f>
        <v>1034.3999999999999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VLOOKUP(NY602,$A$681:$F$2401,6,FALSE)</f>
        <v>936</v>
      </c>
      <c r="OC602" s="203" t="s">
        <v>67</v>
      </c>
      <c r="OD602" s="10">
        <f>OB602*1.2</f>
        <v>1123.2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VLOOKUP(OH602,$A$681:$F$2401,6,FALSE)</f>
        <v>521</v>
      </c>
      <c r="OL602" s="203" t="s">
        <v>67</v>
      </c>
      <c r="OM602" s="10">
        <f>OK602*1.2</f>
        <v>625.19999999999993</v>
      </c>
      <c r="ON602" s="10"/>
      <c r="OO602" s="267"/>
      <c r="OP602" s="203" t="s">
        <v>66</v>
      </c>
      <c r="OQ602" s="421" t="s">
        <v>830</v>
      </c>
      <c r="OS602" s="204"/>
      <c r="OT602" s="204">
        <f>VLOOKUP(OQ602,$A$681:$F$2401,6,FALSE)</f>
        <v>936</v>
      </c>
      <c r="OU602" s="203" t="s">
        <v>67</v>
      </c>
      <c r="OV602" s="10">
        <f>OT602*1.2</f>
        <v>1123.2</v>
      </c>
      <c r="OW602" s="10"/>
      <c r="OX602" s="267"/>
      <c r="OY602" s="203" t="s">
        <v>66</v>
      </c>
      <c r="OZ602" s="425" t="s">
        <v>957</v>
      </c>
      <c r="PB602" s="204"/>
      <c r="PC602" s="204">
        <f>VLOOKUP(OZ602,$A$681:$F$2401,6,FALSE)</f>
        <v>521</v>
      </c>
      <c r="PD602" s="203" t="s">
        <v>67</v>
      </c>
      <c r="PE602" s="10">
        <f>PC602*1.2</f>
        <v>625.19999999999993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VLOOKUP(PI602,$A$681:$F$2401,6,FALSE)</f>
        <v>548</v>
      </c>
      <c r="PM602" s="203" t="s">
        <v>67</v>
      </c>
      <c r="PN602" s="10">
        <f>PL602*1.2</f>
        <v>657.6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VLOOKUP(PR602,$A$681:$F$2401,6,FALSE)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VLOOKUP(QA602,$A$681:$F$2401,6,FALSE)</f>
        <v>936</v>
      </c>
      <c r="QE602" s="203" t="s">
        <v>67</v>
      </c>
      <c r="QF602" s="10">
        <f>QD602*1.2</f>
        <v>1123.2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VLOOKUP(QJ602,$A$681:$F$2401,6,FALSE)</f>
        <v>521</v>
      </c>
      <c r="QN602" s="203" t="s">
        <v>67</v>
      </c>
      <c r="QO602" s="10">
        <f>QM602*1.2</f>
        <v>625.19999999999993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VLOOKUP(QS602,$A$681:$F$2401,6,FALSE)</f>
        <v>521</v>
      </c>
      <c r="QW602" s="203" t="s">
        <v>67</v>
      </c>
      <c r="QX602" s="10">
        <f>QV602*1.2</f>
        <v>625.19999999999993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VLOOKUP(RB602,$A$681:$F$2401,6,FALSE)</f>
        <v>548</v>
      </c>
      <c r="RF602" s="203" t="s">
        <v>67</v>
      </c>
      <c r="RG602" s="10">
        <f>RE602*1.2</f>
        <v>657.6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VLOOKUP(RK602,$A$681:$F$2401,6,FALSE)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VLOOKUP(RT602,$A$681:$F$2401,6,FALSE)</f>
        <v>521</v>
      </c>
      <c r="RX602" s="203" t="s">
        <v>67</v>
      </c>
      <c r="RY602" s="10">
        <f>RW602*1.2</f>
        <v>625.19999999999993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VLOOKUP(SC602,$A$681:$F$2401,6,FALSE)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VLOOKUP(SL602,$A$681:$F$2401,6,FALSE)</f>
        <v>548</v>
      </c>
      <c r="SP602" s="203" t="s">
        <v>67</v>
      </c>
      <c r="SQ602" s="10">
        <f>SO602*1.2</f>
        <v>657.6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VLOOKUP(SU602,$A$681:$F$2401,6,FALSE)</f>
        <v>548</v>
      </c>
      <c r="SY602" s="203" t="s">
        <v>67</v>
      </c>
      <c r="SZ602" s="10">
        <f>SX602*1.2</f>
        <v>657.6</v>
      </c>
      <c r="TA602" s="10"/>
      <c r="TB602" s="273"/>
      <c r="TC602" s="203" t="s">
        <v>66</v>
      </c>
      <c r="TD602" s="425" t="s">
        <v>957</v>
      </c>
      <c r="TF602" s="204"/>
      <c r="TG602" s="204">
        <f>VLOOKUP(TD602,$A$681:$F$2401,6,FALSE)</f>
        <v>521</v>
      </c>
      <c r="TH602" s="203" t="s">
        <v>67</v>
      </c>
      <c r="TI602" s="10">
        <f>TG602*1.2</f>
        <v>625.19999999999993</v>
      </c>
      <c r="TK602" s="273"/>
      <c r="TL602" s="203" t="s">
        <v>66</v>
      </c>
      <c r="TM602" s="276" t="s">
        <v>438</v>
      </c>
      <c r="TO602" s="204"/>
      <c r="TP602" s="204">
        <f>VLOOKUP(TM602,$A$681:$F$2401,6,FALSE)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VLOOKUP(TV602,$A$681:$F$2401,6,FALSE)</f>
        <v>936</v>
      </c>
      <c r="TZ602" s="203" t="s">
        <v>67</v>
      </c>
      <c r="UA602" s="10">
        <f>TY602*1.2</f>
        <v>1123.2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VLOOKUP(UE602,$A$681:$F$2401,6,FALSE)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VLOOKUP(UN602,$A$681:$F$2401,6,FALSE)</f>
        <v>936</v>
      </c>
      <c r="UR602" s="203" t="s">
        <v>67</v>
      </c>
      <c r="US602" s="10">
        <f>UQ602*1.2</f>
        <v>1123.2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VLOOKUP(UW602,$A$681:$F$2401,6,FALSE)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VLOOKUP(VF602,$A$681:$F$2401,6,FALSE)</f>
        <v>521</v>
      </c>
      <c r="VJ602" s="203" t="s">
        <v>67</v>
      </c>
      <c r="VK602" s="10">
        <f>VI602*1.2</f>
        <v>625.19999999999993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VLOOKUP(VO602,$A$681:$F$2401,6,FALSE)</f>
        <v>274</v>
      </c>
      <c r="VS602" s="203" t="s">
        <v>67</v>
      </c>
      <c r="VT602" s="10">
        <f>VR602*1.2</f>
        <v>328.8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VLOOKUP(VX602,$A$681:$F$2401,6,FALSE)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VLOOKUP(WG602,$A$681:$F$2401,6,FALSE)</f>
        <v>548</v>
      </c>
      <c r="WK602" s="203" t="s">
        <v>67</v>
      </c>
      <c r="WL602" s="10">
        <f>WJ602*1.2</f>
        <v>657.6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VLOOKUP(WP602,$A$681:$F$2401,6,FALSE)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VLOOKUP(WY602,$A$681:$F$2401,6,FALSE)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VLOOKUP(XH602,$A$681:$F$2401,6,FALSE)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830</v>
      </c>
      <c r="XS602" s="204"/>
      <c r="XT602" s="204">
        <f>VLOOKUP(XQ602,$A$681:$F$2401,6,FALSE)</f>
        <v>936</v>
      </c>
      <c r="XU602" s="203" t="s">
        <v>67</v>
      </c>
      <c r="XV602" s="10">
        <f>XT602*1.2</f>
        <v>1123.2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VLOOKUP(XZ602,$A$681:$F$2401,6,FALSE)</f>
        <v>521</v>
      </c>
      <c r="YD602" s="203" t="s">
        <v>67</v>
      </c>
      <c r="YE602" s="10">
        <f>YC602*1.2</f>
        <v>625.19999999999993</v>
      </c>
      <c r="YG602" s="273"/>
      <c r="YH602" s="203" t="s">
        <v>66</v>
      </c>
      <c r="YI602" s="278" t="s">
        <v>183</v>
      </c>
      <c r="YK602" s="204"/>
      <c r="YL602" s="204" t="e">
        <f>VLOOKUP(YI602,$A$681:$F$2401,6,FALSE)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VLOOKUP(YR602,$A$681:$F$2401,6,FALSE)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5" t="s">
        <v>478</v>
      </c>
      <c r="ZC602" s="204"/>
      <c r="ZD602" s="204">
        <f>VLOOKUP(ZA602,$A$681:$F$2401,6,FALSE)</f>
        <v>548</v>
      </c>
      <c r="ZE602" s="203" t="s">
        <v>67</v>
      </c>
      <c r="ZF602" s="10">
        <f>ZD602*1.2</f>
        <v>657.6</v>
      </c>
      <c r="ZH602" s="273"/>
      <c r="ZI602" s="203" t="s">
        <v>66</v>
      </c>
      <c r="ZJ602" s="276" t="s">
        <v>957</v>
      </c>
      <c r="ZL602" s="204"/>
      <c r="ZM602" s="204">
        <f>VLOOKUP(ZJ602,$A$681:$F$2401,6,FALSE)</f>
        <v>521</v>
      </c>
      <c r="ZN602" s="203" t="s">
        <v>67</v>
      </c>
      <c r="ZO602" s="10">
        <f>ZM602*1.2</f>
        <v>625.19999999999993</v>
      </c>
      <c r="ZQ602" s="273"/>
      <c r="ZR602" s="203" t="s">
        <v>66</v>
      </c>
      <c r="ZS602" s="276" t="s">
        <v>641</v>
      </c>
      <c r="ZU602" s="204"/>
      <c r="ZV602" s="204">
        <f>VLOOKUP(ZS602,$A$681:$F$2401,6,FALSE)</f>
        <v>99</v>
      </c>
      <c r="ZW602" s="203" t="s">
        <v>67</v>
      </c>
      <c r="ZX602" s="10">
        <f>ZV602*1.2</f>
        <v>118.8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VLOOKUP(AAB602,$A$681:$F$2401,6,FALSE)</f>
        <v>548</v>
      </c>
      <c r="AAF602" s="203" t="s">
        <v>67</v>
      </c>
      <c r="AAG602" s="10">
        <f>AAE602*1.2</f>
        <v>657.6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VLOOKUP(AAK602,$A$681:$F$2401,6,FALSE)</f>
        <v>548</v>
      </c>
      <c r="AAO602" s="203" t="s">
        <v>67</v>
      </c>
      <c r="AAP602" s="10">
        <f>AAN602*1.2</f>
        <v>657.6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VLOOKUP(AAT602,$A$681:$F$2401,6,FALSE)</f>
        <v>99</v>
      </c>
      <c r="AAX602" s="203" t="s">
        <v>67</v>
      </c>
      <c r="AAY602" s="10">
        <f>AAW602*1.2</f>
        <v>118.8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VLOOKUP(ABC602,$A$681:$F$2401,6,FALSE)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VLOOKUP(ABL602,$A$681:$F$2401,6,FALSE)</f>
        <v>548</v>
      </c>
      <c r="ABP602" s="203" t="s">
        <v>67</v>
      </c>
      <c r="ABQ602" s="10">
        <f>ABO602*1.2</f>
        <v>657.6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VLOOKUP(ABU602,$A$681:$F$2401,6,FALSE)</f>
        <v>521</v>
      </c>
      <c r="ABY602" s="203" t="s">
        <v>67</v>
      </c>
      <c r="ABZ602" s="10">
        <f>ABX602*1.2</f>
        <v>625.19999999999993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VLOOKUP(ACD602,$A$681:$F$2401,6,FALSE)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VLOOKUP(ACM602,$A$681:$F$2401,6,FALSE)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VLOOKUP(ACV602,$A$681:$F$2401,6,FALSE)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VLOOKUP(ADE602,$A$681:$F$2401,6,FALSE)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VLOOKUP(ADN602,$A$681:$F$2401,6,FALSE)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VLOOKUP(ADW602,$A$681:$F$2401,6,FALSE)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VLOOKUP(AEF602,$A$681:$F$2401,6,FALSE)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VLOOKUP(AEO602,$A$681:$F$2401,6,FALSE)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VLOOKUP(AEX602,$A$681:$F$2401,6,FALSE)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VLOOKUP(AFG602,$A$681:$F$2401,6,FALSE)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VLOOKUP(AFP602,$A$681:$F$2401,6,FALSE)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VLOOKUP(AFY602,$A$681:$F$2401,6,FALSE)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VLOOKUP(AGH602,$A$681:$F$2401,6,FALSE)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VLOOKUP(AGQ602,$A$681:$F$2401,6,FALSE)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VLOOKUP(AGZ602,$A$681:$F$2401,6,FALSE)</f>
        <v>274</v>
      </c>
      <c r="AHD602" s="203" t="s">
        <v>67</v>
      </c>
      <c r="AHE602" s="10">
        <f>AHC602*1.2</f>
        <v>328.8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VLOOKUP(AHI602,$A$681:$F$2401,6,FALSE)</f>
        <v>274</v>
      </c>
      <c r="AHM602" s="203" t="s">
        <v>67</v>
      </c>
      <c r="AHN602" s="10">
        <f>AHL602*1.2</f>
        <v>328.8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VLOOKUP(AHR602,$A$681:$F$2401,6,FALSE)</f>
        <v>99</v>
      </c>
      <c r="AHV602" s="203" t="s">
        <v>67</v>
      </c>
      <c r="AHW602" s="10">
        <f>AHU602*1.2</f>
        <v>118.8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VLOOKUP(AIA602,$A$681:$F$2401,6,FALSE)</f>
        <v>521</v>
      </c>
      <c r="AIE602" s="203" t="s">
        <v>67</v>
      </c>
      <c r="AIF602" s="10">
        <f>AID602*1.2</f>
        <v>625.19999999999993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VLOOKUP(AIJ602,$A$681:$F$2401,6,FALSE)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VLOOKUP(AIS602,$A$681:$F$2401,6,FALSE)</f>
        <v>862</v>
      </c>
      <c r="AIW602" s="203" t="s">
        <v>67</v>
      </c>
      <c r="AIX602" s="10">
        <f>AIV602*1.2</f>
        <v>1034.3999999999999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VLOOKUP(AJB602,$A$681:$F$2401,6,FALSE)</f>
        <v>521</v>
      </c>
      <c r="AJF602" s="203" t="s">
        <v>67</v>
      </c>
      <c r="AJG602" s="10">
        <f>AJE602*1.2</f>
        <v>625.19999999999993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VLOOKUP(AJK602,$A$681:$F$2401,6,FALSE)</f>
        <v>521</v>
      </c>
      <c r="AJO602" s="203" t="s">
        <v>67</v>
      </c>
      <c r="AJP602" s="10">
        <f>AJN602*1.2</f>
        <v>625.19999999999993</v>
      </c>
      <c r="AJQ602" s="10"/>
      <c r="AJR602" s="273"/>
      <c r="AJS602" s="203" t="s">
        <v>66</v>
      </c>
      <c r="AJT602" s="428" t="s">
        <v>957</v>
      </c>
      <c r="AJV602" s="204"/>
      <c r="AJW602" s="204">
        <f>VLOOKUP(AJT602,$A$681:$F$2401,6,FALSE)</f>
        <v>521</v>
      </c>
      <c r="AJX602" s="203" t="s">
        <v>67</v>
      </c>
      <c r="AJY602" s="10">
        <f>AJW602*1.2</f>
        <v>625.19999999999993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VLOOKUP(AKC602,$A$681:$F$2401,6,FALSE)</f>
        <v>936</v>
      </c>
      <c r="AKG602" s="203" t="s">
        <v>67</v>
      </c>
      <c r="AKH602" s="10">
        <f>AKF602*1.2</f>
        <v>1123.2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VLOOKUP(AKL602,$A$681:$F$2401,6,FALSE)</f>
        <v>936</v>
      </c>
      <c r="AKP602" s="203" t="s">
        <v>67</v>
      </c>
      <c r="AKQ602" s="10">
        <f>AKO602*1.2</f>
        <v>1123.2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VLOOKUP(AKU602,$A$681:$F$2401,6,FALSE)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VLOOKUP(ALD602,$A$681:$F$2401,6,FALSE)</f>
        <v>99</v>
      </c>
      <c r="ALH602" s="203" t="s">
        <v>67</v>
      </c>
      <c r="ALI602" s="10">
        <f>ALG602*1.2</f>
        <v>118.8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VLOOKUP(ALM602,$A$681:$F$2401,6,FALSE)</f>
        <v>548</v>
      </c>
      <c r="ALQ602" s="203" t="s">
        <v>67</v>
      </c>
      <c r="ALR602" s="10">
        <f>ALP602*1.2</f>
        <v>657.6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VLOOKUP(ALV602,$A$681:$F$2401,6,FALSE)</f>
        <v>862</v>
      </c>
      <c r="ALZ602" s="203" t="s">
        <v>67</v>
      </c>
      <c r="AMA602" s="10">
        <f>ALY602*1.2</f>
        <v>1034.3999999999999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VLOOKUP(AME602,$A$681:$F$2401,6,FALSE)</f>
        <v>521</v>
      </c>
      <c r="AMI602" s="203" t="s">
        <v>67</v>
      </c>
      <c r="AMJ602" s="10">
        <f>AMH602*1.2</f>
        <v>625.19999999999993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VLOOKUP(AMN602,$A$681:$F$2401,6,FALSE)</f>
        <v>521</v>
      </c>
      <c r="AMR602" s="203" t="s">
        <v>67</v>
      </c>
      <c r="AMS602" s="10">
        <f>AMQ602*1.2</f>
        <v>625.19999999999993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VLOOKUP(AMW602,$A$681:$F$2401,6,FALSE)</f>
        <v>862</v>
      </c>
      <c r="ANA602" s="203" t="s">
        <v>67</v>
      </c>
      <c r="ANB602" s="10">
        <f>AMZ602*1.2</f>
        <v>1034.3999999999999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VLOOKUP(ANF602,$A$681:$F$2401,6,FALSE)</f>
        <v>265</v>
      </c>
      <c r="ANJ602" s="203" t="s">
        <v>67</v>
      </c>
      <c r="ANK602" s="10">
        <f>ANI602*1.2</f>
        <v>318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VLOOKUP(ANO602,$A$681:$F$2401,6,FALSE)</f>
        <v>862</v>
      </c>
      <c r="ANS602" s="203" t="s">
        <v>67</v>
      </c>
      <c r="ANT602" s="10">
        <f>ANR602*1.2</f>
        <v>1034.3999999999999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VLOOKUP(ANX602,$A$681:$F$2401,6,FALSE)</f>
        <v>521</v>
      </c>
      <c r="AOB602" s="203" t="s">
        <v>67</v>
      </c>
      <c r="AOC602" s="10">
        <f>AOA602*1.2</f>
        <v>625.19999999999993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VLOOKUP(AOG602,$A$681:$F$2401,6,FALSE)</f>
        <v>521</v>
      </c>
      <c r="AOK602" s="203" t="s">
        <v>67</v>
      </c>
      <c r="AOL602" s="10">
        <f>AOJ602*1.2</f>
        <v>625.19999999999993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VLOOKUP(AOP602,$A$681:$F$2401,6,FALSE)</f>
        <v>521</v>
      </c>
      <c r="AOT602" s="203" t="s">
        <v>67</v>
      </c>
      <c r="AOU602" s="10">
        <f>AOS602*1.2</f>
        <v>625.19999999999993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VLOOKUP(AOY602,$A$681:$F$2401,6,FALSE)</f>
        <v>521</v>
      </c>
      <c r="APC602" s="203" t="s">
        <v>67</v>
      </c>
      <c r="APD602" s="10">
        <f>APB602*1.2</f>
        <v>625.19999999999993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VLOOKUP(APH602,$A$681:$F$2401,6,FALSE)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VLOOKUP(APQ602,$A$681:$F$2401,6,FALSE)</f>
        <v>862</v>
      </c>
      <c r="APU602" s="203" t="s">
        <v>67</v>
      </c>
      <c r="APV602" s="10">
        <f>APT602*1.2</f>
        <v>1034.3999999999999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VLOOKUP(APZ602,$A$681:$F$2401,6,FALSE)</f>
        <v>521</v>
      </c>
      <c r="AQD602" s="203" t="s">
        <v>67</v>
      </c>
      <c r="AQE602" s="10">
        <f>AQC602*1.2</f>
        <v>625.19999999999993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VLOOKUP(B603,$A$681:$F$2401,6,FALSE)</f>
        <v>99</v>
      </c>
      <c r="F603" s="203" t="s">
        <v>69</v>
      </c>
      <c r="G603" s="10">
        <f>E603*1.1</f>
        <v>108.9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VLOOKUP(K603,$A$681:$F$2401,6,FALSE)</f>
        <v>774</v>
      </c>
      <c r="O603" s="203" t="s">
        <v>69</v>
      </c>
      <c r="P603" s="10">
        <f>N603*1.1</f>
        <v>851.40000000000009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VLOOKUP(T603,$A$681:$F$2401,6,FALSE)</f>
        <v>774</v>
      </c>
      <c r="X603" s="203" t="s">
        <v>69</v>
      </c>
      <c r="Y603" s="10">
        <f>W603*1.1</f>
        <v>851.40000000000009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VLOOKUP(AC603,$A$681:$F$2401,6,FALSE)</f>
        <v>521</v>
      </c>
      <c r="AG603" s="203" t="s">
        <v>69</v>
      </c>
      <c r="AH603" s="10">
        <f>AF603*1.1</f>
        <v>573.1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VLOOKUP(AL603,$A$681:$F$2401,6,FALSE)</f>
        <v>99</v>
      </c>
      <c r="AP603" s="203" t="s">
        <v>69</v>
      </c>
      <c r="AQ603" s="10">
        <f>AO603*1.1</f>
        <v>108.9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VLOOKUP(AU603,$A$681:$F$2401,6,FALSE)</f>
        <v>774</v>
      </c>
      <c r="AY603" s="203" t="s">
        <v>69</v>
      </c>
      <c r="AZ603" s="10">
        <f>AX603*1.1</f>
        <v>851.40000000000009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VLOOKUP(BD603,$A$681:$F$2401,6,FALSE)</f>
        <v>99</v>
      </c>
      <c r="BH603" s="203" t="s">
        <v>69</v>
      </c>
      <c r="BI603" s="10">
        <f>BG603*1.1</f>
        <v>108.9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VLOOKUP(BM603,$A$681:$F$2401,6,FALSE)</f>
        <v>774</v>
      </c>
      <c r="BQ603" s="203" t="s">
        <v>69</v>
      </c>
      <c r="BR603" s="10">
        <f>BP603*1.1</f>
        <v>851.40000000000009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VLOOKUP(BV603,$A$681:$F$2401,6,FALSE)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VLOOKUP(CE603,$A$681:$F$2401,6,FALSE)</f>
        <v>521</v>
      </c>
      <c r="CI603" s="203" t="s">
        <v>69</v>
      </c>
      <c r="CJ603" s="10">
        <f>CH603*1.1</f>
        <v>573.1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VLOOKUP(CN603,$A$681:$F$2401,6,FALSE)</f>
        <v>774</v>
      </c>
      <c r="CR603" s="203" t="s">
        <v>69</v>
      </c>
      <c r="CS603" s="10">
        <f>CQ603*1.1</f>
        <v>851.40000000000009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VLOOKUP(CW603,$A$681:$F$2401,6,FALSE)</f>
        <v>99</v>
      </c>
      <c r="DA603" s="203" t="s">
        <v>69</v>
      </c>
      <c r="DB603" s="10">
        <f>CZ603*1.1</f>
        <v>108.9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VLOOKUP(DF603,$A$681:$F$2401,6,FALSE)</f>
        <v>774</v>
      </c>
      <c r="DJ603" s="203" t="s">
        <v>69</v>
      </c>
      <c r="DK603" s="10">
        <f>DI603*1.1</f>
        <v>851.40000000000009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VLOOKUP(DO603,$A$681:$F$2401,6,FALSE)</f>
        <v>521</v>
      </c>
      <c r="DS603" s="203" t="s">
        <v>69</v>
      </c>
      <c r="DT603" s="10">
        <f>DR603*1.1</f>
        <v>573.1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VLOOKUP(DX603,$A$681:$F$2401,6,FALSE)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VLOOKUP(EG603,$A$681:$F$2401,6,FALSE)</f>
        <v>521</v>
      </c>
      <c r="EK603" s="203" t="s">
        <v>69</v>
      </c>
      <c r="EL603" s="10">
        <f>EJ603*1.1</f>
        <v>573.1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VLOOKUP(EP603,$A$681:$F$2401,6,FALSE)</f>
        <v>99</v>
      </c>
      <c r="ET603" s="203" t="s">
        <v>69</v>
      </c>
      <c r="EU603" s="10">
        <f>ES603*1.1</f>
        <v>108.9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VLOOKUP(EY603,$A$681:$F$2401,6,FALSE)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8" t="s">
        <v>1002</v>
      </c>
      <c r="FJ603" s="204"/>
      <c r="FK603" s="204">
        <f>VLOOKUP(FH603,$A$681:$F$2401,6,FALSE)</f>
        <v>774</v>
      </c>
      <c r="FL603" s="203" t="s">
        <v>69</v>
      </c>
      <c r="FM603" s="10">
        <f>FK603*1.1</f>
        <v>851.40000000000009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VLOOKUP(FQ603,$A$681:$F$2401,6,FALSE)</f>
        <v>99</v>
      </c>
      <c r="FU603" s="203" t="s">
        <v>69</v>
      </c>
      <c r="FV603" s="10">
        <f>FT603*1.1</f>
        <v>108.9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VLOOKUP(FZ603,$A$681:$F$2401,6,FALSE)</f>
        <v>99</v>
      </c>
      <c r="GD603" s="203" t="s">
        <v>69</v>
      </c>
      <c r="GE603" s="10">
        <f>GC603*1.1</f>
        <v>108.9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VLOOKUP(GI603,$A$681:$F$2401,6,FALSE)</f>
        <v>521</v>
      </c>
      <c r="GM603" s="203" t="s">
        <v>69</v>
      </c>
      <c r="GN603" s="10">
        <f>GL603*1.1</f>
        <v>573.1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VLOOKUP(GR603,$A$681:$F$2401,6,FALSE)</f>
        <v>521</v>
      </c>
      <c r="GV603" s="203" t="s">
        <v>69</v>
      </c>
      <c r="GW603" s="10">
        <f>GU603*1.1</f>
        <v>573.1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VLOOKUP(HA603,$A$681:$F$2401,6,FALSE)</f>
        <v>774</v>
      </c>
      <c r="HE603" s="203" t="s">
        <v>69</v>
      </c>
      <c r="HF603" s="10">
        <f>HD603*1.1</f>
        <v>851.40000000000009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VLOOKUP(HJ603,$A$681:$F$2401,6,FALSE)</f>
        <v>774</v>
      </c>
      <c r="HN603" s="203" t="s">
        <v>69</v>
      </c>
      <c r="HO603" s="10">
        <f>HM603*1.1</f>
        <v>851.40000000000009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VLOOKUP(HS603,$A$681:$F$2401,6,FALSE)</f>
        <v>99</v>
      </c>
      <c r="HW603" s="203" t="s">
        <v>69</v>
      </c>
      <c r="HX603" s="10">
        <f>HV603*1.1</f>
        <v>108.9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VLOOKUP(IB603,$A$681:$F$2401,6,FALSE)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VLOOKUP(IK603,$A$681:$F$2401,6,FALSE)</f>
        <v>774</v>
      </c>
      <c r="IO603" s="203" t="s">
        <v>69</v>
      </c>
      <c r="IP603" s="10">
        <f>IN603*1.1</f>
        <v>851.40000000000009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VLOOKUP(IT603,$A$681:$F$2401,6,FALSE)</f>
        <v>521</v>
      </c>
      <c r="IX603" s="203" t="s">
        <v>69</v>
      </c>
      <c r="IY603" s="10">
        <f>IW603*1.1</f>
        <v>573.1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VLOOKUP(JC603,$A$681:$F$2401,6,FALSE)</f>
        <v>521</v>
      </c>
      <c r="JG603" s="203" t="s">
        <v>69</v>
      </c>
      <c r="JH603" s="10">
        <f>JF603*1.1</f>
        <v>573.1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VLOOKUP(JL603,$A$681:$F$2401,6,FALSE)</f>
        <v>936</v>
      </c>
      <c r="JP603" s="203" t="s">
        <v>69</v>
      </c>
      <c r="JQ603" s="10">
        <f>JO603*1.1</f>
        <v>1029.6000000000001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VLOOKUP(JU603,$A$681:$F$2401,6,FALSE)</f>
        <v>521</v>
      </c>
      <c r="JY603" s="203" t="s">
        <v>69</v>
      </c>
      <c r="JZ603" s="10">
        <f>JX603*1.1</f>
        <v>573.1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VLOOKUP(KD603,$A$681:$F$2401,6,FALSE)</f>
        <v>521</v>
      </c>
      <c r="KH603" s="203" t="s">
        <v>69</v>
      </c>
      <c r="KI603" s="10">
        <f>KG603*1.1</f>
        <v>573.1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VLOOKUP(KM603,$A$681:$F$2401,6,FALSE)</f>
        <v>265</v>
      </c>
      <c r="KQ603" s="203" t="s">
        <v>69</v>
      </c>
      <c r="KR603" s="10">
        <f>KP603*1.1</f>
        <v>291.5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VLOOKUP(KV603,$A$681:$F$2401,6,FALSE)</f>
        <v>521</v>
      </c>
      <c r="KZ603" s="203" t="s">
        <v>69</v>
      </c>
      <c r="LA603" s="10">
        <f>KY603*1.1</f>
        <v>573.1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VLOOKUP(LE603,$A$681:$F$2401,6,FALSE)</f>
        <v>521</v>
      </c>
      <c r="LI603" s="203" t="s">
        <v>69</v>
      </c>
      <c r="LJ603" s="10">
        <f>LH603*1.1</f>
        <v>573.1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VLOOKUP(LN603,$A$681:$F$2401,6,FALSE)</f>
        <v>774</v>
      </c>
      <c r="LR603" s="203" t="s">
        <v>69</v>
      </c>
      <c r="LS603" s="10">
        <f>LQ603*1.1</f>
        <v>851.40000000000009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VLOOKUP(LW603,$A$681:$F$2401,6,FALSE)</f>
        <v>265</v>
      </c>
      <c r="MA603" s="203" t="s">
        <v>69</v>
      </c>
      <c r="MB603" s="10">
        <f>LZ603*1.1</f>
        <v>291.5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VLOOKUP(MF603,$A$681:$F$2401,6,FALSE)</f>
        <v>521</v>
      </c>
      <c r="MJ603" s="203" t="s">
        <v>69</v>
      </c>
      <c r="MK603" s="10">
        <f>MI603*1.1</f>
        <v>573.1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VLOOKUP(MO603,$A$681:$F$2401,6,FALSE)</f>
        <v>521</v>
      </c>
      <c r="MS603" s="203" t="s">
        <v>69</v>
      </c>
      <c r="MT603" s="10">
        <f>MR603*1.1</f>
        <v>573.1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VLOOKUP(MX603,$A$681:$F$2401,6,FALSE)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VLOOKUP(NG603,$A$681:$F$2401,6,FALSE)</f>
        <v>521</v>
      </c>
      <c r="NK603" s="203" t="s">
        <v>69</v>
      </c>
      <c r="NL603" s="10">
        <f>NJ603*1.1</f>
        <v>573.1</v>
      </c>
      <c r="NM603" s="10"/>
      <c r="NN603" s="267"/>
      <c r="NO603" s="203" t="s">
        <v>68</v>
      </c>
      <c r="NP603" s="421" t="s">
        <v>497</v>
      </c>
      <c r="NR603" s="204"/>
      <c r="NS603" s="204">
        <f>VLOOKUP(NP603,$A$681:$F$2401,6,FALSE)</f>
        <v>265</v>
      </c>
      <c r="NT603" s="203" t="s">
        <v>69</v>
      </c>
      <c r="NU603" s="10">
        <f>NS603*1.1</f>
        <v>291.5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VLOOKUP(NY603,$A$681:$F$2401,6,FALSE)</f>
        <v>265</v>
      </c>
      <c r="OC603" s="203" t="s">
        <v>69</v>
      </c>
      <c r="OD603" s="10">
        <f>OB603*1.1</f>
        <v>291.5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VLOOKUP(OH603,$A$681:$F$2401,6,FALSE)</f>
        <v>774</v>
      </c>
      <c r="OL603" s="203" t="s">
        <v>69</v>
      </c>
      <c r="OM603" s="10">
        <f>OK603*1.1</f>
        <v>851.40000000000009</v>
      </c>
      <c r="ON603" s="10"/>
      <c r="OO603" s="267"/>
      <c r="OP603" s="203" t="s">
        <v>68</v>
      </c>
      <c r="OQ603" s="421" t="s">
        <v>438</v>
      </c>
      <c r="OS603" s="204"/>
      <c r="OT603" s="204">
        <f>VLOOKUP(OQ603,$A$681:$F$2401,6,FALSE)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5" t="s">
        <v>491</v>
      </c>
      <c r="PB603" s="204"/>
      <c r="PC603" s="204">
        <f>VLOOKUP(OZ603,$A$681:$F$2401,6,FALSE)</f>
        <v>521</v>
      </c>
      <c r="PD603" s="203" t="s">
        <v>69</v>
      </c>
      <c r="PE603" s="10">
        <f>PC603*1.1</f>
        <v>573.1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VLOOKUP(PI603,$A$681:$F$2401,6,FALSE)</f>
        <v>521</v>
      </c>
      <c r="PM603" s="203" t="s">
        <v>69</v>
      </c>
      <c r="PN603" s="10">
        <f>PL603*1.1</f>
        <v>573.1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VLOOKUP(PR603,$A$681:$F$2401,6,FALSE)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VLOOKUP(QA603,$A$681:$F$2401,6,FALSE)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VLOOKUP(QJ603,$A$681:$F$2401,6,FALSE)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VLOOKUP(QS603,$A$681:$F$2401,6,FALSE)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VLOOKUP(RB603,$A$681:$F$2401,6,FALSE)</f>
        <v>274</v>
      </c>
      <c r="RF603" s="203" t="s">
        <v>69</v>
      </c>
      <c r="RG603" s="10">
        <f>RE603*1.1</f>
        <v>301.40000000000003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VLOOKUP(RK603,$A$681:$F$2401,6,FALSE)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VLOOKUP(RT603,$A$681:$F$2401,6,FALSE)</f>
        <v>521</v>
      </c>
      <c r="RX603" s="203" t="s">
        <v>69</v>
      </c>
      <c r="RY603" s="10">
        <f>RW603*1.1</f>
        <v>573.1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VLOOKUP(SC603,$A$681:$F$2401,6,FALSE)</f>
        <v>521</v>
      </c>
      <c r="SG603" s="203" t="s">
        <v>69</v>
      </c>
      <c r="SH603" s="10">
        <f>SF603*1.1</f>
        <v>573.1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VLOOKUP(SL603,$A$681:$F$2401,6,FALSE)</f>
        <v>521</v>
      </c>
      <c r="SP603" s="203" t="s">
        <v>69</v>
      </c>
      <c r="SQ603" s="10">
        <f>SO603*1.1</f>
        <v>573.1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VLOOKUP(SU603,$A$681:$F$2401,6,FALSE)</f>
        <v>936</v>
      </c>
      <c r="SY603" s="203" t="s">
        <v>69</v>
      </c>
      <c r="SZ603" s="10">
        <f>SX603*1.1</f>
        <v>1029.6000000000001</v>
      </c>
      <c r="TA603" s="10"/>
      <c r="TB603" s="273"/>
      <c r="TC603" s="203" t="s">
        <v>68</v>
      </c>
      <c r="TD603" s="425" t="s">
        <v>1002</v>
      </c>
      <c r="TF603" s="204"/>
      <c r="TG603" s="204">
        <f>VLOOKUP(TD603,$A$681:$F$2401,6,FALSE)</f>
        <v>774</v>
      </c>
      <c r="TH603" s="203" t="s">
        <v>69</v>
      </c>
      <c r="TI603" s="10">
        <f>TG603*1.1</f>
        <v>851.40000000000009</v>
      </c>
      <c r="TK603" s="273"/>
      <c r="TL603" s="203" t="s">
        <v>68</v>
      </c>
      <c r="TM603" s="276" t="s">
        <v>497</v>
      </c>
      <c r="TO603" s="204"/>
      <c r="TP603" s="204">
        <f>VLOOKUP(TM603,$A$681:$F$2401,6,FALSE)</f>
        <v>265</v>
      </c>
      <c r="TQ603" s="203" t="s">
        <v>69</v>
      </c>
      <c r="TR603" s="10">
        <f>TP603*1.1</f>
        <v>291.5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VLOOKUP(TV603,$A$681:$F$2401,6,FALSE)</f>
        <v>274</v>
      </c>
      <c r="TZ603" s="203" t="s">
        <v>69</v>
      </c>
      <c r="UA603" s="10">
        <f>TY603*1.1</f>
        <v>301.40000000000003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VLOOKUP(UE603,$A$681:$F$2401,6,FALSE)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VLOOKUP(UN603,$A$681:$F$2401,6,FALSE)</f>
        <v>265</v>
      </c>
      <c r="UR603" s="203" t="s">
        <v>69</v>
      </c>
      <c r="US603" s="10">
        <f>UQ603*1.1</f>
        <v>291.5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VLOOKUP(UW603,$A$681:$F$2401,6,FALSE)</f>
        <v>936</v>
      </c>
      <c r="VA603" s="203" t="s">
        <v>69</v>
      </c>
      <c r="VB603" s="10">
        <f>UZ603*1.1</f>
        <v>1029.6000000000001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VLOOKUP(VF603,$A$681:$F$2401,6,FALSE)</f>
        <v>774</v>
      </c>
      <c r="VJ603" s="203" t="s">
        <v>69</v>
      </c>
      <c r="VK603" s="10">
        <f>VI603*1.1</f>
        <v>851.40000000000009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VLOOKUP(VO603,$A$681:$F$2401,6,FALSE)</f>
        <v>862</v>
      </c>
      <c r="VS603" s="203" t="s">
        <v>69</v>
      </c>
      <c r="VT603" s="10">
        <f>VR603*1.1</f>
        <v>948.2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VLOOKUP(VX603,$A$681:$F$2401,6,FALSE)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VLOOKUP(WG603,$A$681:$F$2401,6,FALSE)</f>
        <v>862</v>
      </c>
      <c r="WK603" s="203" t="s">
        <v>69</v>
      </c>
      <c r="WL603" s="10">
        <f>WJ603*1.1</f>
        <v>948.2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VLOOKUP(WP603,$A$681:$F$2401,6,FALSE)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VLOOKUP(WY603,$A$681:$F$2401,6,FALSE)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VLOOKUP(XH603,$A$681:$F$2401,6,FALSE)</f>
        <v>99</v>
      </c>
      <c r="XL603" s="203" t="s">
        <v>69</v>
      </c>
      <c r="XM603" s="10">
        <f>XK603*1.1</f>
        <v>108.9</v>
      </c>
      <c r="XO603" s="273"/>
      <c r="XP603" s="203" t="s">
        <v>68</v>
      </c>
      <c r="XQ603" s="276" t="s">
        <v>1002</v>
      </c>
      <c r="XS603" s="204"/>
      <c r="XT603" s="204">
        <f>VLOOKUP(XQ603,$A$681:$F$2401,6,FALSE)</f>
        <v>774</v>
      </c>
      <c r="XU603" s="203" t="s">
        <v>69</v>
      </c>
      <c r="XV603" s="10">
        <f>XT603*1.1</f>
        <v>851.40000000000009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VLOOKUP(XZ603,$A$681:$F$2401,6,FALSE)</f>
        <v>774</v>
      </c>
      <c r="YD603" s="203" t="s">
        <v>69</v>
      </c>
      <c r="YE603" s="10">
        <f>YC603*1.1</f>
        <v>851.40000000000009</v>
      </c>
      <c r="YG603" s="273"/>
      <c r="YH603" s="203" t="s">
        <v>68</v>
      </c>
      <c r="YI603" s="278" t="s">
        <v>183</v>
      </c>
      <c r="YK603" s="204"/>
      <c r="YL603" s="204" t="e">
        <f>VLOOKUP(YI603,$A$681:$F$2401,6,FALSE)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VLOOKUP(YR603,$A$681:$F$2401,6,FALSE)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5" t="s">
        <v>491</v>
      </c>
      <c r="ZC603" s="204"/>
      <c r="ZD603" s="204">
        <f>VLOOKUP(ZA603,$A$681:$F$2401,6,FALSE)</f>
        <v>521</v>
      </c>
      <c r="ZE603" s="203" t="s">
        <v>69</v>
      </c>
      <c r="ZF603" s="10">
        <f>ZD603*1.1</f>
        <v>573.1</v>
      </c>
      <c r="ZH603" s="273"/>
      <c r="ZI603" s="203" t="s">
        <v>68</v>
      </c>
      <c r="ZJ603" s="276" t="s">
        <v>491</v>
      </c>
      <c r="ZL603" s="204"/>
      <c r="ZM603" s="204">
        <f>VLOOKUP(ZJ603,$A$681:$F$2401,6,FALSE)</f>
        <v>521</v>
      </c>
      <c r="ZN603" s="203" t="s">
        <v>69</v>
      </c>
      <c r="ZO603" s="10">
        <f>ZM603*1.1</f>
        <v>573.1</v>
      </c>
      <c r="ZQ603" s="273"/>
      <c r="ZR603" s="203" t="s">
        <v>68</v>
      </c>
      <c r="ZS603" s="276" t="s">
        <v>957</v>
      </c>
      <c r="ZU603" s="204"/>
      <c r="ZV603" s="204">
        <f>VLOOKUP(ZS603,$A$681:$F$2401,6,FALSE)</f>
        <v>521</v>
      </c>
      <c r="ZW603" s="203" t="s">
        <v>69</v>
      </c>
      <c r="ZX603" s="10">
        <f>ZV603*1.1</f>
        <v>573.1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VLOOKUP(AAB603,$A$681:$F$2401,6,FALSE)</f>
        <v>521</v>
      </c>
      <c r="AAF603" s="203" t="s">
        <v>69</v>
      </c>
      <c r="AAG603" s="10">
        <f>AAE603*1.1</f>
        <v>573.1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VLOOKUP(AAK603,$A$681:$F$2401,6,FALSE)</f>
        <v>265</v>
      </c>
      <c r="AAO603" s="203" t="s">
        <v>69</v>
      </c>
      <c r="AAP603" s="10">
        <f>AAN603*1.1</f>
        <v>291.5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VLOOKUP(AAT603,$A$681:$F$2401,6,FALSE)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VLOOKUP(ABC603,$A$681:$F$2401,6,FALSE)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VLOOKUP(ABL603,$A$681:$F$2401,6,FALSE)</f>
        <v>99</v>
      </c>
      <c r="ABP603" s="203" t="s">
        <v>69</v>
      </c>
      <c r="ABQ603" s="10">
        <f>ABO603*1.1</f>
        <v>108.9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VLOOKUP(ABU603,$A$681:$F$2401,6,FALSE)</f>
        <v>774</v>
      </c>
      <c r="ABY603" s="203" t="s">
        <v>69</v>
      </c>
      <c r="ABZ603" s="10">
        <f>ABX603*1.1</f>
        <v>851.40000000000009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VLOOKUP(ACD603,$A$681:$F$2401,6,FALSE)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VLOOKUP(ACM603,$A$681:$F$2401,6,FALSE)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VLOOKUP(ACV603,$A$681:$F$2401,6,FALSE)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VLOOKUP(ADE603,$A$681:$F$2401,6,FALSE)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VLOOKUP(ADN603,$A$681:$F$2401,6,FALSE)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VLOOKUP(ADW603,$A$681:$F$2401,6,FALSE)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VLOOKUP(AEF603,$A$681:$F$2401,6,FALSE)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VLOOKUP(AEO603,$A$681:$F$2401,6,FALSE)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VLOOKUP(AEX603,$A$681:$F$2401,6,FALSE)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VLOOKUP(AFG603,$A$681:$F$2401,6,FALSE)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VLOOKUP(AFP603,$A$681:$F$2401,6,FALSE)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VLOOKUP(AFY603,$A$681:$F$2401,6,FALSE)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VLOOKUP(AGH603,$A$681:$F$2401,6,FALSE)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VLOOKUP(AGQ603,$A$681:$F$2401,6,FALSE)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VLOOKUP(AGZ603,$A$681:$F$2401,6,FALSE)</f>
        <v>265</v>
      </c>
      <c r="AHD603" s="203" t="s">
        <v>69</v>
      </c>
      <c r="AHE603" s="10">
        <f>AHC603*1.1</f>
        <v>291.5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VLOOKUP(AHI603,$A$681:$F$2401,6,FALSE)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VLOOKUP(AHR603,$A$681:$F$2401,6,FALSE)</f>
        <v>265</v>
      </c>
      <c r="AHV603" s="203" t="s">
        <v>69</v>
      </c>
      <c r="AHW603" s="10">
        <f>AHU603*1.1</f>
        <v>291.5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VLOOKUP(AIA603,$A$681:$F$2401,6,FALSE)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VLOOKUP(AIJ603,$A$681:$F$2401,6,FALSE)</f>
        <v>521</v>
      </c>
      <c r="AIN603" s="203" t="s">
        <v>69</v>
      </c>
      <c r="AIO603" s="10">
        <f>AIM603*1.1</f>
        <v>573.1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VLOOKUP(AIS603,$A$681:$F$2401,6,FALSE)</f>
        <v>265</v>
      </c>
      <c r="AIW603" s="203" t="s">
        <v>69</v>
      </c>
      <c r="AIX603" s="10">
        <f>AIV603*1.1</f>
        <v>291.5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VLOOKUP(AJB603,$A$681:$F$2401,6,FALSE)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VLOOKUP(AJK603,$A$681:$F$2401,6,FALSE)</f>
        <v>521</v>
      </c>
      <c r="AJO603" s="203" t="s">
        <v>69</v>
      </c>
      <c r="AJP603" s="10">
        <f>AJN603*1.1</f>
        <v>573.1</v>
      </c>
      <c r="AJQ603" s="10"/>
      <c r="AJR603" s="273"/>
      <c r="AJS603" s="203" t="s">
        <v>68</v>
      </c>
      <c r="AJT603" s="428" t="s">
        <v>641</v>
      </c>
      <c r="AJV603" s="204"/>
      <c r="AJW603" s="204">
        <f>VLOOKUP(AJT603,$A$681:$F$2401,6,FALSE)</f>
        <v>99</v>
      </c>
      <c r="AJX603" s="203" t="s">
        <v>69</v>
      </c>
      <c r="AJY603" s="10">
        <f>AJW603*1.1</f>
        <v>108.9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VLOOKUP(AKC603,$A$681:$F$2401,6,FALSE)</f>
        <v>521</v>
      </c>
      <c r="AKG603" s="203" t="s">
        <v>69</v>
      </c>
      <c r="AKH603" s="10">
        <f>AKF603*1.1</f>
        <v>573.1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VLOOKUP(AKL603,$A$681:$F$2401,6,FALSE)</f>
        <v>521</v>
      </c>
      <c r="AKP603" s="203" t="s">
        <v>69</v>
      </c>
      <c r="AKQ603" s="10">
        <f>AKO603*1.1</f>
        <v>573.1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VLOOKUP(AKU603,$A$681:$F$2401,6,FALSE)</f>
        <v>521</v>
      </c>
      <c r="AKY603" s="203" t="s">
        <v>69</v>
      </c>
      <c r="AKZ603" s="10">
        <f>AKX603*1.1</f>
        <v>573.1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VLOOKUP(ALD603,$A$681:$F$2401,6,FALSE)</f>
        <v>774</v>
      </c>
      <c r="ALH603" s="203" t="s">
        <v>69</v>
      </c>
      <c r="ALI603" s="10">
        <f>ALG603*1.1</f>
        <v>851.40000000000009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VLOOKUP(ALM603,$A$681:$F$2401,6,FALSE)</f>
        <v>936</v>
      </c>
      <c r="ALQ603" s="203" t="s">
        <v>69</v>
      </c>
      <c r="ALR603" s="10">
        <f>ALP603*1.1</f>
        <v>1029.6000000000001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VLOOKUP(ALV603,$A$681:$F$2401,6,FALSE)</f>
        <v>274</v>
      </c>
      <c r="ALZ603" s="203" t="s">
        <v>69</v>
      </c>
      <c r="AMA603" s="10">
        <f>ALY603*1.1</f>
        <v>301.40000000000003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VLOOKUP(AME603,$A$681:$F$2401,6,FALSE)</f>
        <v>521</v>
      </c>
      <c r="AMI603" s="203" t="s">
        <v>69</v>
      </c>
      <c r="AMJ603" s="10">
        <f>AMH603*1.1</f>
        <v>573.1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VLOOKUP(AMN603,$A$681:$F$2401,6,FALSE)</f>
        <v>521</v>
      </c>
      <c r="AMR603" s="203" t="s">
        <v>69</v>
      </c>
      <c r="AMS603" s="10">
        <f>AMQ603*1.1</f>
        <v>573.1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VLOOKUP(AMW603,$A$681:$F$2401,6,FALSE)</f>
        <v>521</v>
      </c>
      <c r="ANA603" s="203" t="s">
        <v>69</v>
      </c>
      <c r="ANB603" s="10">
        <f>AMZ603*1.1</f>
        <v>573.1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VLOOKUP(ANF603,$A$681:$F$2401,6,FALSE)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VLOOKUP(ANO603,$A$681:$F$2401,6,FALSE)</f>
        <v>936</v>
      </c>
      <c r="ANS603" s="203" t="s">
        <v>69</v>
      </c>
      <c r="ANT603" s="10">
        <f>ANR603*1.1</f>
        <v>1029.6000000000001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VLOOKUP(ANX603,$A$681:$F$2401,6,FALSE)</f>
        <v>548</v>
      </c>
      <c r="AOB603" s="203" t="s">
        <v>69</v>
      </c>
      <c r="AOC603" s="10">
        <f>AOA603*1.1</f>
        <v>602.80000000000007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VLOOKUP(AOG603,$A$681:$F$2401,6,FALSE)</f>
        <v>99</v>
      </c>
      <c r="AOK603" s="203" t="s">
        <v>69</v>
      </c>
      <c r="AOL603" s="10">
        <f>AOJ603*1.1</f>
        <v>108.9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VLOOKUP(AOP603,$A$681:$F$2401,6,FALSE)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VLOOKUP(AOY603,$A$681:$F$2401,6,FALSE)</f>
        <v>99</v>
      </c>
      <c r="APC603" s="203" t="s">
        <v>69</v>
      </c>
      <c r="APD603" s="10">
        <f>APB603*1.1</f>
        <v>108.9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VLOOKUP(APH603,$A$681:$F$2401,6,FALSE)</f>
        <v>936</v>
      </c>
      <c r="APL603" s="203" t="s">
        <v>69</v>
      </c>
      <c r="APM603" s="10">
        <f>APK603*1.1</f>
        <v>1029.6000000000001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VLOOKUP(APQ603,$A$681:$F$2401,6,FALSE)</f>
        <v>774</v>
      </c>
      <c r="APU603" s="203" t="s">
        <v>69</v>
      </c>
      <c r="APV603" s="10">
        <f>APT603*1.1</f>
        <v>851.40000000000009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VLOOKUP(APZ603,$A$681:$F$2401,6,FALSE)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11"/>
      <c r="D604" s="203"/>
      <c r="E604" s="203"/>
      <c r="F604" s="203"/>
      <c r="G604" s="10"/>
      <c r="H604" s="10">
        <f>SUM(G599:G603)</f>
        <v>4049.8999999999996</v>
      </c>
      <c r="I604" s="267"/>
      <c r="J604" s="203"/>
      <c r="K604" s="411"/>
      <c r="M604" s="203"/>
      <c r="N604" s="203"/>
      <c r="O604" s="203"/>
      <c r="P604" s="10"/>
      <c r="Q604" s="10">
        <f>SUM(P599:P603)</f>
        <v>4792.3999999999996</v>
      </c>
      <c r="R604" s="267"/>
      <c r="S604" s="203"/>
      <c r="T604" s="264"/>
      <c r="V604" s="203"/>
      <c r="W604" s="203"/>
      <c r="X604" s="203"/>
      <c r="Y604" s="10"/>
      <c r="Z604" s="10">
        <f>SUM(Y599:Y603)</f>
        <v>4753.6000000000004</v>
      </c>
      <c r="AA604" s="267"/>
      <c r="AB604" s="203"/>
      <c r="AC604" s="411"/>
      <c r="AE604" s="203"/>
      <c r="AF604" s="203"/>
      <c r="AG604" s="203"/>
      <c r="AH604" s="10"/>
      <c r="AI604" s="10">
        <f>SUM(AH599:AH603)</f>
        <v>4825.1000000000004</v>
      </c>
      <c r="AJ604" s="267"/>
      <c r="AK604" s="203"/>
      <c r="AL604" s="411"/>
      <c r="AN604" s="203"/>
      <c r="AO604" s="203"/>
      <c r="AP604" s="203"/>
      <c r="AQ604" s="10"/>
      <c r="AR604" s="10">
        <f>SUM(AQ599:AQ603)</f>
        <v>4098.8999999999996</v>
      </c>
      <c r="AS604" s="267"/>
      <c r="AT604" s="203"/>
      <c r="AU604" s="411"/>
      <c r="AW604" s="203"/>
      <c r="AX604" s="203"/>
      <c r="AY604" s="203"/>
      <c r="AZ604" s="10"/>
      <c r="BA604" s="10">
        <f>SUM(AZ599:AZ603)</f>
        <v>4753.6000000000004</v>
      </c>
      <c r="BB604" s="267"/>
      <c r="BC604" s="203"/>
      <c r="BD604" s="411"/>
      <c r="BF604" s="203"/>
      <c r="BG604" s="203"/>
      <c r="BH604" s="203"/>
      <c r="BI604" s="10"/>
      <c r="BJ604" s="10">
        <f>SUM(BI599:BI603)</f>
        <v>3979.7</v>
      </c>
      <c r="BK604" s="267"/>
      <c r="BL604" s="203"/>
      <c r="BM604" s="411"/>
      <c r="BO604" s="203"/>
      <c r="BP604" s="203"/>
      <c r="BQ604" s="203"/>
      <c r="BR604" s="10"/>
      <c r="BS604" s="10">
        <f>SUM(BR599:BR603)</f>
        <v>4789.7</v>
      </c>
      <c r="BT604" s="267"/>
      <c r="BU604" s="203"/>
      <c r="BV604" s="411"/>
      <c r="BX604" s="203"/>
      <c r="BY604" s="203"/>
      <c r="BZ604" s="203"/>
      <c r="CA604" s="10"/>
      <c r="CB604" s="10">
        <f>SUM(CA599:CA603)</f>
        <v>4301.7999999999993</v>
      </c>
      <c r="CC604" s="267"/>
      <c r="CD604" s="203"/>
      <c r="CE604" s="411"/>
      <c r="CG604" s="203"/>
      <c r="CH604" s="203"/>
      <c r="CI604" s="203"/>
      <c r="CJ604" s="10"/>
      <c r="CK604" s="10">
        <f>SUM(CJ599:CJ603)</f>
        <v>4475.3</v>
      </c>
      <c r="CL604" s="267"/>
      <c r="CM604" s="203"/>
      <c r="CN604" s="411"/>
      <c r="CP604" s="203"/>
      <c r="CQ604" s="203"/>
      <c r="CR604" s="203"/>
      <c r="CS604" s="10"/>
      <c r="CT604" s="10">
        <f>SUM(CS599:CS603)</f>
        <v>4792.3999999999996</v>
      </c>
      <c r="CU604" s="267"/>
      <c r="CV604" s="203"/>
      <c r="CW604" s="411"/>
      <c r="CY604" s="203"/>
      <c r="CZ604" s="203"/>
      <c r="DA604" s="203"/>
      <c r="DB604" s="10"/>
      <c r="DC604" s="10">
        <f>SUM(DB599:DB603)</f>
        <v>3938.2000000000003</v>
      </c>
      <c r="DD604" s="267"/>
      <c r="DE604" s="203"/>
      <c r="DF604" s="411"/>
      <c r="DH604" s="203"/>
      <c r="DI604" s="203"/>
      <c r="DJ604" s="203"/>
      <c r="DK604" s="10"/>
      <c r="DL604" s="10">
        <f>SUM(DK599:DK603)</f>
        <v>4797.1000000000004</v>
      </c>
      <c r="DM604" s="267"/>
      <c r="DN604" s="203"/>
      <c r="DO604" s="411"/>
      <c r="DQ604" s="203"/>
      <c r="DR604" s="203"/>
      <c r="DS604" s="203"/>
      <c r="DT604" s="10"/>
      <c r="DU604" s="10">
        <f>SUM(DT599:DT603)</f>
        <v>4817.7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11"/>
      <c r="EI604" s="203"/>
      <c r="EJ604" s="203"/>
      <c r="EK604" s="203"/>
      <c r="EL604" s="10"/>
      <c r="EM604" s="10">
        <f>SUM(EL599:EL603)</f>
        <v>3780.8999999999996</v>
      </c>
      <c r="EN604" s="267"/>
      <c r="EO604" s="203"/>
      <c r="EP604" s="411"/>
      <c r="ER604" s="203"/>
      <c r="ES604" s="203"/>
      <c r="ET604" s="203"/>
      <c r="EU604" s="10"/>
      <c r="EV604" s="10">
        <f>SUM(EU599:EU603)</f>
        <v>4057.3</v>
      </c>
      <c r="EW604" s="267"/>
      <c r="EX604" s="203"/>
      <c r="EY604" s="411"/>
      <c r="FA604" s="203"/>
      <c r="FB604" s="203"/>
      <c r="FC604" s="203"/>
      <c r="FD604" s="10"/>
      <c r="FE604" s="10">
        <f>SUM(FD599:FD603)</f>
        <v>3927.9999999999995</v>
      </c>
      <c r="FF604" s="267"/>
      <c r="FG604" s="203"/>
      <c r="FH604" s="419"/>
      <c r="FJ604" s="203"/>
      <c r="FK604" s="203"/>
      <c r="FL604" s="203"/>
      <c r="FM604" s="10"/>
      <c r="FN604" s="10">
        <f>SUM(FM599:FM603)</f>
        <v>4753.6000000000004</v>
      </c>
      <c r="FO604" s="267"/>
      <c r="FP604" s="203"/>
      <c r="FQ604" s="411"/>
      <c r="FS604" s="203"/>
      <c r="FT604" s="203"/>
      <c r="FU604" s="203"/>
      <c r="FV604" s="10"/>
      <c r="FW604" s="10">
        <f>SUM(FV599:FV603)</f>
        <v>4140.3999999999996</v>
      </c>
      <c r="FX604" s="267"/>
      <c r="FY604" s="203"/>
      <c r="FZ604" s="411"/>
      <c r="GB604" s="203"/>
      <c r="GC604" s="203"/>
      <c r="GD604" s="203"/>
      <c r="GE604" s="10"/>
      <c r="GF604" s="10">
        <f>SUM(GE599:GE603)</f>
        <v>4049.8999999999996</v>
      </c>
      <c r="GG604" s="267"/>
      <c r="GH604" s="203"/>
      <c r="GI604" s="411"/>
      <c r="GK604" s="203"/>
      <c r="GL604" s="203"/>
      <c r="GM604" s="203"/>
      <c r="GN604" s="10"/>
      <c r="GO604" s="10">
        <f>SUM(GN599:GN603)</f>
        <v>4475.3</v>
      </c>
      <c r="GP604" s="267"/>
      <c r="GQ604" s="203"/>
      <c r="GR604" s="411"/>
      <c r="GT604" s="203"/>
      <c r="GU604" s="203"/>
      <c r="GV604" s="203"/>
      <c r="GW604" s="203"/>
      <c r="GX604" s="10">
        <f>SUM(GW599:GW603)</f>
        <v>4793.7000000000007</v>
      </c>
      <c r="GY604" s="267"/>
      <c r="GZ604" s="203"/>
      <c r="HA604" s="411"/>
      <c r="HC604" s="203"/>
      <c r="HD604" s="203"/>
      <c r="HE604" s="203"/>
      <c r="HF604" s="10"/>
      <c r="HG604" s="10">
        <f>SUM(HF599:HF603)</f>
        <v>4937.5</v>
      </c>
      <c r="HH604" s="267"/>
      <c r="HI604" s="203"/>
      <c r="HJ604" s="411"/>
      <c r="HL604" s="203"/>
      <c r="HM604" s="203"/>
      <c r="HN604" s="203"/>
      <c r="HO604" s="203"/>
      <c r="HP604" s="10">
        <f>SUM(HO599:HO603)</f>
        <v>4792.3999999999996</v>
      </c>
      <c r="HQ604" s="267"/>
      <c r="HR604" s="203"/>
      <c r="HS604" s="420"/>
      <c r="HU604" s="203"/>
      <c r="HV604" s="203"/>
      <c r="HW604" s="203"/>
      <c r="HX604" s="10"/>
      <c r="HY604" s="10">
        <f>SUM(HX599:HX603)</f>
        <v>3969.6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20"/>
      <c r="IM604" s="203"/>
      <c r="IN604" s="203"/>
      <c r="IO604" s="203"/>
      <c r="IP604" s="10"/>
      <c r="IQ604" s="10">
        <f>SUM(IP599:IP603)</f>
        <v>4729.6000000000004</v>
      </c>
      <c r="IR604" s="267"/>
      <c r="IS604" s="203"/>
      <c r="IT604" s="420"/>
      <c r="IV604" s="203"/>
      <c r="IW604" s="203"/>
      <c r="IX604" s="203"/>
      <c r="IY604" s="10"/>
      <c r="IZ604" s="10">
        <f>SUM(IY599:IY603)</f>
        <v>3944.9</v>
      </c>
      <c r="JA604" s="267"/>
      <c r="JB604" s="203"/>
      <c r="JC604" s="420"/>
      <c r="JE604" s="203"/>
      <c r="JF604" s="203"/>
      <c r="JG604" s="203"/>
      <c r="JH604" s="10"/>
      <c r="JI604" s="10">
        <f>SUM(JH599:JH603)</f>
        <v>4521.5</v>
      </c>
      <c r="JJ604" s="267"/>
      <c r="JK604" s="203"/>
      <c r="JL604" s="420"/>
      <c r="JN604" s="203"/>
      <c r="JO604" s="203"/>
      <c r="JP604" s="203"/>
      <c r="JQ604" s="10"/>
      <c r="JR604" s="10">
        <f>SUM(JQ599:JQ603)</f>
        <v>3409.2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4368.3</v>
      </c>
      <c r="KB604" s="267"/>
      <c r="KC604" s="203"/>
      <c r="KD604" s="420"/>
      <c r="KF604" s="203"/>
      <c r="KG604" s="203"/>
      <c r="KH604" s="203"/>
      <c r="KI604" s="10"/>
      <c r="KJ604" s="10">
        <f>SUM(KI599:KI603)</f>
        <v>4443.8999999999996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4162.2999999999993</v>
      </c>
      <c r="KT604" s="267"/>
      <c r="KU604" s="203"/>
      <c r="KV604" s="426"/>
      <c r="KX604" s="203"/>
      <c r="KY604" s="203"/>
      <c r="KZ604" s="203"/>
      <c r="LA604" s="10"/>
      <c r="LB604" s="10">
        <f>SUM(LA599:LA603)</f>
        <v>4521.5</v>
      </c>
      <c r="LC604" s="267"/>
      <c r="LD604" s="203"/>
      <c r="LE604" s="420"/>
      <c r="LG604" s="203"/>
      <c r="LH604" s="203"/>
      <c r="LI604" s="203"/>
      <c r="LJ604" s="10"/>
      <c r="LK604" s="10">
        <f>SUM(LJ599:LJ603)</f>
        <v>4514.0999999999995</v>
      </c>
      <c r="LL604" s="267"/>
      <c r="LM604" s="203"/>
      <c r="LN604" s="420"/>
      <c r="LP604" s="203"/>
      <c r="LQ604" s="203"/>
      <c r="LR604" s="203"/>
      <c r="LS604" s="10"/>
      <c r="LT604" s="10">
        <f>SUM(LS599:LS603)</f>
        <v>4792.3999999999996</v>
      </c>
      <c r="LU604" s="267"/>
      <c r="LV604" s="203"/>
      <c r="LW604" s="420"/>
      <c r="LY604" s="203"/>
      <c r="LZ604" s="203"/>
      <c r="MA604" s="203"/>
      <c r="MB604" s="10"/>
      <c r="MC604" s="10">
        <f>SUM(MB599:MB603)</f>
        <v>3511.1000000000004</v>
      </c>
      <c r="MD604" s="267"/>
      <c r="ME604" s="203"/>
      <c r="MF604" s="420"/>
      <c r="MH604" s="203"/>
      <c r="MI604" s="203"/>
      <c r="MJ604" s="203"/>
      <c r="MK604" s="10"/>
      <c r="ML604" s="10">
        <f>SUM(MK599:MK603)</f>
        <v>4604.6000000000004</v>
      </c>
      <c r="MM604" s="267"/>
      <c r="MN604" s="203"/>
      <c r="MO604" s="420"/>
      <c r="MQ604" s="203"/>
      <c r="MR604" s="203"/>
      <c r="MS604" s="203"/>
      <c r="MT604" s="10"/>
      <c r="MU604" s="10">
        <f>SUM(MT599:MT603)</f>
        <v>3403.7</v>
      </c>
      <c r="MV604" s="267"/>
      <c r="MW604" s="203"/>
      <c r="MX604" s="420"/>
      <c r="MZ604" s="203"/>
      <c r="NA604" s="203"/>
      <c r="NB604" s="203"/>
      <c r="NC604" s="10"/>
      <c r="ND604" s="10">
        <f>SUM(NC599:NC603)</f>
        <v>3927.9999999999995</v>
      </c>
      <c r="NE604" s="267"/>
      <c r="NF604" s="203"/>
      <c r="NG604" s="420"/>
      <c r="NI604" s="203"/>
      <c r="NJ604" s="203"/>
      <c r="NK604" s="203"/>
      <c r="NL604" s="10"/>
      <c r="NM604" s="10">
        <f>SUM(NL599:NL603)</f>
        <v>3901.6999999999994</v>
      </c>
      <c r="NN604" s="267"/>
      <c r="NO604" s="203"/>
      <c r="NP604" s="422"/>
      <c r="NR604" s="203"/>
      <c r="NS604" s="203"/>
      <c r="NT604" s="203"/>
      <c r="NU604" s="10"/>
      <c r="NV604" s="10">
        <f>SUM(NU599:NU603)</f>
        <v>4503.2999999999993</v>
      </c>
      <c r="NW604" s="267"/>
      <c r="NX604" s="203"/>
      <c r="NY604" s="420"/>
      <c r="OA604" s="203"/>
      <c r="OB604" s="203"/>
      <c r="OC604" s="203"/>
      <c r="OD604" s="203"/>
      <c r="OE604" s="10">
        <f>SUM(OD599:OD603)</f>
        <v>3026.8999999999996</v>
      </c>
      <c r="OF604" s="267"/>
      <c r="OG604" s="203"/>
      <c r="OH604" s="420"/>
      <c r="OJ604" s="203"/>
      <c r="OK604" s="203"/>
      <c r="OL604" s="203"/>
      <c r="OM604" s="10"/>
      <c r="ON604" s="10">
        <f>SUM(OM599:OM603)</f>
        <v>4882.8999999999996</v>
      </c>
      <c r="OO604" s="267"/>
      <c r="OP604" s="203"/>
      <c r="OQ604" s="422"/>
      <c r="OS604" s="203"/>
      <c r="OT604" s="203"/>
      <c r="OU604" s="203"/>
      <c r="OV604" s="10"/>
      <c r="OW604" s="10">
        <f>SUM(OV599:OV603)</f>
        <v>3917.8999999999996</v>
      </c>
      <c r="OX604" s="267"/>
      <c r="OY604" s="203"/>
      <c r="OZ604" s="425"/>
      <c r="PB604" s="203"/>
      <c r="PC604" s="203"/>
      <c r="PD604" s="203"/>
      <c r="PE604" s="10"/>
      <c r="PF604" s="10">
        <f>SUM(PE599:PE603)</f>
        <v>4443.8999999999996</v>
      </c>
      <c r="PG604" s="267"/>
      <c r="PH604" s="203"/>
      <c r="PI604" s="420"/>
      <c r="PK604" s="203"/>
      <c r="PL604" s="203"/>
      <c r="PM604" s="203"/>
      <c r="PN604" s="10"/>
      <c r="PO604" s="10">
        <f>SUM(PN599:PN603)</f>
        <v>4511.3999999999996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20"/>
      <c r="QC604" s="203"/>
      <c r="QD604" s="203"/>
      <c r="QE604" s="203"/>
      <c r="QF604" s="10"/>
      <c r="QG604" s="10">
        <f>SUM(QF599:QF603)</f>
        <v>3917.8999999999996</v>
      </c>
      <c r="QH604" s="267"/>
      <c r="QI604" s="203"/>
      <c r="QJ604" s="420"/>
      <c r="QL604" s="203"/>
      <c r="QM604" s="203"/>
      <c r="QN604" s="203"/>
      <c r="QO604" s="10"/>
      <c r="QP604" s="10">
        <f>SUM(QO599:QO603)</f>
        <v>3998.1999999999994</v>
      </c>
      <c r="QQ604" s="267"/>
      <c r="QR604" s="203"/>
      <c r="QS604" s="420"/>
      <c r="QU604" s="203"/>
      <c r="QV604" s="203"/>
      <c r="QW604" s="203"/>
      <c r="QX604" s="10"/>
      <c r="QY604" s="10">
        <f>SUM(QX599:QX603)</f>
        <v>3927.9999999999995</v>
      </c>
      <c r="QZ604" s="267"/>
      <c r="RA604" s="203"/>
      <c r="RB604" s="420"/>
      <c r="RD604" s="203"/>
      <c r="RE604" s="203"/>
      <c r="RF604" s="203"/>
      <c r="RG604" s="10"/>
      <c r="RH604" s="10">
        <f>SUM(RG599:RG603)</f>
        <v>4353.4000000000005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20"/>
      <c r="RV604" s="203"/>
      <c r="RW604" s="203"/>
      <c r="RX604" s="203"/>
      <c r="RY604" s="10"/>
      <c r="RZ604" s="10">
        <f>SUM(RY599:RY603)</f>
        <v>4643.3999999999996</v>
      </c>
      <c r="SA604" s="273"/>
      <c r="SB604" s="203"/>
      <c r="SC604" s="420"/>
      <c r="SE604" s="203"/>
      <c r="SF604" s="203"/>
      <c r="SG604" s="203"/>
      <c r="SH604" s="10"/>
      <c r="SI604" s="10">
        <f>SUM(SH599:SH603)</f>
        <v>3912.5</v>
      </c>
      <c r="SJ604" s="273"/>
      <c r="SK604" s="203"/>
      <c r="SL604" s="420"/>
      <c r="SN604" s="203"/>
      <c r="SO604" s="203"/>
      <c r="SP604" s="203"/>
      <c r="SQ604" s="10"/>
      <c r="SR604" s="10">
        <f>SUM(SQ599:SQ603)</f>
        <v>4511.3999999999996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3218.8</v>
      </c>
      <c r="TB604" s="273"/>
      <c r="TC604" s="203"/>
      <c r="TD604" s="425"/>
      <c r="TF604" s="203"/>
      <c r="TG604" s="203"/>
      <c r="TH604" s="203"/>
      <c r="TI604" s="203"/>
      <c r="TJ604" s="10">
        <f>SUM(TI599:TI603)</f>
        <v>4722.2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3669.7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4130.7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4503.7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3481</v>
      </c>
      <c r="VD604" s="273"/>
      <c r="VE604" s="203"/>
      <c r="VF604" s="420"/>
      <c r="VH604" s="203"/>
      <c r="VI604" s="203"/>
      <c r="VJ604" s="203"/>
      <c r="VK604" s="10"/>
      <c r="VL604" s="10">
        <f>SUM(VK599:VK603)</f>
        <v>4792.3999999999996</v>
      </c>
      <c r="VM604" s="273"/>
      <c r="VN604" s="203"/>
      <c r="VO604" s="420"/>
      <c r="VQ604" s="203"/>
      <c r="VR604" s="203"/>
      <c r="VS604" s="203"/>
      <c r="VT604" s="10"/>
      <c r="VU604" s="10">
        <f>SUM(VT599:VT603)</f>
        <v>2499.8000000000002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3218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20"/>
      <c r="XJ604" s="203"/>
      <c r="XK604" s="203"/>
      <c r="XL604" s="203"/>
      <c r="XM604" s="203"/>
      <c r="XN604" s="10">
        <f>SUM(XM599:XM603)</f>
        <v>3487.1</v>
      </c>
      <c r="XO604" s="273"/>
      <c r="XP604" s="203"/>
      <c r="XQ604" s="420"/>
      <c r="XS604" s="203"/>
      <c r="XT604" s="203"/>
      <c r="XU604" s="203"/>
      <c r="XV604" s="10"/>
      <c r="XW604" s="10">
        <f>SUM(XV599:XV603)</f>
        <v>4709.3999999999996</v>
      </c>
      <c r="XX604" s="273"/>
      <c r="XY604" s="203"/>
      <c r="XZ604" s="420"/>
      <c r="YB604" s="203"/>
      <c r="YC604" s="203"/>
      <c r="YD604" s="203"/>
      <c r="YE604" s="203"/>
      <c r="YF604" s="10">
        <f>SUM(YE599:YE603)</f>
        <v>4753.6000000000004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5"/>
      <c r="ZC604" s="203"/>
      <c r="ZD604" s="203"/>
      <c r="ZE604" s="203"/>
      <c r="ZF604" s="203"/>
      <c r="ZG604" s="10">
        <f>SUM(ZF599:ZF603)</f>
        <v>4511.3999999999996</v>
      </c>
      <c r="ZH604" s="273"/>
      <c r="ZI604" s="203"/>
      <c r="ZJ604" s="420"/>
      <c r="ZL604" s="203"/>
      <c r="ZM604" s="203"/>
      <c r="ZN604" s="203"/>
      <c r="ZO604" s="203"/>
      <c r="ZP604" s="10">
        <f>SUM(ZO599:ZO603)</f>
        <v>4514.0999999999995</v>
      </c>
      <c r="ZQ604" s="273"/>
      <c r="ZR604" s="203"/>
      <c r="ZS604" s="420"/>
      <c r="ZU604" s="203"/>
      <c r="ZV604" s="203"/>
      <c r="ZW604" s="203"/>
      <c r="ZX604" s="10"/>
      <c r="ZY604" s="10">
        <f>SUM(ZX599:ZX603)</f>
        <v>4015.1000000000004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3133.3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3648.8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2997.1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3048.7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4753.6000000000004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20"/>
      <c r="AHB604" s="203"/>
      <c r="AHC604" s="203"/>
      <c r="AHD604" s="203"/>
      <c r="AHE604" s="10"/>
      <c r="AHF604" s="10">
        <f>SUM(AHE599:AHE603)</f>
        <v>3326.4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2841.5</v>
      </c>
      <c r="AHP604" s="273"/>
      <c r="AHQ604" s="203"/>
      <c r="AHR604" s="426"/>
      <c r="AHT604" s="203"/>
      <c r="AHU604" s="203"/>
      <c r="AHV604" s="203"/>
      <c r="AHW604" s="10"/>
      <c r="AHX604" s="10">
        <f>SUM(AHW599:AHW603)</f>
        <v>3855.4</v>
      </c>
      <c r="AHY604" s="273"/>
      <c r="AHZ604" s="203"/>
      <c r="AIA604" s="426"/>
      <c r="AIC604" s="203"/>
      <c r="AID604" s="203"/>
      <c r="AIE604" s="203"/>
      <c r="AIF604" s="10"/>
      <c r="AIG604" s="10">
        <f>SUM(AIF599:AIF603)</f>
        <v>3998.1999999999994</v>
      </c>
      <c r="AIH604" s="273"/>
      <c r="AII604" s="203"/>
      <c r="AIJ604" s="426"/>
      <c r="AIL604" s="203"/>
      <c r="AIM604" s="203"/>
      <c r="AIN604" s="203"/>
      <c r="AIO604" s="10"/>
      <c r="AIP604" s="10">
        <f>SUM(AIO599:AIO603)</f>
        <v>4099.1000000000004</v>
      </c>
      <c r="AIQ604" s="273"/>
      <c r="AIR604" s="203"/>
      <c r="AIS604" s="426"/>
      <c r="AIU604" s="203"/>
      <c r="AIV604" s="203"/>
      <c r="AIW604" s="203"/>
      <c r="AIX604" s="10"/>
      <c r="AIY604" s="10">
        <f>SUM(AIX599:AIX603)</f>
        <v>4252.8999999999996</v>
      </c>
      <c r="AIZ604" s="273"/>
      <c r="AJA604" s="203"/>
      <c r="AJB604" s="426"/>
      <c r="AJD604" s="203"/>
      <c r="AJE604" s="203"/>
      <c r="AJF604" s="203"/>
      <c r="AJG604" s="10"/>
      <c r="AJH604" s="10">
        <f>SUM(AJG599:AJG603)</f>
        <v>3998.1999999999994</v>
      </c>
      <c r="AJI604" s="273"/>
      <c r="AJJ604" s="203"/>
      <c r="AJK604" s="426"/>
      <c r="AJM604" s="203"/>
      <c r="AJN604" s="203"/>
      <c r="AJO604" s="203"/>
      <c r="AJP604" s="10"/>
      <c r="AJQ604" s="10">
        <f>SUM(AJP599:AJP603)</f>
        <v>4526.1000000000004</v>
      </c>
      <c r="AJR604" s="273"/>
      <c r="AJS604" s="203"/>
      <c r="AJT604" s="429"/>
      <c r="AJV604" s="203"/>
      <c r="AJW604" s="203"/>
      <c r="AJX604" s="203"/>
      <c r="AJY604" s="10"/>
      <c r="AJZ604" s="10">
        <f>SUM(AJY599:AJY603)</f>
        <v>4179.2</v>
      </c>
      <c r="AKA604" s="273"/>
      <c r="AKB604" s="203"/>
      <c r="AKC604" s="426"/>
      <c r="AKE604" s="203"/>
      <c r="AKF604" s="203"/>
      <c r="AKG604" s="203"/>
      <c r="AKH604" s="10"/>
      <c r="AKI604" s="10">
        <f>SUM(AKH599:AKH603)</f>
        <v>4368.3</v>
      </c>
      <c r="AKJ604" s="273"/>
      <c r="AKK604" s="203"/>
      <c r="AKL604" s="426"/>
      <c r="AKN604" s="203"/>
      <c r="AKO604" s="203"/>
      <c r="AKP604" s="203"/>
      <c r="AKQ604" s="10"/>
      <c r="AKR604" s="10">
        <f>SUM(AKQ599:AKQ603)</f>
        <v>4402.4000000000005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3304.8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4293.4000000000005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3707.4000000000005</v>
      </c>
      <c r="ALT604" s="273"/>
      <c r="ALU604" s="203"/>
      <c r="ALV604" s="426"/>
      <c r="ALX604" s="203"/>
      <c r="ALY604" s="203"/>
      <c r="ALZ604" s="203"/>
      <c r="AMA604" s="10"/>
      <c r="AMB604" s="10">
        <f>SUM(AMA599:AMA603)</f>
        <v>4227.7</v>
      </c>
      <c r="AMC604" s="273"/>
      <c r="AMD604" s="203"/>
      <c r="AME604" s="426"/>
      <c r="AMG604" s="203"/>
      <c r="AMH604" s="203"/>
      <c r="AMI604" s="203"/>
      <c r="AMJ604" s="10"/>
      <c r="AMK604" s="10">
        <f>SUM(AMJ599:AMJ603)</f>
        <v>4521.5</v>
      </c>
      <c r="AML604" s="273"/>
      <c r="AMM604" s="203"/>
      <c r="AMN604" s="426"/>
      <c r="AMP604" s="203"/>
      <c r="AMQ604" s="203"/>
      <c r="AMR604" s="203"/>
      <c r="AMS604" s="10"/>
      <c r="AMT604" s="10">
        <f>SUM(AMS599:AMS603)</f>
        <v>4443.8999999999996</v>
      </c>
      <c r="AMU604" s="273"/>
      <c r="AMV604" s="203"/>
      <c r="AMW604" s="426"/>
      <c r="AMY604" s="203"/>
      <c r="AMZ604" s="203"/>
      <c r="ANA604" s="203"/>
      <c r="ANB604" s="10"/>
      <c r="ANC604" s="10">
        <f>SUM(ANB599:ANB603)</f>
        <v>4456</v>
      </c>
      <c r="AND604" s="273"/>
      <c r="ANE604" s="203"/>
      <c r="ANF604" s="426"/>
      <c r="ANH604" s="203"/>
      <c r="ANI604" s="203"/>
      <c r="ANJ604" s="203"/>
      <c r="ANK604" s="10"/>
      <c r="ANL604" s="10">
        <f>SUM(ANK599:ANK603)</f>
        <v>3163.5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3934.3</v>
      </c>
      <c r="ANV604" s="273"/>
      <c r="ANW604" s="203"/>
      <c r="ANX604" s="426"/>
      <c r="ANZ604" s="203"/>
      <c r="AOA604" s="203"/>
      <c r="AOB604" s="203"/>
      <c r="AOC604" s="10"/>
      <c r="AOD604" s="10">
        <f>SUM(AOC599:AOC603)</f>
        <v>4089.3999999999996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4049.8999999999996</v>
      </c>
      <c r="AON604" s="273"/>
      <c r="AOO604" s="203"/>
      <c r="AOP604" s="426"/>
      <c r="AOR604" s="203"/>
      <c r="AOS604" s="203"/>
      <c r="AOT604" s="203"/>
      <c r="AOU604" s="10"/>
      <c r="AOV604" s="10">
        <f>SUM(AOU599:AOU603)</f>
        <v>3927.9999999999995</v>
      </c>
      <c r="AOW604" s="273"/>
      <c r="AOX604" s="203"/>
      <c r="AOY604" s="426"/>
      <c r="APA604" s="203"/>
      <c r="APB604" s="203"/>
      <c r="APC604" s="203"/>
      <c r="APD604" s="10"/>
      <c r="APE604" s="10">
        <f>SUM(APD599:APD603)</f>
        <v>4049.8999999999996</v>
      </c>
      <c r="APF604" s="273"/>
      <c r="APG604" s="203"/>
      <c r="APH604" s="426"/>
      <c r="APJ604" s="203"/>
      <c r="APK604" s="203"/>
      <c r="APL604" s="203"/>
      <c r="APM604" s="10"/>
      <c r="APN604" s="10">
        <f>SUM(APM599:APM603)</f>
        <v>3829.5</v>
      </c>
      <c r="APO604" s="273"/>
      <c r="APP604" s="203"/>
      <c r="APQ604" s="426"/>
      <c r="APS604" s="203"/>
      <c r="APT604" s="203"/>
      <c r="APU604" s="203"/>
      <c r="APV604" s="10"/>
      <c r="APW604" s="10">
        <f>SUM(APV599:APV603)</f>
        <v>4874.7000000000007</v>
      </c>
      <c r="APX604" s="273"/>
      <c r="APY604" s="203"/>
      <c r="APZ604" s="426"/>
      <c r="AQB604" s="203"/>
      <c r="AQC604" s="203"/>
      <c r="AQD604" s="203"/>
      <c r="AQE604" s="10"/>
      <c r="AQF604" s="10">
        <f>SUM(AQE599:AQE603)</f>
        <v>4017.5999999999995</v>
      </c>
      <c r="AQG604" s="273"/>
    </row>
    <row r="605" spans="1:1125" s="14" customFormat="1" ht="15">
      <c r="A605" s="203" t="s">
        <v>70</v>
      </c>
      <c r="B605" s="276" t="s">
        <v>2067</v>
      </c>
      <c r="D605" s="283">
        <f>IF(C605="Kopman",1.2,1)</f>
        <v>1</v>
      </c>
      <c r="E605" s="204">
        <f>VLOOKUP(B605,$A$681:$F$2401,6,FALSE)</f>
        <v>255</v>
      </c>
      <c r="F605" s="203" t="s">
        <v>61</v>
      </c>
      <c r="G605" s="10">
        <f>E605*1.5</f>
        <v>382.5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VLOOKUP(K605,$A$681:$F$2401,6,FALSE)</f>
        <v>884</v>
      </c>
      <c r="O605" s="203" t="s">
        <v>61</v>
      </c>
      <c r="P605" s="10">
        <f>N605*1.5*M605</f>
        <v>1326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VLOOKUP(T605,$A$681:$F$2401,6,FALSE)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VLOOKUP(AC605,$A$681:$F$2401,6,FALSE)</f>
        <v>884</v>
      </c>
      <c r="AG605" s="203" t="s">
        <v>61</v>
      </c>
      <c r="AH605" s="10">
        <f>AF605*1.5*AE605</f>
        <v>1326</v>
      </c>
      <c r="AI605" s="10"/>
      <c r="AJ605" s="267"/>
      <c r="AK605" s="203" t="s">
        <v>70</v>
      </c>
      <c r="AL605" s="276" t="s">
        <v>2067</v>
      </c>
      <c r="AN605" s="283">
        <f>IF(AM605="Kopman",1.2,1)</f>
        <v>1</v>
      </c>
      <c r="AO605" s="204">
        <f>VLOOKUP(AL605,$A$681:$F$2401,6,FALSE)</f>
        <v>255</v>
      </c>
      <c r="AP605" s="203" t="s">
        <v>61</v>
      </c>
      <c r="AQ605" s="10">
        <f>AO605*1.5*AN605</f>
        <v>382.5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VLOOKUP(AU605,$A$681:$F$2401,6,FALSE)</f>
        <v>526</v>
      </c>
      <c r="AY605" s="203" t="s">
        <v>61</v>
      </c>
      <c r="AZ605" s="10">
        <f>AX605*1.5*AW605</f>
        <v>789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VLOOKUP(BD605,$A$681:$F$2401,6,FALSE)</f>
        <v>884</v>
      </c>
      <c r="BH605" s="203" t="s">
        <v>61</v>
      </c>
      <c r="BI605" s="10">
        <f>BG605*1.5*BF605</f>
        <v>1326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VLOOKUP(BM605,$A$681:$F$2401,6,FALSE)</f>
        <v>214</v>
      </c>
      <c r="BQ605" s="203" t="s">
        <v>61</v>
      </c>
      <c r="BR605" s="10">
        <f>BP605*1.5*BO605</f>
        <v>321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VLOOKUP(BV605,$A$681:$F$2401,6,FALSE)</f>
        <v>884</v>
      </c>
      <c r="BZ605" s="203" t="s">
        <v>61</v>
      </c>
      <c r="CA605" s="10">
        <f>BY605*1.5*BX605</f>
        <v>1326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VLOOKUP(CE605,$A$681:$F$2401,6,FALSE)</f>
        <v>884</v>
      </c>
      <c r="CI605" s="203" t="s">
        <v>61</v>
      </c>
      <c r="CJ605" s="10">
        <f>CH605*1.5*CG605</f>
        <v>1326</v>
      </c>
      <c r="CK605" s="10"/>
      <c r="CL605" s="267"/>
      <c r="CM605" s="203" t="s">
        <v>70</v>
      </c>
      <c r="CN605" s="276" t="s">
        <v>2067</v>
      </c>
      <c r="CP605" s="283">
        <f>IF(CO605="Kopman",1.2,1)</f>
        <v>1</v>
      </c>
      <c r="CQ605" s="204">
        <f>VLOOKUP(CN605,$A$681:$F$2401,6,FALSE)</f>
        <v>255</v>
      </c>
      <c r="CR605" s="203" t="s">
        <v>61</v>
      </c>
      <c r="CS605" s="10">
        <f>CQ605*1.5*CP605</f>
        <v>382.5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VLOOKUP(CW605,$A$681:$F$2401,6,FALSE)</f>
        <v>884</v>
      </c>
      <c r="DA605" s="203" t="s">
        <v>61</v>
      </c>
      <c r="DB605" s="10">
        <f>CZ605*1.5*CY605</f>
        <v>1326</v>
      </c>
      <c r="DC605" s="10"/>
      <c r="DD605" s="267"/>
      <c r="DE605" s="203" t="s">
        <v>70</v>
      </c>
      <c r="DF605" s="276" t="s">
        <v>2067</v>
      </c>
      <c r="DH605" s="283">
        <f>IF(DG605="Kopman",1.2,1)</f>
        <v>1</v>
      </c>
      <c r="DI605" s="204">
        <f>VLOOKUP(DF605,$A$681:$F$2401,6,FALSE)</f>
        <v>255</v>
      </c>
      <c r="DJ605" s="203" t="s">
        <v>61</v>
      </c>
      <c r="DK605" s="10">
        <f>DI605*1.5*DH605</f>
        <v>382.5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VLOOKUP(DO605,$A$681:$F$2401,6,FALSE)</f>
        <v>884</v>
      </c>
      <c r="DS605" s="203" t="s">
        <v>61</v>
      </c>
      <c r="DT605" s="10">
        <f>DR605*1.5*DQ605</f>
        <v>1326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VLOOKUP(DX605,$A$681:$F$2401,6,FALSE)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VLOOKUP(EG605,$A$681:$F$2401,6,FALSE)</f>
        <v>884</v>
      </c>
      <c r="EK605" s="203" t="s">
        <v>61</v>
      </c>
      <c r="EL605" s="10">
        <f>EJ605*1.5*EI605</f>
        <v>1326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VLOOKUP(EP605,$A$681:$F$2401,6,FALSE)</f>
        <v>884</v>
      </c>
      <c r="ET605" s="203" t="s">
        <v>61</v>
      </c>
      <c r="EU605" s="10">
        <f>ES605*1.5*ER605</f>
        <v>1326</v>
      </c>
      <c r="EV605" s="10"/>
      <c r="EW605" s="267"/>
      <c r="EX605" s="203" t="s">
        <v>70</v>
      </c>
      <c r="EY605" s="276" t="s">
        <v>2067</v>
      </c>
      <c r="FA605" s="283">
        <f>IF(EZ605="Kopman",1.2,1)</f>
        <v>1</v>
      </c>
      <c r="FB605" s="204">
        <f>VLOOKUP(EY605,$A$681:$F$2401,6,FALSE)</f>
        <v>255</v>
      </c>
      <c r="FC605" s="203" t="s">
        <v>61</v>
      </c>
      <c r="FD605" s="10">
        <f>FB605*1.5*FA605</f>
        <v>382.5</v>
      </c>
      <c r="FE605" s="10"/>
      <c r="FF605" s="267"/>
      <c r="FG605" s="203" t="s">
        <v>70</v>
      </c>
      <c r="FH605" s="418" t="s">
        <v>517</v>
      </c>
      <c r="FJ605" s="283">
        <f>IF(FI605="Kopman",1.2,1)</f>
        <v>1</v>
      </c>
      <c r="FK605" s="204">
        <f>VLOOKUP(FH605,$A$681:$F$2401,6,FALSE)</f>
        <v>526</v>
      </c>
      <c r="FL605" s="203" t="s">
        <v>61</v>
      </c>
      <c r="FM605" s="10">
        <f>FK605*1.5*FJ605</f>
        <v>789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VLOOKUP(FQ605,$A$681:$F$2401,6,FALSE)</f>
        <v>884</v>
      </c>
      <c r="FU605" s="203" t="s">
        <v>61</v>
      </c>
      <c r="FV605" s="10">
        <f>FT605*1.5*FS605</f>
        <v>1326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VLOOKUP(FZ605,$A$681:$F$2401,6,FALSE)</f>
        <v>884</v>
      </c>
      <c r="GD605" s="203" t="s">
        <v>61</v>
      </c>
      <c r="GE605" s="10">
        <f>GC605*1.5*GB605</f>
        <v>1326</v>
      </c>
      <c r="GF605" s="10"/>
      <c r="GG605" s="267"/>
      <c r="GH605" s="203" t="s">
        <v>70</v>
      </c>
      <c r="GI605" s="276" t="s">
        <v>2067</v>
      </c>
      <c r="GK605" s="283">
        <f>IF(GJ605="Kopman",1.2,1)</f>
        <v>1</v>
      </c>
      <c r="GL605" s="204">
        <f>VLOOKUP(GI605,$A$681:$F$2401,6,FALSE)</f>
        <v>255</v>
      </c>
      <c r="GM605" s="203" t="s">
        <v>61</v>
      </c>
      <c r="GN605" s="10">
        <f>GL605*1.5*GK605</f>
        <v>382.5</v>
      </c>
      <c r="GO605" s="10"/>
      <c r="GP605" s="267"/>
      <c r="GQ605" s="203" t="s">
        <v>70</v>
      </c>
      <c r="GR605" s="276" t="s">
        <v>2067</v>
      </c>
      <c r="GT605" s="283">
        <f>IF(GS605="Kopman",1.2,1)</f>
        <v>1</v>
      </c>
      <c r="GU605" s="204">
        <f>VLOOKUP(GR605,$A$681:$F$2401,6,FALSE)</f>
        <v>255</v>
      </c>
      <c r="GV605" s="203" t="s">
        <v>61</v>
      </c>
      <c r="GW605" s="10">
        <f>GU605*1.5</f>
        <v>382.5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VLOOKUP(HA605,$A$681:$F$2401,6,FALSE)</f>
        <v>448</v>
      </c>
      <c r="HE605" s="203" t="s">
        <v>61</v>
      </c>
      <c r="HF605" s="10">
        <f>HD605*1.5*HC605</f>
        <v>672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VLOOKUP(HJ605,$A$681:$F$2401,6,FALSE)</f>
        <v>884</v>
      </c>
      <c r="HN605" s="203" t="s">
        <v>61</v>
      </c>
      <c r="HO605" s="10">
        <f>HM605*1.5</f>
        <v>1326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VLOOKUP(HS605,$A$681:$F$2401,6,FALSE)</f>
        <v>884</v>
      </c>
      <c r="HW605" s="203" t="s">
        <v>61</v>
      </c>
      <c r="HX605" s="10">
        <f>HV605*1.5*HU605</f>
        <v>1326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VLOOKUP(IB605,$A$681:$F$2401,6,FALSE)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VLOOKUP(IK605,$A$681:$F$2401,6,FALSE)</f>
        <v>526</v>
      </c>
      <c r="IO605" s="203" t="s">
        <v>61</v>
      </c>
      <c r="IP605" s="10">
        <f>IN605*1.5*IM605</f>
        <v>789</v>
      </c>
      <c r="IQ605" s="10"/>
      <c r="IR605" s="267"/>
      <c r="IS605" s="203" t="s">
        <v>70</v>
      </c>
      <c r="IT605" s="413" t="s">
        <v>1642</v>
      </c>
      <c r="IU605" s="412" t="s">
        <v>2018</v>
      </c>
      <c r="IV605" s="283">
        <f>IF(IU605="Kopman",1.2,1)</f>
        <v>1.2</v>
      </c>
      <c r="IW605" s="204">
        <f>VLOOKUP(IT605,$A$681:$F$2401,6,FALSE)</f>
        <v>105</v>
      </c>
      <c r="IX605" s="203" t="s">
        <v>61</v>
      </c>
      <c r="IY605" s="10">
        <f>IW605*1.5*IV605</f>
        <v>189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VLOOKUP(JC605,$A$681:$F$2401,6,FALSE)</f>
        <v>526</v>
      </c>
      <c r="JG605" s="203" t="s">
        <v>61</v>
      </c>
      <c r="JH605" s="10">
        <f>JF605*1.5*JE605</f>
        <v>789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VLOOKUP(JL605,$A$681:$F$2401,6,FALSE)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13" t="s">
        <v>517</v>
      </c>
      <c r="JV605" s="412" t="s">
        <v>2018</v>
      </c>
      <c r="JW605" s="283">
        <f>IF(JV605="Kopman",1.2,1)</f>
        <v>1.2</v>
      </c>
      <c r="JX605" s="204">
        <f>VLOOKUP(JU605,$A$681:$F$2401,6,FALSE)</f>
        <v>526</v>
      </c>
      <c r="JY605" s="203" t="s">
        <v>61</v>
      </c>
      <c r="JZ605" s="10">
        <f>JX605*1.5*JW605</f>
        <v>946.8</v>
      </c>
      <c r="KA605" s="10"/>
      <c r="KB605" s="267"/>
      <c r="KC605" s="203" t="s">
        <v>70</v>
      </c>
      <c r="KD605" s="413" t="s">
        <v>517</v>
      </c>
      <c r="KE605" s="412" t="s">
        <v>2018</v>
      </c>
      <c r="KF605" s="283">
        <f>IF(KE605="Kopman",1.2,1)</f>
        <v>1.2</v>
      </c>
      <c r="KG605" s="204">
        <f>VLOOKUP(KD605,$A$681:$F$2401,6,FALSE)</f>
        <v>526</v>
      </c>
      <c r="KH605" s="203" t="s">
        <v>61</v>
      </c>
      <c r="KI605" s="10">
        <f>KG605*1.5*KF605</f>
        <v>946.8</v>
      </c>
      <c r="KJ605" s="10"/>
      <c r="KK605" s="267"/>
      <c r="KL605" s="203" t="s">
        <v>70</v>
      </c>
      <c r="KM605" s="276" t="s">
        <v>2067</v>
      </c>
      <c r="KO605" s="283">
        <f>IF(KN605="Kopman",1.2,1)</f>
        <v>1</v>
      </c>
      <c r="KP605" s="204">
        <f>VLOOKUP(KM605,$A$681:$F$2401,6,FALSE)</f>
        <v>255</v>
      </c>
      <c r="KQ605" s="203" t="s">
        <v>61</v>
      </c>
      <c r="KR605" s="10">
        <f>KP605*1.5</f>
        <v>382.5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VLOOKUP(KV605,$A$681:$F$2401,6,FALSE)</f>
        <v>526</v>
      </c>
      <c r="KZ605" s="203" t="s">
        <v>61</v>
      </c>
      <c r="LA605" s="10">
        <f>KY605*1.5*KX605</f>
        <v>789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VLOOKUP(LE605,$A$681:$F$2401,6,FALSE)</f>
        <v>884</v>
      </c>
      <c r="LI605" s="203" t="s">
        <v>61</v>
      </c>
      <c r="LJ605" s="10">
        <f>LH605*1.5*LG605</f>
        <v>1326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VLOOKUP(LN605,$A$681:$F$2401,6,FALSE)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VLOOKUP(LW605,$A$681:$F$2401,6,FALSE)</f>
        <v>884</v>
      </c>
      <c r="MA605" s="203" t="s">
        <v>61</v>
      </c>
      <c r="MB605" s="10">
        <f>LZ605*1.5*LY605</f>
        <v>1326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VLOOKUP(MF605,$A$681:$F$2401,6,FALSE)</f>
        <v>526</v>
      </c>
      <c r="MJ605" s="203" t="s">
        <v>61</v>
      </c>
      <c r="MK605" s="10">
        <f>MI605*1.5*MH605</f>
        <v>789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VLOOKUP(MO605,$A$681:$F$2401,6,FALSE)</f>
        <v>884</v>
      </c>
      <c r="MS605" s="203" t="s">
        <v>61</v>
      </c>
      <c r="MT605" s="10">
        <f>MR605*1.5*MQ605</f>
        <v>1326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VLOOKUP(MX605,$A$681:$F$2401,6,FALSE)</f>
        <v>884</v>
      </c>
      <c r="NB605" s="203" t="s">
        <v>61</v>
      </c>
      <c r="NC605" s="10">
        <f>NA605*1.5*MZ605</f>
        <v>1326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VLOOKUP(NG605,$A$681:$F$2401,6,FALSE)</f>
        <v>93</v>
      </c>
      <c r="NK605" s="203" t="s">
        <v>61</v>
      </c>
      <c r="NL605" s="10">
        <f>NJ605*1.5*NI605</f>
        <v>139.5</v>
      </c>
      <c r="NM605" s="10"/>
      <c r="NN605" s="267"/>
      <c r="NO605" s="203" t="s">
        <v>70</v>
      </c>
      <c r="NP605" s="421" t="s">
        <v>711</v>
      </c>
      <c r="NR605" s="283">
        <f>IF(NQ605="Kopman",1.2,1)</f>
        <v>1</v>
      </c>
      <c r="NS605" s="204">
        <f>VLOOKUP(NP605,$A$681:$F$2401,6,FALSE)</f>
        <v>214</v>
      </c>
      <c r="NT605" s="203" t="s">
        <v>61</v>
      </c>
      <c r="NU605" s="10">
        <f>NS605*1.5*NR605</f>
        <v>321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VLOOKUP(NY605,$A$681:$F$2401,6,FALSE)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VLOOKUP(OH605,$A$681:$F$2401,6,FALSE)</f>
        <v>526</v>
      </c>
      <c r="OL605" s="203" t="s">
        <v>61</v>
      </c>
      <c r="OM605" s="10">
        <f>OK605*1.5*OJ605</f>
        <v>789</v>
      </c>
      <c r="ON605" s="10"/>
      <c r="OO605" s="267"/>
      <c r="OP605" s="203" t="s">
        <v>70</v>
      </c>
      <c r="OQ605" s="421" t="s">
        <v>517</v>
      </c>
      <c r="OS605" s="283">
        <f>IF(OR605="Kopman",1.2,1)</f>
        <v>1</v>
      </c>
      <c r="OT605" s="204">
        <f>VLOOKUP(OQ605,$A$681:$F$2401,6,FALSE)</f>
        <v>526</v>
      </c>
      <c r="OU605" s="203" t="s">
        <v>61</v>
      </c>
      <c r="OV605" s="10">
        <f>OT605*1.5*OS605</f>
        <v>789</v>
      </c>
      <c r="OW605" s="10"/>
      <c r="OX605" s="267"/>
      <c r="OY605" s="203" t="s">
        <v>70</v>
      </c>
      <c r="OZ605" s="425" t="s">
        <v>425</v>
      </c>
      <c r="PB605" s="283">
        <f>IF(PA605="Kopman",1.2,1)</f>
        <v>1</v>
      </c>
      <c r="PC605" s="204">
        <f>VLOOKUP(OZ605,$A$681:$F$2401,6,FALSE)</f>
        <v>884</v>
      </c>
      <c r="PD605" s="203" t="s">
        <v>61</v>
      </c>
      <c r="PE605" s="10">
        <f>PC605*1.5*PB605</f>
        <v>1326</v>
      </c>
      <c r="PF605" s="10"/>
      <c r="PG605" s="267"/>
      <c r="PH605" s="203" t="s">
        <v>70</v>
      </c>
      <c r="PI605" s="276" t="s">
        <v>2067</v>
      </c>
      <c r="PK605" s="283">
        <f>IF(PJ605="Kopman",1.2,1)</f>
        <v>1</v>
      </c>
      <c r="PL605" s="204">
        <f>VLOOKUP(PI605,$A$681:$F$2401,6,FALSE)</f>
        <v>255</v>
      </c>
      <c r="PM605" s="203" t="s">
        <v>61</v>
      </c>
      <c r="PN605" s="10">
        <f>PL605*1.5*PK605</f>
        <v>382.5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VLOOKUP(PR605,$A$681:$F$2401,6,FALSE)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VLOOKUP(QA605,$A$681:$F$2401,6,FALSE)</f>
        <v>121</v>
      </c>
      <c r="QE605" s="203" t="s">
        <v>61</v>
      </c>
      <c r="QF605" s="10">
        <f>QD605*1.5*QC605</f>
        <v>181.5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VLOOKUP(QJ605,$A$681:$F$2401,6,FALSE)</f>
        <v>526</v>
      </c>
      <c r="QN605" s="203" t="s">
        <v>61</v>
      </c>
      <c r="QO605" s="10">
        <f>QM605*1.5*QL605</f>
        <v>789</v>
      </c>
      <c r="QP605" s="10"/>
      <c r="QQ605" s="267"/>
      <c r="QR605" s="203" t="s">
        <v>70</v>
      </c>
      <c r="QS605" s="276" t="s">
        <v>2067</v>
      </c>
      <c r="QU605" s="283">
        <f>IF(QT605="Kopman",1.2,1)</f>
        <v>1</v>
      </c>
      <c r="QV605" s="204">
        <f>VLOOKUP(QS605,$A$681:$F$2401,6,FALSE)</f>
        <v>255</v>
      </c>
      <c r="QW605" s="203" t="s">
        <v>61</v>
      </c>
      <c r="QX605" s="10">
        <f>QV605*1.5*QU605</f>
        <v>382.5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VLOOKUP(RB605,$A$681:$F$2401,6,FALSE)</f>
        <v>509</v>
      </c>
      <c r="RF605" s="203" t="s">
        <v>61</v>
      </c>
      <c r="RG605" s="10">
        <f>RE605*1.5*RD605</f>
        <v>763.5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VLOOKUP(RK605,$A$681:$F$2401,6,FALSE)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VLOOKUP(RT605,$A$681:$F$2401,6,FALSE)</f>
        <v>884</v>
      </c>
      <c r="RX605" s="203" t="s">
        <v>61</v>
      </c>
      <c r="RY605" s="10">
        <f>RW605*1.5*RV605</f>
        <v>1326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VLOOKUP(SC605,$A$681:$F$2401,6,FALSE)</f>
        <v>884</v>
      </c>
      <c r="SG605" s="203" t="s">
        <v>61</v>
      </c>
      <c r="SH605" s="10">
        <f>SF605*1.5*SE605</f>
        <v>1326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VLOOKUP(SL605,$A$681:$F$2401,6,FALSE)</f>
        <v>526</v>
      </c>
      <c r="SP605" s="203" t="s">
        <v>61</v>
      </c>
      <c r="SQ605" s="10">
        <f>SO605*1.5*SN605</f>
        <v>789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VLOOKUP(SU605,$A$681:$F$2401,6,FALSE)</f>
        <v>509</v>
      </c>
      <c r="SY605" s="203" t="s">
        <v>61</v>
      </c>
      <c r="SZ605" s="10">
        <f>SX605*1.5*SW605</f>
        <v>763.5</v>
      </c>
      <c r="TA605" s="10"/>
      <c r="TB605" s="273"/>
      <c r="TC605" s="203" t="s">
        <v>70</v>
      </c>
      <c r="TD605" s="424" t="s">
        <v>425</v>
      </c>
      <c r="TE605" s="412" t="s">
        <v>2018</v>
      </c>
      <c r="TF605" s="283">
        <f>IF(TE605="Kopman",1.2,1)</f>
        <v>1.2</v>
      </c>
      <c r="TG605" s="204">
        <f>VLOOKUP(TD605,$A$681:$F$2401,6,FALSE)</f>
        <v>884</v>
      </c>
      <c r="TH605" s="203" t="s">
        <v>61</v>
      </c>
      <c r="TI605" s="10">
        <f>TG605*1.5</f>
        <v>1326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VLOOKUP(TM605,$A$681:$F$2401,6,FALSE)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VLOOKUP(TV605,$A$681:$F$2401,6,FALSE)</f>
        <v>884</v>
      </c>
      <c r="TZ605" s="203" t="s">
        <v>61</v>
      </c>
      <c r="UA605" s="10">
        <f>TY605*1.5*TX605</f>
        <v>1326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VLOOKUP(#REF!,$A$681:$F$2401,6,FALSE)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VLOOKUP(UN605,$A$681:$F$2401,6,FALSE)</f>
        <v>884</v>
      </c>
      <c r="UR605" s="203" t="s">
        <v>61</v>
      </c>
      <c r="US605" s="10">
        <f>UQ605*1.5*UP605</f>
        <v>1326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VLOOKUP(UW605,$A$681:$F$2401,6,FALSE)</f>
        <v>526</v>
      </c>
      <c r="VA605" s="203" t="s">
        <v>61</v>
      </c>
      <c r="VB605" s="10">
        <f>UZ605*1.5*UY605</f>
        <v>789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VLOOKUP(VF605,$A$681:$F$2401,6,FALSE)</f>
        <v>163</v>
      </c>
      <c r="VJ605" s="203" t="s">
        <v>61</v>
      </c>
      <c r="VK605" s="10">
        <f>VI605*1.5*VH605</f>
        <v>244.5</v>
      </c>
      <c r="VL605" s="10"/>
      <c r="VM605" s="273"/>
      <c r="VN605" s="203" t="s">
        <v>70</v>
      </c>
      <c r="VO605" s="276" t="s">
        <v>2067</v>
      </c>
      <c r="VQ605" s="283">
        <f>IF(VP605="Kopman",1.2,1)</f>
        <v>1</v>
      </c>
      <c r="VR605" s="204">
        <f>VLOOKUP(VO605,$A$681:$F$2401,6,FALSE)</f>
        <v>255</v>
      </c>
      <c r="VS605" s="203" t="s">
        <v>61</v>
      </c>
      <c r="VT605" s="10">
        <f>VR605*1.5*VQ605</f>
        <v>382.5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VLOOKUP(VX605,$A$681:$F$2401,6,FALSE)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VLOOKUP(WG605,$A$681:$F$2401,6,FALSE)</f>
        <v>214</v>
      </c>
      <c r="WK605" s="203" t="s">
        <v>61</v>
      </c>
      <c r="WL605" s="10">
        <f>WJ605*1.5</f>
        <v>321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VLOOKUP(WP605,$A$681:$F$2401,6,FALSE)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VLOOKUP(WY605,$A$681:$F$2401,6,FALSE)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2067</v>
      </c>
      <c r="XJ605" s="283">
        <f>IF(XI605="Kopman",1.2,1)</f>
        <v>1</v>
      </c>
      <c r="XK605" s="204">
        <f>VLOOKUP(XH605,$A$681:$F$2401,6,FALSE)</f>
        <v>255</v>
      </c>
      <c r="XL605" s="203" t="s">
        <v>61</v>
      </c>
      <c r="XM605" s="10">
        <f>XK605*1.5</f>
        <v>382.5</v>
      </c>
      <c r="XO605" s="273"/>
      <c r="XP605" s="203" t="s">
        <v>70</v>
      </c>
      <c r="XQ605" s="276" t="s">
        <v>2067</v>
      </c>
      <c r="XS605" s="283">
        <f>IF(XR605="Kopman",1.2,1)</f>
        <v>1</v>
      </c>
      <c r="XT605" s="204">
        <f>VLOOKUP(XQ605,$A$681:$F$2401,6,FALSE)</f>
        <v>255</v>
      </c>
      <c r="XU605" s="203" t="s">
        <v>61</v>
      </c>
      <c r="XV605" s="10">
        <f>XT605*1.5*XS605</f>
        <v>382.5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VLOOKUP(XZ605,$A$681:$F$2401,6,FALSE)</f>
        <v>884</v>
      </c>
      <c r="YD605" s="203" t="s">
        <v>61</v>
      </c>
      <c r="YE605" s="10">
        <f>YC605*1.5</f>
        <v>1326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VLOOKUP(YI605,$A$681:$F$2401,6,FALSE)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VLOOKUP(YR605,$A$681:$F$2401,6,FALSE)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5" t="s">
        <v>437</v>
      </c>
      <c r="ZC605" s="283">
        <f>IF(ZB605="Kopman",1.2,1)</f>
        <v>1</v>
      </c>
      <c r="ZD605" s="204">
        <f>VLOOKUP(ZA605,$A$681:$F$2401,6,FALSE)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VLOOKUP(ZJ605,$A$681:$F$2401,6,FALSE)</f>
        <v>884</v>
      </c>
      <c r="ZN605" s="203" t="s">
        <v>61</v>
      </c>
      <c r="ZO605" s="10">
        <f>ZM605*1.5</f>
        <v>1326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VLOOKUP(ZS605,$A$681:$F$2401,6,FALSE)</f>
        <v>39</v>
      </c>
      <c r="ZW605" s="203" t="s">
        <v>61</v>
      </c>
      <c r="ZX605" s="10">
        <f>ZV605*1.5*ZU605</f>
        <v>58.5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VLOOKUP(AAB605,$A$681:$F$2401,6,FALSE)</f>
        <v>93</v>
      </c>
      <c r="AAF605" s="203" t="s">
        <v>61</v>
      </c>
      <c r="AAG605" s="10">
        <f>AAE605*1.5*AAD605</f>
        <v>139.5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VLOOKUP(AAK605,$A$681:$F$2401,6,FALSE)</f>
        <v>526</v>
      </c>
      <c r="AAO605" s="203" t="s">
        <v>61</v>
      </c>
      <c r="AAP605" s="10">
        <f>AAN605*1.5*AAM605</f>
        <v>789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VLOOKUP(AAT605,$A$681:$F$2401,6,FALSE)</f>
        <v>121</v>
      </c>
      <c r="AAX605" s="203" t="s">
        <v>61</v>
      </c>
      <c r="AAY605" s="10">
        <f>AAW605*1.5*AAV605</f>
        <v>181.5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VLOOKUP(ABC605,$A$681:$F$2401,6,FALSE)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VLOOKUP(ABL605,$A$681:$F$2401,6,FALSE)</f>
        <v>105</v>
      </c>
      <c r="ABP605" s="203" t="s">
        <v>61</v>
      </c>
      <c r="ABQ605" s="10">
        <f>ABO605*1.5*ABN605</f>
        <v>157.5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VLOOKUP(ABU605,$A$681:$F$2401,6,FALSE)</f>
        <v>163</v>
      </c>
      <c r="ABY605" s="203" t="s">
        <v>61</v>
      </c>
      <c r="ABZ605" s="10">
        <f>ABX605*1.5*ABW605</f>
        <v>244.5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VLOOKUP(ACD605,$A$681:$F$2401,6,FALSE)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VLOOKUP(ACM605,$A$681:$F$2401,6,FALSE)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VLOOKUP(ACV605,$A$681:$F$2401,6,FALSE)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VLOOKUP(ADE605,$A$681:$F$2401,6,FALSE)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VLOOKUP(ADN605,$A$681:$F$2401,6,FALSE)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VLOOKUP(ADW605,$A$681:$F$2401,6,FALSE)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VLOOKUP(AEF605,$A$681:$F$2401,6,FALSE)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VLOOKUP(AEO605,$A$681:$F$2401,6,FALSE)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VLOOKUP(AEX605,$A$681:$F$2401,6,FALSE)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VLOOKUP(AFG605,$A$681:$F$2401,6,FALSE)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VLOOKUP(AFP605,$A$681:$F$2401,6,FALSE)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VLOOKUP(AFY605,$A$681:$F$2401,6,FALSE)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VLOOKUP(AGH605,$A$681:$F$2401,6,FALSE)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VLOOKUP(AGQ605,$A$681:$F$2401,6,FALSE)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13" t="s">
        <v>425</v>
      </c>
      <c r="AHA605" s="412" t="s">
        <v>2018</v>
      </c>
      <c r="AHB605" s="283">
        <f>IF(AHA605="Kopman",1.2,1)</f>
        <v>1.2</v>
      </c>
      <c r="AHC605" s="204">
        <f>VLOOKUP(AGZ605,$A$681:$F$2401,6,FALSE)</f>
        <v>884</v>
      </c>
      <c r="AHD605" s="203" t="s">
        <v>61</v>
      </c>
      <c r="AHE605" s="10">
        <f>AHC605*1.5*AHB605</f>
        <v>1591.2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VLOOKUP(AHI605,$A$681:$F$2401,6,FALSE)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VLOOKUP(AHR605,$A$681:$F$2401,6,FALSE)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13" t="s">
        <v>2067</v>
      </c>
      <c r="AIB605" s="412" t="s">
        <v>2018</v>
      </c>
      <c r="AIC605" s="283">
        <f>IF(AIB605="Kopman",1.2,1)</f>
        <v>1.2</v>
      </c>
      <c r="AID605" s="204">
        <f>VLOOKUP(AIA605,$A$681:$F$2401,6,FALSE)</f>
        <v>255</v>
      </c>
      <c r="AIE605" s="203" t="s">
        <v>61</v>
      </c>
      <c r="AIF605" s="10">
        <f>AID605*1.5*AIC605</f>
        <v>459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VLOOKUP(AIJ605,$A$681:$F$2401,6,FALSE)</f>
        <v>884</v>
      </c>
      <c r="AIN605" s="203" t="s">
        <v>61</v>
      </c>
      <c r="AIO605" s="10">
        <f>AIM605*1.5*AIL605</f>
        <v>1326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VLOOKUP(AIS605,$A$681:$F$2401,6,FALSE)</f>
        <v>884</v>
      </c>
      <c r="AIW605" s="203" t="s">
        <v>61</v>
      </c>
      <c r="AIX605" s="10">
        <f>AIV605*1.5*AIU605</f>
        <v>1326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VLOOKUP(AJB605,$A$681:$F$2401,6,FALSE)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VLOOKUP(AJK605,$A$681:$F$2401,6,FALSE)</f>
        <v>884</v>
      </c>
      <c r="AJO605" s="203" t="s">
        <v>61</v>
      </c>
      <c r="AJP605" s="10">
        <f>AJN605*1.5*AJM605</f>
        <v>1326</v>
      </c>
      <c r="AJQ605" s="10"/>
      <c r="AJR605" s="273"/>
      <c r="AJS605" s="203" t="s">
        <v>70</v>
      </c>
      <c r="AJT605" s="428" t="s">
        <v>517</v>
      </c>
      <c r="AJV605" s="283">
        <f>IF(AJU605="Kopman",1.2,1)</f>
        <v>1</v>
      </c>
      <c r="AJW605" s="204">
        <f>VLOOKUP(AJT605,$A$681:$F$2401,6,FALSE)</f>
        <v>526</v>
      </c>
      <c r="AJX605" s="203" t="s">
        <v>61</v>
      </c>
      <c r="AJY605" s="10">
        <f>AJW605*1.5*AJV605</f>
        <v>789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VLOOKUP(AKC605,$A$681:$F$2401,6,FALSE)</f>
        <v>526</v>
      </c>
      <c r="AKG605" s="203" t="s">
        <v>61</v>
      </c>
      <c r="AKH605" s="10">
        <f>AKF605*1.5*AKE605</f>
        <v>789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VLOOKUP(AKL605,$A$681:$F$2401,6,FALSE)</f>
        <v>884</v>
      </c>
      <c r="AKP605" s="203" t="s">
        <v>61</v>
      </c>
      <c r="AKQ605" s="10">
        <f>AKO605*1.5*AKN605</f>
        <v>1326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VLOOKUP(AKU605,$A$681:$F$2401,6,FALSE)</f>
        <v>163</v>
      </c>
      <c r="AKY605" s="203" t="s">
        <v>61</v>
      </c>
      <c r="AKZ605" s="10">
        <f>AKX605*1.5*AKW605</f>
        <v>244.5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VLOOKUP(ALD605,$A$681:$F$2401,6,FALSE)</f>
        <v>93</v>
      </c>
      <c r="ALH605" s="203" t="s">
        <v>61</v>
      </c>
      <c r="ALI605" s="10">
        <f>ALG605*1.5*ALF605</f>
        <v>139.5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VLOOKUP(ALM605,$A$681:$F$2401,6,FALSE)</f>
        <v>448</v>
      </c>
      <c r="ALQ605" s="203" t="s">
        <v>61</v>
      </c>
      <c r="ALR605" s="10">
        <f>ALP605*1.5*ALO605</f>
        <v>672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VLOOKUP(ALV605,$A$681:$F$2401,6,FALSE)</f>
        <v>526</v>
      </c>
      <c r="ALZ605" s="203" t="s">
        <v>61</v>
      </c>
      <c r="AMA605" s="10">
        <f>ALY605*1.5*ALX605</f>
        <v>789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VLOOKUP(AME605,$A$681:$F$2401,6,FALSE)</f>
        <v>448</v>
      </c>
      <c r="AMI605" s="203" t="s">
        <v>61</v>
      </c>
      <c r="AMJ605" s="10">
        <f>AMH605*1.5*AMG605</f>
        <v>672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VLOOKUP(AMN605,$A$681:$F$2401,6,FALSE)</f>
        <v>526</v>
      </c>
      <c r="AMR605" s="203" t="s">
        <v>61</v>
      </c>
      <c r="AMS605" s="10">
        <f>AMQ605*1.5*AMP605</f>
        <v>789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VLOOKUP(AMW605,$A$681:$F$2401,6,FALSE)</f>
        <v>448</v>
      </c>
      <c r="ANA605" s="203" t="s">
        <v>61</v>
      </c>
      <c r="ANB605" s="10">
        <f>AMZ605*1.5*AMY605</f>
        <v>672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VLOOKUP(ANF605,$A$681:$F$2401,6,FALSE)</f>
        <v>526</v>
      </c>
      <c r="ANJ605" s="203" t="s">
        <v>61</v>
      </c>
      <c r="ANK605" s="10">
        <f>ANI605*1.5*ANH605</f>
        <v>789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VLOOKUP(ANO605,$A$681:$F$2401,6,FALSE)</f>
        <v>526</v>
      </c>
      <c r="ANS605" s="203" t="s">
        <v>61</v>
      </c>
      <c r="ANT605" s="10">
        <f>ANR605*1.5*ANQ605</f>
        <v>789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VLOOKUP(ANX605,$A$681:$F$2401,6,FALSE)</f>
        <v>93</v>
      </c>
      <c r="AOB605" s="203" t="s">
        <v>61</v>
      </c>
      <c r="AOC605" s="10">
        <f>AOA605*1.5*ANZ605</f>
        <v>139.5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VLOOKUP(AOG605,$A$681:$F$2401,6,FALSE)</f>
        <v>884</v>
      </c>
      <c r="AOK605" s="203" t="s">
        <v>61</v>
      </c>
      <c r="AOL605" s="10">
        <f>AOJ605*1.5*AOI605</f>
        <v>1326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VLOOKUP(AOP605,$A$681:$F$2401,6,FALSE)</f>
        <v>448</v>
      </c>
      <c r="AOT605" s="203" t="s">
        <v>61</v>
      </c>
      <c r="AOU605" s="10">
        <f>AOS605*1.5*AOR605</f>
        <v>672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VLOOKUP(AOY605,$A$681:$F$2401,6,FALSE)</f>
        <v>884</v>
      </c>
      <c r="APC605" s="203" t="s">
        <v>61</v>
      </c>
      <c r="APD605" s="10">
        <f>APB605*1.5*APA605</f>
        <v>1326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VLOOKUP(APH605,$A$681:$F$2401,6,FALSE)</f>
        <v>526</v>
      </c>
      <c r="APL605" s="203" t="s">
        <v>61</v>
      </c>
      <c r="APM605" s="10">
        <f>APK605*1.5*APJ605</f>
        <v>789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VLOOKUP(APQ605,$A$681:$F$2401,6,FALSE)</f>
        <v>121</v>
      </c>
      <c r="APU605" s="203" t="s">
        <v>61</v>
      </c>
      <c r="APV605" s="10">
        <f>APT605*1.5*APS605</f>
        <v>181.5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VLOOKUP(APZ605,$A$681:$F$2401,6,FALSE)</f>
        <v>884</v>
      </c>
      <c r="AQD605" s="203" t="s">
        <v>61</v>
      </c>
      <c r="AQE605" s="10">
        <f>AQC605*1.5*AQB605</f>
        <v>1326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VLOOKUP(B606,$A$681:$F$2401,6,FALSE)</f>
        <v>105</v>
      </c>
      <c r="F606" s="203" t="s">
        <v>63</v>
      </c>
      <c r="G606" s="10">
        <f>E606*1.4</f>
        <v>147</v>
      </c>
      <c r="H606" s="10"/>
      <c r="I606" s="267"/>
      <c r="J606" s="203" t="s">
        <v>71</v>
      </c>
      <c r="K606" s="276" t="s">
        <v>2067</v>
      </c>
      <c r="M606" s="204"/>
      <c r="N606" s="204">
        <f>VLOOKUP(K606,$A$681:$F$2401,6,FALSE)</f>
        <v>255</v>
      </c>
      <c r="O606" s="203" t="s">
        <v>63</v>
      </c>
      <c r="P606" s="10">
        <f>N606*1.4</f>
        <v>357</v>
      </c>
      <c r="Q606" s="10"/>
      <c r="R606" s="267"/>
      <c r="S606" s="203" t="s">
        <v>71</v>
      </c>
      <c r="T606" s="276" t="s">
        <v>2067</v>
      </c>
      <c r="V606" s="204"/>
      <c r="W606" s="204">
        <f>VLOOKUP(T606,$A$681:$F$2401,6,FALSE)</f>
        <v>255</v>
      </c>
      <c r="X606" s="203" t="s">
        <v>63</v>
      </c>
      <c r="Y606" s="10">
        <f>W606*1.4</f>
        <v>357</v>
      </c>
      <c r="Z606" s="10"/>
      <c r="AA606" s="267"/>
      <c r="AB606" s="203" t="s">
        <v>71</v>
      </c>
      <c r="AC606" s="276" t="s">
        <v>2067</v>
      </c>
      <c r="AE606" s="204"/>
      <c r="AF606" s="204">
        <f>VLOOKUP(AC606,$A$681:$F$2401,6,FALSE)</f>
        <v>255</v>
      </c>
      <c r="AG606" s="203" t="s">
        <v>63</v>
      </c>
      <c r="AH606" s="10">
        <f>AF606*1.4</f>
        <v>357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VLOOKUP(AL606,$A$681:$F$2401,6,FALSE)</f>
        <v>884</v>
      </c>
      <c r="AP606" s="203" t="s">
        <v>63</v>
      </c>
      <c r="AQ606" s="10">
        <f>AO606*1.4</f>
        <v>1237.5999999999999</v>
      </c>
      <c r="AR606" s="10"/>
      <c r="AS606" s="267"/>
      <c r="AT606" s="203" t="s">
        <v>71</v>
      </c>
      <c r="AU606" s="276" t="s">
        <v>2067</v>
      </c>
      <c r="AW606" s="204"/>
      <c r="AX606" s="204">
        <f>VLOOKUP(AU606,$A$681:$F$2401,6,FALSE)</f>
        <v>255</v>
      </c>
      <c r="AY606" s="203" t="s">
        <v>63</v>
      </c>
      <c r="AZ606" s="10">
        <f>AX606*1.4</f>
        <v>357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VLOOKUP(BD606,$A$681:$F$2401,6,FALSE)</f>
        <v>448</v>
      </c>
      <c r="BH606" s="203" t="s">
        <v>63</v>
      </c>
      <c r="BI606" s="10">
        <f>BG606*1.4</f>
        <v>627.19999999999993</v>
      </c>
      <c r="BJ606" s="10"/>
      <c r="BK606" s="267"/>
      <c r="BL606" s="203" t="s">
        <v>71</v>
      </c>
      <c r="BM606" s="276" t="s">
        <v>2067</v>
      </c>
      <c r="BO606" s="204"/>
      <c r="BP606" s="204">
        <f>VLOOKUP(BM606,$A$681:$F$2401,6,FALSE)</f>
        <v>255</v>
      </c>
      <c r="BQ606" s="203" t="s">
        <v>63</v>
      </c>
      <c r="BR606" s="10">
        <f>BP606*1.4</f>
        <v>357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VLOOKUP(BV606,$A$681:$F$2401,6,FALSE)</f>
        <v>526</v>
      </c>
      <c r="BZ606" s="203" t="s">
        <v>63</v>
      </c>
      <c r="CA606" s="10">
        <f>BY606*1.4</f>
        <v>736.4</v>
      </c>
      <c r="CB606" s="10"/>
      <c r="CC606" s="267"/>
      <c r="CD606" s="203" t="s">
        <v>71</v>
      </c>
      <c r="CE606" s="276" t="s">
        <v>2067</v>
      </c>
      <c r="CG606" s="204"/>
      <c r="CH606" s="204">
        <f>VLOOKUP(CE606,$A$681:$F$2401,6,FALSE)</f>
        <v>255</v>
      </c>
      <c r="CI606" s="203" t="s">
        <v>63</v>
      </c>
      <c r="CJ606" s="10">
        <f>CH606*1.4</f>
        <v>357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VLOOKUP(CN606,$A$681:$F$2401,6,FALSE)</f>
        <v>105</v>
      </c>
      <c r="CR606" s="203" t="s">
        <v>63</v>
      </c>
      <c r="CS606" s="10">
        <f>CQ606*1.4</f>
        <v>147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VLOOKUP(CW606,$A$681:$F$2401,6,FALSE)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VLOOKUP(DF606,$A$681:$F$2401,6,FALSE)</f>
        <v>884</v>
      </c>
      <c r="DJ606" s="203" t="s">
        <v>63</v>
      </c>
      <c r="DK606" s="10">
        <f>DI606*1.4</f>
        <v>1237.5999999999999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VLOOKUP(DO606,$A$681:$F$2401,6,FALSE)</f>
        <v>526</v>
      </c>
      <c r="DS606" s="203" t="s">
        <v>63</v>
      </c>
      <c r="DT606" s="10">
        <f>DR606*1.4</f>
        <v>736.4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VLOOKUP(DX606,$A$681:$F$2401,6,FALSE)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VLOOKUP(EG606,$A$681:$F$2401,6,FALSE)</f>
        <v>526</v>
      </c>
      <c r="EK606" s="203" t="s">
        <v>63</v>
      </c>
      <c r="EL606" s="10">
        <f>EJ606*1.4</f>
        <v>736.4</v>
      </c>
      <c r="EM606" s="10"/>
      <c r="EN606" s="267"/>
      <c r="EO606" s="203" t="s">
        <v>71</v>
      </c>
      <c r="EP606" s="276" t="s">
        <v>2067</v>
      </c>
      <c r="ER606" s="204"/>
      <c r="ES606" s="204">
        <f>VLOOKUP(EP606,$A$681:$F$2401,6,FALSE)</f>
        <v>255</v>
      </c>
      <c r="ET606" s="203" t="s">
        <v>63</v>
      </c>
      <c r="EU606" s="10">
        <f>ES606*1.4</f>
        <v>357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VLOOKUP(EY606,$A$681:$F$2401,6,FALSE)</f>
        <v>448</v>
      </c>
      <c r="FC606" s="203" t="s">
        <v>63</v>
      </c>
      <c r="FD606" s="10">
        <f>FB606*1.4</f>
        <v>627.19999999999993</v>
      </c>
      <c r="FE606" s="10"/>
      <c r="FF606" s="267"/>
      <c r="FG606" s="203" t="s">
        <v>71</v>
      </c>
      <c r="FH606" s="418" t="s">
        <v>425</v>
      </c>
      <c r="FJ606" s="204"/>
      <c r="FK606" s="204">
        <f>VLOOKUP(FH606,$A$681:$F$2401,6,FALSE)</f>
        <v>884</v>
      </c>
      <c r="FL606" s="203" t="s">
        <v>63</v>
      </c>
      <c r="FM606" s="10">
        <f>FK606*1.4</f>
        <v>1237.5999999999999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VLOOKUP(FQ606,$A$681:$F$2401,6,FALSE)</f>
        <v>526</v>
      </c>
      <c r="FU606" s="203" t="s">
        <v>63</v>
      </c>
      <c r="FV606" s="10">
        <f>FT606*1.4</f>
        <v>736.4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VLOOKUP(FZ606,$A$681:$F$2401,6,FALSE)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VLOOKUP(GI606,$A$681:$F$2401,6,FALSE)</f>
        <v>526</v>
      </c>
      <c r="GM606" s="203" t="s">
        <v>63</v>
      </c>
      <c r="GN606" s="10">
        <f>GL606*1.4</f>
        <v>736.4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VLOOKUP(GR606,$A$681:$F$2401,6,FALSE)</f>
        <v>526</v>
      </c>
      <c r="GV606" s="203" t="s">
        <v>63</v>
      </c>
      <c r="GW606" s="10">
        <f>GU606*1.4</f>
        <v>736.4</v>
      </c>
      <c r="GX606" s="10"/>
      <c r="GY606" s="267"/>
      <c r="GZ606" s="203" t="s">
        <v>71</v>
      </c>
      <c r="HA606" s="276" t="s">
        <v>2067</v>
      </c>
      <c r="HC606" s="204"/>
      <c r="HD606" s="204">
        <f>VLOOKUP(HA606,$A$681:$F$2401,6,FALSE)</f>
        <v>255</v>
      </c>
      <c r="HE606" s="203" t="s">
        <v>63</v>
      </c>
      <c r="HF606" s="10">
        <f>HD606*1.4</f>
        <v>357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VLOOKUP(HJ606,$A$681:$F$2401,6,FALSE)</f>
        <v>526</v>
      </c>
      <c r="HN606" s="203" t="s">
        <v>63</v>
      </c>
      <c r="HO606" s="10">
        <f>HM606*1.4</f>
        <v>736.4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VLOOKUP(HS606,$A$681:$F$2401,6,FALSE)</f>
        <v>509</v>
      </c>
      <c r="HW606" s="203" t="s">
        <v>63</v>
      </c>
      <c r="HX606" s="10">
        <f>HV606*1.4</f>
        <v>712.59999999999991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VLOOKUP(IB606,$A$681:$F$2401,6,FALSE)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VLOOKUP(IK606,$A$681:$F$2401,6,FALSE)</f>
        <v>884</v>
      </c>
      <c r="IO606" s="203" t="s">
        <v>63</v>
      </c>
      <c r="IP606" s="10">
        <f>IN606*1.4</f>
        <v>1237.5999999999999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VLOOKUP(IT606,$A$681:$F$2401,6,FALSE)</f>
        <v>448</v>
      </c>
      <c r="IX606" s="203" t="s">
        <v>63</v>
      </c>
      <c r="IY606" s="10">
        <f>IW606*1.4</f>
        <v>627.19999999999993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VLOOKUP(JC606,$A$681:$F$2401,6,FALSE)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VLOOKUP(JL606,$A$681:$F$2401,6,FALSE)</f>
        <v>163</v>
      </c>
      <c r="JP606" s="203" t="s">
        <v>63</v>
      </c>
      <c r="JQ606" s="10">
        <f>JO606*1.4</f>
        <v>228.2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VLOOKUP(JU606,$A$681:$F$2401,6,FALSE)</f>
        <v>39</v>
      </c>
      <c r="JY606" s="203" t="s">
        <v>63</v>
      </c>
      <c r="JZ606" s="10">
        <f>JX606*1.4</f>
        <v>54.599999999999994</v>
      </c>
      <c r="KA606" s="10"/>
      <c r="KB606" s="267"/>
      <c r="KC606" s="203" t="s">
        <v>71</v>
      </c>
      <c r="KD606" s="276" t="s">
        <v>2067</v>
      </c>
      <c r="KF606" s="204"/>
      <c r="KG606" s="204">
        <f>VLOOKUP(KD606,$A$681:$F$2401,6,FALSE)</f>
        <v>255</v>
      </c>
      <c r="KH606" s="203" t="s">
        <v>63</v>
      </c>
      <c r="KI606" s="10">
        <f>KG606*1.4</f>
        <v>357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VLOOKUP(KM606,$A$681:$F$2401,6,FALSE)</f>
        <v>884</v>
      </c>
      <c r="KQ606" s="203" t="s">
        <v>63</v>
      </c>
      <c r="KR606" s="10">
        <f>KP606*1.4</f>
        <v>1237.5999999999999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VLOOKUP(KV606,$A$681:$F$2401,6,FALSE)</f>
        <v>448</v>
      </c>
      <c r="KZ606" s="203" t="s">
        <v>63</v>
      </c>
      <c r="LA606" s="10">
        <f>KY606*1.4</f>
        <v>627.19999999999993</v>
      </c>
      <c r="LB606" s="10"/>
      <c r="LC606" s="267"/>
      <c r="LD606" s="203" t="s">
        <v>71</v>
      </c>
      <c r="LE606" s="276" t="s">
        <v>2067</v>
      </c>
      <c r="LG606" s="204"/>
      <c r="LH606" s="204">
        <f>VLOOKUP(LE606,$A$681:$F$2401,6,FALSE)</f>
        <v>255</v>
      </c>
      <c r="LI606" s="203" t="s">
        <v>63</v>
      </c>
      <c r="LJ606" s="10">
        <f>LH606*1.4</f>
        <v>357</v>
      </c>
      <c r="LK606" s="10"/>
      <c r="LL606" s="267"/>
      <c r="LM606" s="203" t="s">
        <v>71</v>
      </c>
      <c r="LN606" s="276" t="s">
        <v>2067</v>
      </c>
      <c r="LP606" s="204"/>
      <c r="LQ606" s="204">
        <f>VLOOKUP(LN606,$A$681:$F$2401,6,FALSE)</f>
        <v>255</v>
      </c>
      <c r="LR606" s="203" t="s">
        <v>63</v>
      </c>
      <c r="LS606" s="10">
        <f>LQ606*1.4</f>
        <v>357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VLOOKUP(LW606,$A$681:$F$2401,6,FALSE)</f>
        <v>509</v>
      </c>
      <c r="MA606" s="203" t="s">
        <v>63</v>
      </c>
      <c r="MB606" s="10">
        <f>LZ606*1.4</f>
        <v>712.59999999999991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VLOOKUP(MF606,$A$681:$F$2401,6,FALSE)</f>
        <v>884</v>
      </c>
      <c r="MJ606" s="203" t="s">
        <v>63</v>
      </c>
      <c r="MK606" s="10">
        <f>MI606*1.4</f>
        <v>1237.5999999999999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VLOOKUP(MO606,$A$681:$F$2401,6,FALSE)</f>
        <v>121</v>
      </c>
      <c r="MS606" s="203" t="s">
        <v>63</v>
      </c>
      <c r="MT606" s="10">
        <f>MR606*1.4</f>
        <v>169.39999999999998</v>
      </c>
      <c r="MU606" s="10"/>
      <c r="MV606" s="267"/>
      <c r="MW606" s="203" t="s">
        <v>71</v>
      </c>
      <c r="MX606" s="276" t="s">
        <v>2067</v>
      </c>
      <c r="MZ606" s="204"/>
      <c r="NA606" s="204">
        <f>VLOOKUP(MX606,$A$681:$F$2401,6,FALSE)</f>
        <v>255</v>
      </c>
      <c r="NB606" s="203" t="s">
        <v>63</v>
      </c>
      <c r="NC606" s="10">
        <f>NA606*1.4</f>
        <v>357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VLOOKUP(NG606,$A$681:$F$2401,6,FALSE)</f>
        <v>105</v>
      </c>
      <c r="NK606" s="203" t="s">
        <v>63</v>
      </c>
      <c r="NL606" s="10">
        <f>NJ606*1.4</f>
        <v>147</v>
      </c>
      <c r="NM606" s="10"/>
      <c r="NN606" s="267"/>
      <c r="NO606" s="203" t="s">
        <v>71</v>
      </c>
      <c r="NP606" s="421" t="s">
        <v>1642</v>
      </c>
      <c r="NR606" s="204"/>
      <c r="NS606" s="204">
        <f>VLOOKUP(NP606,$A$681:$F$2401,6,FALSE)</f>
        <v>105</v>
      </c>
      <c r="NT606" s="203" t="s">
        <v>63</v>
      </c>
      <c r="NU606" s="10">
        <f>NS606*1.4</f>
        <v>147</v>
      </c>
      <c r="NV606" s="10"/>
      <c r="NW606" s="267"/>
      <c r="NX606" s="203" t="s">
        <v>71</v>
      </c>
      <c r="NY606" s="276" t="s">
        <v>2067</v>
      </c>
      <c r="OA606" s="204"/>
      <c r="OB606" s="204">
        <f>VLOOKUP(NY606,$A$681:$F$2401,6,FALSE)</f>
        <v>255</v>
      </c>
      <c r="OC606" s="203" t="s">
        <v>63</v>
      </c>
      <c r="OD606" s="10">
        <f>OB606*1.4</f>
        <v>357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VLOOKUP(OH606,$A$681:$F$2401,6,FALSE)</f>
        <v>884</v>
      </c>
      <c r="OL606" s="203" t="s">
        <v>63</v>
      </c>
      <c r="OM606" s="10">
        <f>OK606*1.4</f>
        <v>1237.5999999999999</v>
      </c>
      <c r="ON606" s="10"/>
      <c r="OO606" s="267"/>
      <c r="OP606" s="203" t="s">
        <v>71</v>
      </c>
      <c r="OQ606" s="421" t="s">
        <v>1642</v>
      </c>
      <c r="OS606" s="204"/>
      <c r="OT606" s="204">
        <f>VLOOKUP(OQ606,$A$681:$F$2401,6,FALSE)</f>
        <v>105</v>
      </c>
      <c r="OU606" s="203" t="s">
        <v>63</v>
      </c>
      <c r="OV606" s="10">
        <f>OT606*1.4</f>
        <v>147</v>
      </c>
      <c r="OW606" s="10"/>
      <c r="OX606" s="267"/>
      <c r="OY606" s="203" t="s">
        <v>71</v>
      </c>
      <c r="OZ606" s="425" t="s">
        <v>566</v>
      </c>
      <c r="PB606" s="204"/>
      <c r="PC606" s="204">
        <f>VLOOKUP(OZ606,$A$681:$F$2401,6,FALSE)</f>
        <v>448</v>
      </c>
      <c r="PD606" s="203" t="s">
        <v>63</v>
      </c>
      <c r="PE606" s="10">
        <f>PC606*1.4</f>
        <v>627.19999999999993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VLOOKUP(PI606,$A$681:$F$2401,6,FALSE)</f>
        <v>884</v>
      </c>
      <c r="PM606" s="203" t="s">
        <v>63</v>
      </c>
      <c r="PN606" s="10">
        <f>PL606*1.4</f>
        <v>1237.5999999999999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VLOOKUP(PR606,$A$681:$F$2401,6,FALSE)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VLOOKUP(QA606,$A$681:$F$2401,6,FALSE)</f>
        <v>214</v>
      </c>
      <c r="QE606" s="203" t="s">
        <v>63</v>
      </c>
      <c r="QF606" s="10">
        <f>QD606*1.4</f>
        <v>299.59999999999997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VLOOKUP(QJ606,$A$681:$F$2401,6,FALSE)</f>
        <v>93</v>
      </c>
      <c r="QN606" s="203" t="s">
        <v>63</v>
      </c>
      <c r="QO606" s="10">
        <f>QM606*1.4</f>
        <v>130.19999999999999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VLOOKUP(QS606,$A$681:$F$2401,6,FALSE)</f>
        <v>526</v>
      </c>
      <c r="QW606" s="203" t="s">
        <v>63</v>
      </c>
      <c r="QX606" s="10">
        <f>QV606*1.4</f>
        <v>736.4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VLOOKUP(RB606,$A$681:$F$2401,6,FALSE)</f>
        <v>93</v>
      </c>
      <c r="RF606" s="203" t="s">
        <v>63</v>
      </c>
      <c r="RG606" s="10">
        <f>RE606*1.4</f>
        <v>130.19999999999999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VLOOKUP(RK606,$A$681:$F$2401,6,FALSE)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VLOOKUP(RT606,$A$681:$F$2401,6,FALSE)</f>
        <v>526</v>
      </c>
      <c r="RX606" s="203" t="s">
        <v>63</v>
      </c>
      <c r="RY606" s="10">
        <f>RW606*1.4</f>
        <v>736.4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VLOOKUP(SC606,$A$681:$F$2401,6,FALSE)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2067</v>
      </c>
      <c r="SN606" s="204"/>
      <c r="SO606" s="204">
        <f>VLOOKUP(SL606,$A$681:$F$2401,6,FALSE)</f>
        <v>255</v>
      </c>
      <c r="SP606" s="203" t="s">
        <v>63</v>
      </c>
      <c r="SQ606" s="10">
        <f>SO606*1.4</f>
        <v>357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VLOOKUP(SU606,$A$681:$F$2401,6,FALSE)</f>
        <v>526</v>
      </c>
      <c r="SY606" s="203" t="s">
        <v>63</v>
      </c>
      <c r="SZ606" s="10">
        <f>SX606*1.4</f>
        <v>736.4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VLOOKUP(TD606,$A$681:$F$2401,6,FALSE)</f>
        <v>526</v>
      </c>
      <c r="TH606" s="203" t="s">
        <v>63</v>
      </c>
      <c r="TI606" s="10">
        <f>TG606*1.4</f>
        <v>736.4</v>
      </c>
      <c r="TK606" s="273"/>
      <c r="TL606" s="203" t="s">
        <v>71</v>
      </c>
      <c r="TM606" s="276" t="s">
        <v>566</v>
      </c>
      <c r="TO606" s="204"/>
      <c r="TP606" s="204">
        <f>VLOOKUP(TM606,$A$681:$F$2401,6,FALSE)</f>
        <v>448</v>
      </c>
      <c r="TQ606" s="203" t="s">
        <v>63</v>
      </c>
      <c r="TR606" s="10">
        <f>TP606*1.4</f>
        <v>627.19999999999993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VLOOKUP(TV606,$A$681:$F$2401,6,FALSE)</f>
        <v>526</v>
      </c>
      <c r="TZ606" s="203" t="s">
        <v>63</v>
      </c>
      <c r="UA606" s="10">
        <f>TY606*1.4</f>
        <v>736.4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VLOOKUP(UE606,$A$681:$F$2401,6,FALSE)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VLOOKUP(UN606,$A$681:$F$2401,6,FALSE)</f>
        <v>105</v>
      </c>
      <c r="UR606" s="203" t="s">
        <v>63</v>
      </c>
      <c r="US606" s="10">
        <f>UQ606*1.4</f>
        <v>147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VLOOKUP(UW606,$A$681:$F$2401,6,FALSE)</f>
        <v>93</v>
      </c>
      <c r="VA606" s="203" t="s">
        <v>63</v>
      </c>
      <c r="VB606" s="10">
        <f>UZ606*1.4</f>
        <v>130.19999999999999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VLOOKUP(VF606,$A$681:$F$2401,6,FALSE)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VLOOKUP(VO606,$A$681:$F$2401,6,FALSE)</f>
        <v>93</v>
      </c>
      <c r="VS606" s="203" t="s">
        <v>63</v>
      </c>
      <c r="VT606" s="10">
        <f>VR606*1.4</f>
        <v>130.19999999999999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VLOOKUP(VX606,$A$681:$F$2401,6,FALSE)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VLOOKUP(WG606,$A$681:$F$2401,6,FALSE)</f>
        <v>121</v>
      </c>
      <c r="WK606" s="203" t="s">
        <v>63</v>
      </c>
      <c r="WL606" s="10">
        <f>WJ606*1.4</f>
        <v>169.39999999999998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VLOOKUP(WP606,$A$681:$F$2401,6,FALSE)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VLOOKUP(WY606,$A$681:$F$2401,6,FALSE)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VLOOKUP(XH606,$A$681:$F$2401,6,FALSE)</f>
        <v>526</v>
      </c>
      <c r="XL606" s="203" t="s">
        <v>63</v>
      </c>
      <c r="XM606" s="10">
        <f>XK606*1.4</f>
        <v>736.4</v>
      </c>
      <c r="XO606" s="273"/>
      <c r="XP606" s="203" t="s">
        <v>71</v>
      </c>
      <c r="XQ606" s="276" t="s">
        <v>1642</v>
      </c>
      <c r="XS606" s="204"/>
      <c r="XT606" s="204">
        <f>VLOOKUP(XQ606,$A$681:$F$2401,6,FALSE)</f>
        <v>105</v>
      </c>
      <c r="XU606" s="203" t="s">
        <v>63</v>
      </c>
      <c r="XV606" s="10">
        <f>XT606*1.4</f>
        <v>147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VLOOKUP(XZ606,$A$681:$F$2401,6,FALSE)</f>
        <v>526</v>
      </c>
      <c r="YD606" s="203" t="s">
        <v>63</v>
      </c>
      <c r="YE606" s="10">
        <f>YC606*1.4</f>
        <v>736.4</v>
      </c>
      <c r="YG606" s="273"/>
      <c r="YH606" s="203" t="s">
        <v>71</v>
      </c>
      <c r="YI606" s="278" t="s">
        <v>183</v>
      </c>
      <c r="YK606" s="204"/>
      <c r="YL606" s="204" t="e">
        <f>VLOOKUP(YI606,$A$681:$F$2401,6,FALSE)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VLOOKUP(YR606,$A$681:$F$2401,6,FALSE)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5" t="s">
        <v>425</v>
      </c>
      <c r="ZC606" s="204"/>
      <c r="ZD606" s="204">
        <f>VLOOKUP(ZA606,$A$681:$F$2401,6,FALSE)</f>
        <v>884</v>
      </c>
      <c r="ZE606" s="203" t="s">
        <v>63</v>
      </c>
      <c r="ZF606" s="10">
        <f>ZD606*1.4</f>
        <v>1237.5999999999999</v>
      </c>
      <c r="ZH606" s="273"/>
      <c r="ZI606" s="203" t="s">
        <v>71</v>
      </c>
      <c r="ZJ606" s="276" t="s">
        <v>517</v>
      </c>
      <c r="ZL606" s="204"/>
      <c r="ZM606" s="204">
        <f>VLOOKUP(ZJ606,$A$681:$F$2401,6,FALSE)</f>
        <v>526</v>
      </c>
      <c r="ZN606" s="203" t="s">
        <v>63</v>
      </c>
      <c r="ZO606" s="10">
        <f>ZM606*1.4</f>
        <v>736.4</v>
      </c>
      <c r="ZQ606" s="273"/>
      <c r="ZR606" s="203" t="s">
        <v>71</v>
      </c>
      <c r="ZS606" s="276" t="s">
        <v>679</v>
      </c>
      <c r="ZU606" s="204"/>
      <c r="ZV606" s="204">
        <f>VLOOKUP(ZS606,$A$681:$F$2401,6,FALSE)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VLOOKUP(AAB606,$A$681:$F$2401,6,FALSE)</f>
        <v>214</v>
      </c>
      <c r="AAF606" s="203" t="s">
        <v>63</v>
      </c>
      <c r="AAG606" s="10">
        <f>AAE606*1.4</f>
        <v>299.59999999999997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VLOOKUP(AAK606,$A$681:$F$2401,6,FALSE)</f>
        <v>105</v>
      </c>
      <c r="AAO606" s="203" t="s">
        <v>63</v>
      </c>
      <c r="AAP606" s="10">
        <f>AAN606*1.4</f>
        <v>147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VLOOKUP(AAT606,$A$681:$F$2401,6,FALSE)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VLOOKUP(ABC606,$A$681:$F$2401,6,FALSE)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2067</v>
      </c>
      <c r="ABN606" s="204"/>
      <c r="ABO606" s="204">
        <f>VLOOKUP(ABL606,$A$681:$F$2401,6,FALSE)</f>
        <v>255</v>
      </c>
      <c r="ABP606" s="203" t="s">
        <v>63</v>
      </c>
      <c r="ABQ606" s="10">
        <f>ABO606*1.4</f>
        <v>357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VLOOKUP(ABU606,$A$681:$F$2401,6,FALSE)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VLOOKUP(ACD606,$A$681:$F$2401,6,FALSE)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VLOOKUP(ACM606,$A$681:$F$2401,6,FALSE)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VLOOKUP(ACV606,$A$681:$F$2401,6,FALSE)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VLOOKUP(ADE606,$A$681:$F$2401,6,FALSE)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VLOOKUP(ADN606,$A$681:$F$2401,6,FALSE)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VLOOKUP(ADW606,$A$681:$F$2401,6,FALSE)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VLOOKUP(AEF606,$A$681:$F$2401,6,FALSE)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VLOOKUP(AEO606,$A$681:$F$2401,6,FALSE)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VLOOKUP(AEX606,$A$681:$F$2401,6,FALSE)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VLOOKUP(AFG606,$A$681:$F$2401,6,FALSE)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VLOOKUP(AFP606,$A$681:$F$2401,6,FALSE)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VLOOKUP(AFY606,$A$681:$F$2401,6,FALSE)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VLOOKUP(AGH606,$A$681:$F$2401,6,FALSE)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VLOOKUP(AGQ606,$A$681:$F$2401,6,FALSE)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VLOOKUP(AGZ606,$A$681:$F$2401,6,FALSE)</f>
        <v>187</v>
      </c>
      <c r="AHD606" s="203" t="s">
        <v>63</v>
      </c>
      <c r="AHE606" s="10">
        <f>AHC606*1.4</f>
        <v>261.8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VLOOKUP(AHI606,$A$681:$F$2401,6,FALSE)</f>
        <v>93</v>
      </c>
      <c r="AHM606" s="203" t="s">
        <v>63</v>
      </c>
      <c r="AHN606" s="10">
        <f>AHL606*1.4</f>
        <v>130.19999999999999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VLOOKUP(AHR606,$A$681:$F$2401,6,FALSE)</f>
        <v>93</v>
      </c>
      <c r="AHV606" s="203" t="s">
        <v>63</v>
      </c>
      <c r="AHW606" s="10">
        <f>AHU606*1.4</f>
        <v>130.19999999999999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VLOOKUP(AIA606,$A$681:$F$2401,6,FALSE)</f>
        <v>526</v>
      </c>
      <c r="AIE606" s="203" t="s">
        <v>63</v>
      </c>
      <c r="AIF606" s="10">
        <f>AID606*1.4</f>
        <v>736.4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VLOOKUP(AIJ606,$A$681:$F$2401,6,FALSE)</f>
        <v>187</v>
      </c>
      <c r="AIN606" s="203" t="s">
        <v>63</v>
      </c>
      <c r="AIO606" s="10">
        <f>AIM606*1.4</f>
        <v>261.8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VLOOKUP(AIS606,$A$681:$F$2401,6,FALSE)</f>
        <v>526</v>
      </c>
      <c r="AIW606" s="203" t="s">
        <v>63</v>
      </c>
      <c r="AIX606" s="10">
        <f>AIV606*1.4</f>
        <v>736.4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VLOOKUP(AJB606,$A$681:$F$2401,6,FALSE)</f>
        <v>884</v>
      </c>
      <c r="AJF606" s="203" t="s">
        <v>63</v>
      </c>
      <c r="AJG606" s="10">
        <f>AJE606*1.4</f>
        <v>1237.5999999999999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VLOOKUP(AJK606,$A$681:$F$2401,6,FALSE)</f>
        <v>93</v>
      </c>
      <c r="AJO606" s="203" t="s">
        <v>63</v>
      </c>
      <c r="AJP606" s="10">
        <f>AJN606*1.4</f>
        <v>130.19999999999999</v>
      </c>
      <c r="AJQ606" s="10"/>
      <c r="AJR606" s="273"/>
      <c r="AJS606" s="203" t="s">
        <v>71</v>
      </c>
      <c r="AJT606" s="428" t="s">
        <v>822</v>
      </c>
      <c r="AJV606" s="204"/>
      <c r="AJW606" s="204">
        <f>VLOOKUP(AJT606,$A$681:$F$2401,6,FALSE)</f>
        <v>93</v>
      </c>
      <c r="AJX606" s="203" t="s">
        <v>63</v>
      </c>
      <c r="AJY606" s="10">
        <f>AJW606*1.4</f>
        <v>130.19999999999999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VLOOKUP(AKC606,$A$681:$F$2401,6,FALSE)</f>
        <v>884</v>
      </c>
      <c r="AKG606" s="203" t="s">
        <v>63</v>
      </c>
      <c r="AKH606" s="10">
        <f>AKF606*1.4</f>
        <v>1237.5999999999999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VLOOKUP(AKL606,$A$681:$F$2401,6,FALSE)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VLOOKUP(AKU606,$A$681:$F$2401,6,FALSE)</f>
        <v>39</v>
      </c>
      <c r="AKY606" s="203" t="s">
        <v>63</v>
      </c>
      <c r="AKZ606" s="10">
        <f>AKX606*1.4</f>
        <v>54.599999999999994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VLOOKUP(ALD606,$A$681:$F$2401,6,FALSE)</f>
        <v>163</v>
      </c>
      <c r="ALH606" s="203" t="s">
        <v>63</v>
      </c>
      <c r="ALI606" s="10">
        <f>ALG606*1.4</f>
        <v>228.2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VLOOKUP(ALM606,$A$681:$F$2401,6,FALSE)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VLOOKUP(ALV606,$A$681:$F$2401,6,FALSE)</f>
        <v>884</v>
      </c>
      <c r="ALZ606" s="203" t="s">
        <v>63</v>
      </c>
      <c r="AMA606" s="10">
        <f>ALY606*1.4</f>
        <v>1237.5999999999999</v>
      </c>
      <c r="AMB606" s="10"/>
      <c r="AMC606" s="273"/>
      <c r="AMD606" s="203" t="s">
        <v>71</v>
      </c>
      <c r="AME606" s="276" t="s">
        <v>2067</v>
      </c>
      <c r="AMG606" s="204"/>
      <c r="AMH606" s="204">
        <f>VLOOKUP(AME606,$A$681:$F$2401,6,FALSE)</f>
        <v>255</v>
      </c>
      <c r="AMI606" s="203" t="s">
        <v>63</v>
      </c>
      <c r="AMJ606" s="10">
        <f>AMH606*1.4</f>
        <v>357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VLOOKUP(AMN606,$A$681:$F$2401,6,FALSE)</f>
        <v>448</v>
      </c>
      <c r="AMR606" s="203" t="s">
        <v>63</v>
      </c>
      <c r="AMS606" s="10">
        <f>AMQ606*1.4</f>
        <v>627.19999999999993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VLOOKUP(AMW606,$A$681:$F$2401,6,FALSE)</f>
        <v>526</v>
      </c>
      <c r="ANA606" s="203" t="s">
        <v>63</v>
      </c>
      <c r="ANB606" s="10">
        <f>AMZ606*1.4</f>
        <v>736.4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VLOOKUP(ANF606,$A$681:$F$2401,6,FALSE)</f>
        <v>884</v>
      </c>
      <c r="ANJ606" s="203" t="s">
        <v>63</v>
      </c>
      <c r="ANK606" s="10">
        <f>ANI606*1.4</f>
        <v>1237.5999999999999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VLOOKUP(ANO606,$A$681:$F$2401,6,FALSE)</f>
        <v>93</v>
      </c>
      <c r="ANS606" s="203" t="s">
        <v>63</v>
      </c>
      <c r="ANT606" s="10">
        <f>ANR606*1.4</f>
        <v>130.19999999999999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VLOOKUP(ANX606,$A$681:$F$2401,6,FALSE)</f>
        <v>526</v>
      </c>
      <c r="AOB606" s="203" t="s">
        <v>63</v>
      </c>
      <c r="AOC606" s="10">
        <f>AOA606*1.4</f>
        <v>736.4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VLOOKUP(AOG606,$A$681:$F$2401,6,FALSE)</f>
        <v>448</v>
      </c>
      <c r="AOK606" s="203" t="s">
        <v>63</v>
      </c>
      <c r="AOL606" s="10">
        <f>AOJ606*1.4</f>
        <v>627.19999999999993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VLOOKUP(AOP606,$A$681:$F$2401,6,FALSE)</f>
        <v>884</v>
      </c>
      <c r="AOT606" s="203" t="s">
        <v>63</v>
      </c>
      <c r="AOU606" s="10">
        <f>AOS606*1.4</f>
        <v>1237.5999999999999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VLOOKUP(AOY606,$A$681:$F$2401,6,FALSE)</f>
        <v>526</v>
      </c>
      <c r="APC606" s="203" t="s">
        <v>63</v>
      </c>
      <c r="APD606" s="10">
        <f>APB606*1.4</f>
        <v>736.4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VLOOKUP(APH606,$A$681:$F$2401,6,FALSE)</f>
        <v>884</v>
      </c>
      <c r="APL606" s="203" t="s">
        <v>63</v>
      </c>
      <c r="APM606" s="10">
        <f>APK606*1.4</f>
        <v>1237.5999999999999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VLOOKUP(APQ606,$A$681:$F$2401,6,FALSE)</f>
        <v>526</v>
      </c>
      <c r="APU606" s="203" t="s">
        <v>63</v>
      </c>
      <c r="APV606" s="10">
        <f>APT606*1.4</f>
        <v>736.4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VLOOKUP(APZ606,$A$681:$F$2401,6,FALSE)</f>
        <v>93</v>
      </c>
      <c r="AQD606" s="203" t="s">
        <v>63</v>
      </c>
      <c r="AQE606" s="10">
        <f>AQC606*1.4</f>
        <v>130.19999999999999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VLOOKUP(B607,$A$681:$F$2401,6,FALSE)</f>
        <v>884</v>
      </c>
      <c r="F607" s="203" t="s">
        <v>65</v>
      </c>
      <c r="G607" s="10">
        <f>E607*1.3</f>
        <v>1149.2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VLOOKUP(K607,$A$681:$F$2401,6,FALSE)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VLOOKUP(T607,$A$681:$F$2401,6,FALSE)</f>
        <v>105</v>
      </c>
      <c r="X607" s="203" t="s">
        <v>65</v>
      </c>
      <c r="Y607" s="10">
        <f>W607*1.3</f>
        <v>136.5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VLOOKUP(AC607,$A$681:$F$2401,6,FALSE)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VLOOKUP(AL607,$A$681:$F$2401,6,FALSE)</f>
        <v>214</v>
      </c>
      <c r="AP607" s="203" t="s">
        <v>65</v>
      </c>
      <c r="AQ607" s="10">
        <f>AO607*1.3</f>
        <v>278.2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VLOOKUP(AU607,$A$681:$F$2401,6,FALSE)</f>
        <v>884</v>
      </c>
      <c r="AY607" s="203" t="s">
        <v>65</v>
      </c>
      <c r="AZ607" s="10">
        <f>AX607*1.3</f>
        <v>1149.2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VLOOKUP(BD607,$A$681:$F$2401,6,FALSE)</f>
        <v>526</v>
      </c>
      <c r="BH607" s="203" t="s">
        <v>65</v>
      </c>
      <c r="BI607" s="10">
        <f>BG607*1.3</f>
        <v>683.80000000000007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VLOOKUP(BM607,$A$681:$F$2401,6,FALSE)</f>
        <v>526</v>
      </c>
      <c r="BQ607" s="203" t="s">
        <v>65</v>
      </c>
      <c r="BR607" s="10">
        <f>BP607*1.3</f>
        <v>683.80000000000007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VLOOKUP(BV607,$A$681:$F$2401,6,FALSE)</f>
        <v>93</v>
      </c>
      <c r="BZ607" s="203" t="s">
        <v>65</v>
      </c>
      <c r="CA607" s="10">
        <f>BY607*1.3</f>
        <v>120.9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VLOOKUP(CE607,$A$681:$F$2401,6,FALSE)</f>
        <v>214</v>
      </c>
      <c r="CI607" s="203" t="s">
        <v>65</v>
      </c>
      <c r="CJ607" s="10">
        <f>CH607*1.3</f>
        <v>278.2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VLOOKUP(CN607,$A$681:$F$2401,6,FALSE)</f>
        <v>93</v>
      </c>
      <c r="CR607" s="203" t="s">
        <v>65</v>
      </c>
      <c r="CS607" s="10">
        <f>CQ607*1.3</f>
        <v>120.9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VLOOKUP(CW607,$A$681:$F$2401,6,FALSE)</f>
        <v>526</v>
      </c>
      <c r="DA607" s="203" t="s">
        <v>65</v>
      </c>
      <c r="DB607" s="10">
        <f>CZ607*1.3</f>
        <v>683.80000000000007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VLOOKUP(DF607,$A$681:$F$2401,6,FALSE)</f>
        <v>526</v>
      </c>
      <c r="DJ607" s="203" t="s">
        <v>65</v>
      </c>
      <c r="DK607" s="10">
        <f>DI607*1.3</f>
        <v>683.80000000000007</v>
      </c>
      <c r="DL607" s="10"/>
      <c r="DM607" s="267"/>
      <c r="DN607" s="203" t="s">
        <v>72</v>
      </c>
      <c r="DO607" s="276" t="s">
        <v>2067</v>
      </c>
      <c r="DQ607" s="204"/>
      <c r="DR607" s="204">
        <f>VLOOKUP(DO607,$A$681:$F$2401,6,FALSE)</f>
        <v>255</v>
      </c>
      <c r="DS607" s="203" t="s">
        <v>65</v>
      </c>
      <c r="DT607" s="10">
        <f>DR607*1.3</f>
        <v>331.5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VLOOKUP(DX607,$A$681:$F$2401,6,FALSE)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VLOOKUP(EG607,$A$681:$F$2401,6,FALSE)</f>
        <v>187</v>
      </c>
      <c r="EK607" s="203" t="s">
        <v>65</v>
      </c>
      <c r="EL607" s="10">
        <f>EJ607*1.3</f>
        <v>243.1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VLOOKUP(EP607,$A$681:$F$2401,6,FALSE)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VLOOKUP(EY607,$A$681:$F$2401,6,FALSE)</f>
        <v>105</v>
      </c>
      <c r="FC607" s="203" t="s">
        <v>65</v>
      </c>
      <c r="FD607" s="10">
        <f>FB607*1.3</f>
        <v>136.5</v>
      </c>
      <c r="FE607" s="10"/>
      <c r="FF607" s="267"/>
      <c r="FG607" s="203" t="s">
        <v>72</v>
      </c>
      <c r="FH607" s="418" t="s">
        <v>822</v>
      </c>
      <c r="FJ607" s="204"/>
      <c r="FK607" s="204">
        <f>VLOOKUP(FH607,$A$681:$F$2401,6,FALSE)</f>
        <v>93</v>
      </c>
      <c r="FL607" s="203" t="s">
        <v>65</v>
      </c>
      <c r="FM607" s="10">
        <f>FK607*1.3</f>
        <v>120.9</v>
      </c>
      <c r="FN607" s="10"/>
      <c r="FO607" s="267"/>
      <c r="FP607" s="203" t="s">
        <v>72</v>
      </c>
      <c r="FQ607" s="276" t="s">
        <v>2067</v>
      </c>
      <c r="FS607" s="204"/>
      <c r="FT607" s="204">
        <f>VLOOKUP(FQ607,$A$681:$F$2401,6,FALSE)</f>
        <v>255</v>
      </c>
      <c r="FU607" s="203" t="s">
        <v>65</v>
      </c>
      <c r="FV607" s="10">
        <f>FT607*1.3</f>
        <v>331.5</v>
      </c>
      <c r="FW607" s="10"/>
      <c r="FX607" s="267"/>
      <c r="FY607" s="203" t="s">
        <v>72</v>
      </c>
      <c r="FZ607" s="276" t="s">
        <v>2067</v>
      </c>
      <c r="GB607" s="204"/>
      <c r="GC607" s="204">
        <f>VLOOKUP(FZ607,$A$681:$F$2401,6,FALSE)</f>
        <v>255</v>
      </c>
      <c r="GD607" s="203" t="s">
        <v>65</v>
      </c>
      <c r="GE607" s="10">
        <f>GC607*1.3</f>
        <v>331.5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VLOOKUP(GI607,$A$681:$F$2401,6,FALSE)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VLOOKUP(GR607,$A$681:$F$2401,6,FALSE)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VLOOKUP(HA607,$A$681:$F$2401,6,FALSE)</f>
        <v>93</v>
      </c>
      <c r="HE607" s="203" t="s">
        <v>65</v>
      </c>
      <c r="HF607" s="10">
        <f>HD607*1.3</f>
        <v>120.9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VLOOKUP(HJ607,$A$681:$F$2401,6,FALSE)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VLOOKUP(HS607,$A$681:$F$2401,6,FALSE)</f>
        <v>214</v>
      </c>
      <c r="HW607" s="203" t="s">
        <v>65</v>
      </c>
      <c r="HX607" s="10">
        <f>HV607*1.3</f>
        <v>278.2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VLOOKUP(IB607,$A$681:$F$2401,6,FALSE)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VLOOKUP(IK607,$A$681:$F$2401,6,FALSE)</f>
        <v>105</v>
      </c>
      <c r="IO607" s="203" t="s">
        <v>65</v>
      </c>
      <c r="IP607" s="10">
        <f>IN607*1.3</f>
        <v>136.5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VLOOKUP(IT607,$A$681:$F$2401,6,FALSE)</f>
        <v>93</v>
      </c>
      <c r="IX607" s="203" t="s">
        <v>65</v>
      </c>
      <c r="IY607" s="10">
        <f>IW607*1.3</f>
        <v>120.9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VLOOKUP(JC607,$A$681:$F$2401,6,FALSE)</f>
        <v>93</v>
      </c>
      <c r="JG607" s="203" t="s">
        <v>65</v>
      </c>
      <c r="JH607" s="10">
        <f>JF607*1.3</f>
        <v>120.9</v>
      </c>
      <c r="JI607" s="10"/>
      <c r="JJ607" s="267"/>
      <c r="JK607" s="203" t="s">
        <v>72</v>
      </c>
      <c r="JL607" s="276" t="s">
        <v>2067</v>
      </c>
      <c r="JN607" s="204"/>
      <c r="JO607" s="204">
        <f>VLOOKUP(JL607,$A$681:$F$2401,6,FALSE)</f>
        <v>255</v>
      </c>
      <c r="JP607" s="203" t="s">
        <v>65</v>
      </c>
      <c r="JQ607" s="10">
        <f>JO607*1.3</f>
        <v>331.5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VLOOKUP(JU607,$A$681:$F$2401,6,FALSE)</f>
        <v>448</v>
      </c>
      <c r="JY607" s="203" t="s">
        <v>65</v>
      </c>
      <c r="JZ607" s="10">
        <f>JX607*1.3</f>
        <v>582.4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VLOOKUP(KD607,$A$681:$F$2401,6,FALSE)</f>
        <v>93</v>
      </c>
      <c r="KH607" s="203" t="s">
        <v>65</v>
      </c>
      <c r="KI607" s="10">
        <f>KG607*1.3</f>
        <v>120.9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VLOOKUP(KM607,$A$681:$F$2401,6,FALSE)</f>
        <v>526</v>
      </c>
      <c r="KQ607" s="203" t="s">
        <v>65</v>
      </c>
      <c r="KR607" s="10">
        <f>KP607*1.3</f>
        <v>683.80000000000007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VLOOKUP(KV607,$A$681:$F$2401,6,FALSE)</f>
        <v>884</v>
      </c>
      <c r="KZ607" s="203" t="s">
        <v>65</v>
      </c>
      <c r="LA607" s="10">
        <f>KY607*1.3</f>
        <v>1149.2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VLOOKUP(LE607,$A$681:$F$2401,6,FALSE)</f>
        <v>526</v>
      </c>
      <c r="LI607" s="203" t="s">
        <v>65</v>
      </c>
      <c r="LJ607" s="10">
        <f>LH607*1.3</f>
        <v>683.80000000000007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VLOOKUP(LN607,$A$681:$F$2401,6,FALSE)</f>
        <v>526</v>
      </c>
      <c r="LR607" s="203" t="s">
        <v>65</v>
      </c>
      <c r="LS607" s="10">
        <f>LQ607*1.3</f>
        <v>683.80000000000007</v>
      </c>
      <c r="LT607" s="10"/>
      <c r="LU607" s="267"/>
      <c r="LV607" s="203" t="s">
        <v>72</v>
      </c>
      <c r="LW607" s="276" t="s">
        <v>2067</v>
      </c>
      <c r="LY607" s="204"/>
      <c r="LZ607" s="204">
        <f>VLOOKUP(LW607,$A$681:$F$2401,6,FALSE)</f>
        <v>255</v>
      </c>
      <c r="MA607" s="203" t="s">
        <v>65</v>
      </c>
      <c r="MB607" s="10">
        <f>LZ607*1.3</f>
        <v>331.5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VLOOKUP(MF607,$A$681:$F$2401,6,FALSE)</f>
        <v>93</v>
      </c>
      <c r="MJ607" s="203" t="s">
        <v>65</v>
      </c>
      <c r="MK607" s="10">
        <f>MI607*1.3</f>
        <v>120.9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VLOOKUP(MO607,$A$681:$F$2401,6,FALSE)</f>
        <v>509</v>
      </c>
      <c r="MS607" s="203" t="s">
        <v>65</v>
      </c>
      <c r="MT607" s="10">
        <f>MR607*1.3</f>
        <v>661.7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VLOOKUP(MX607,$A$681:$F$2401,6,FALSE)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2067</v>
      </c>
      <c r="NI607" s="204"/>
      <c r="NJ607" s="204">
        <f>VLOOKUP(NG607,$A$681:$F$2401,6,FALSE)</f>
        <v>255</v>
      </c>
      <c r="NK607" s="203" t="s">
        <v>65</v>
      </c>
      <c r="NL607" s="10">
        <f>NJ607*1.3</f>
        <v>331.5</v>
      </c>
      <c r="NM607" s="10"/>
      <c r="NN607" s="267"/>
      <c r="NO607" s="203" t="s">
        <v>72</v>
      </c>
      <c r="NP607" s="421" t="s">
        <v>517</v>
      </c>
      <c r="NR607" s="204"/>
      <c r="NS607" s="204">
        <f>VLOOKUP(NP607,$A$681:$F$2401,6,FALSE)</f>
        <v>526</v>
      </c>
      <c r="NT607" s="203" t="s">
        <v>65</v>
      </c>
      <c r="NU607" s="10">
        <f>NS607*1.3</f>
        <v>683.80000000000007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VLOOKUP(NY607,$A$681:$F$2401,6,FALSE)</f>
        <v>121</v>
      </c>
      <c r="OC607" s="203" t="s">
        <v>65</v>
      </c>
      <c r="OD607" s="10">
        <f>OB607*1.3</f>
        <v>157.30000000000001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VLOOKUP(OH607,$A$681:$F$2401,6,FALSE)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21" t="s">
        <v>471</v>
      </c>
      <c r="OS607" s="204"/>
      <c r="OT607" s="204">
        <f>VLOOKUP(OQ607,$A$681:$F$2401,6,FALSE)</f>
        <v>39</v>
      </c>
      <c r="OU607" s="203" t="s">
        <v>65</v>
      </c>
      <c r="OV607" s="10">
        <f>OT607*1.3</f>
        <v>50.7</v>
      </c>
      <c r="OW607" s="10"/>
      <c r="OX607" s="267"/>
      <c r="OY607" s="203" t="s">
        <v>72</v>
      </c>
      <c r="OZ607" s="425" t="s">
        <v>822</v>
      </c>
      <c r="PB607" s="204"/>
      <c r="PC607" s="204">
        <f>VLOOKUP(OZ607,$A$681:$F$2401,6,FALSE)</f>
        <v>93</v>
      </c>
      <c r="PD607" s="203" t="s">
        <v>65</v>
      </c>
      <c r="PE607" s="10">
        <f>PC607*1.3</f>
        <v>120.9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VLOOKUP(PI607,$A$681:$F$2401,6,FALSE)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VLOOKUP(PR607,$A$681:$F$2401,6,FALSE)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VLOOKUP(QA607,$A$681:$F$2401,6,FALSE)</f>
        <v>526</v>
      </c>
      <c r="QE607" s="203" t="s">
        <v>65</v>
      </c>
      <c r="QF607" s="10">
        <f>QD607*1.3</f>
        <v>683.80000000000007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VLOOKUP(QJ607,$A$681:$F$2401,6,FALSE)</f>
        <v>509</v>
      </c>
      <c r="QN607" s="203" t="s">
        <v>65</v>
      </c>
      <c r="QO607" s="10">
        <f>QM607*1.3</f>
        <v>661.7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VLOOKUP(QS607,$A$681:$F$2401,6,FALSE)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VLOOKUP(RB607,$A$681:$F$2401,6,FALSE)</f>
        <v>526</v>
      </c>
      <c r="RF607" s="203" t="s">
        <v>65</v>
      </c>
      <c r="RG607" s="10">
        <f>RE607*1.3</f>
        <v>683.80000000000007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VLOOKUP(RK607,$A$681:$F$2401,6,FALSE)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VLOOKUP(RT607,$A$681:$F$2401,6,FALSE)</f>
        <v>448</v>
      </c>
      <c r="RX607" s="203" t="s">
        <v>65</v>
      </c>
      <c r="RY607" s="10">
        <f>RW607*1.3</f>
        <v>582.4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VLOOKUP(SC607,$A$681:$F$2401,6,FALSE)</f>
        <v>448</v>
      </c>
      <c r="SG607" s="203" t="s">
        <v>65</v>
      </c>
      <c r="SH607" s="10">
        <f>SF607*1.3</f>
        <v>582.4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VLOOKUP(SL607,$A$681:$F$2401,6,FALSE)</f>
        <v>214</v>
      </c>
      <c r="SP607" s="203" t="s">
        <v>65</v>
      </c>
      <c r="SQ607" s="10">
        <f>SO607*1.3</f>
        <v>278.2</v>
      </c>
      <c r="SR607" s="10"/>
      <c r="SS607" s="273"/>
      <c r="ST607" s="203" t="s">
        <v>72</v>
      </c>
      <c r="SU607" s="276" t="s">
        <v>2067</v>
      </c>
      <c r="SW607" s="204"/>
      <c r="SX607" s="204">
        <f>VLOOKUP(SU607,$A$681:$F$2401,6,FALSE)</f>
        <v>255</v>
      </c>
      <c r="SY607" s="203" t="s">
        <v>65</v>
      </c>
      <c r="SZ607" s="10">
        <f>SX607*1.3</f>
        <v>331.5</v>
      </c>
      <c r="TA607" s="10"/>
      <c r="TB607" s="273"/>
      <c r="TC607" s="203" t="s">
        <v>72</v>
      </c>
      <c r="TD607" s="425" t="s">
        <v>822</v>
      </c>
      <c r="TF607" s="204"/>
      <c r="TG607" s="204">
        <f>VLOOKUP(TD607,$A$681:$F$2401,6,FALSE)</f>
        <v>93</v>
      </c>
      <c r="TH607" s="203" t="s">
        <v>65</v>
      </c>
      <c r="TI607" s="10">
        <f>TG607*1.3</f>
        <v>120.9</v>
      </c>
      <c r="TK607" s="273"/>
      <c r="TL607" s="203" t="s">
        <v>72</v>
      </c>
      <c r="TM607" s="276" t="s">
        <v>711</v>
      </c>
      <c r="TO607" s="204"/>
      <c r="TP607" s="204">
        <f>VLOOKUP(TM607,$A$681:$F$2401,6,FALSE)</f>
        <v>214</v>
      </c>
      <c r="TQ607" s="203" t="s">
        <v>65</v>
      </c>
      <c r="TR607" s="10">
        <f>TP607*1.3</f>
        <v>278.2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VLOOKUP(TV607,$A$681:$F$2401,6,FALSE)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VLOOKUP(UE605,$A$681:$F$2401,6,FALSE)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VLOOKUP(UN607,$A$681:$F$2401,6,FALSE)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2067</v>
      </c>
      <c r="UY607" s="204"/>
      <c r="UZ607" s="204">
        <f>VLOOKUP(UW607,$A$681:$F$2401,6,FALSE)</f>
        <v>255</v>
      </c>
      <c r="VA607" s="203" t="s">
        <v>65</v>
      </c>
      <c r="VB607" s="10">
        <f>UZ607*1.3</f>
        <v>331.5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VLOOKUP(VF607,$A$681:$F$2401,6,FALSE)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VLOOKUP(VO607,$A$681:$F$2401,6,FALSE)</f>
        <v>163</v>
      </c>
      <c r="VS607" s="203" t="s">
        <v>65</v>
      </c>
      <c r="VT607" s="10">
        <f>VR607*1.3</f>
        <v>211.9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VLOOKUP(VX607,$A$681:$F$2401,6,FALSE)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VLOOKUP(WG607,$A$681:$F$2401,6,FALSE)</f>
        <v>163</v>
      </c>
      <c r="WK607" s="203" t="s">
        <v>65</v>
      </c>
      <c r="WL607" s="10">
        <f>WJ607*1.3</f>
        <v>211.9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VLOOKUP(WP607,$A$681:$F$2401,6,FALSE)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VLOOKUP(WY607,$A$681:$F$2401,6,FALSE)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VLOOKUP(XH607,$A$681:$F$2401,6,FALSE)</f>
        <v>884</v>
      </c>
      <c r="XL607" s="203" t="s">
        <v>65</v>
      </c>
      <c r="XM607" s="10">
        <f>XK607*1.3</f>
        <v>1149.2</v>
      </c>
      <c r="XO607" s="273"/>
      <c r="XP607" s="203" t="s">
        <v>72</v>
      </c>
      <c r="XQ607" s="276" t="s">
        <v>679</v>
      </c>
      <c r="XS607" s="204"/>
      <c r="XT607" s="204">
        <f>VLOOKUP(XQ607,$A$681:$F$2401,6,FALSE)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2067</v>
      </c>
      <c r="YB607" s="204"/>
      <c r="YC607" s="204">
        <f>VLOOKUP(XZ607,$A$681:$F$2401,6,FALSE)</f>
        <v>255</v>
      </c>
      <c r="YD607" s="203" t="s">
        <v>65</v>
      </c>
      <c r="YE607" s="10">
        <f>YC607*1.3</f>
        <v>331.5</v>
      </c>
      <c r="YG607" s="273"/>
      <c r="YH607" s="203" t="s">
        <v>72</v>
      </c>
      <c r="YI607" s="278" t="s">
        <v>183</v>
      </c>
      <c r="YK607" s="204"/>
      <c r="YL607" s="204" t="e">
        <f>VLOOKUP(YI607,$A$681:$F$2401,6,FALSE)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VLOOKUP(YR607,$A$681:$F$2401,6,FALSE)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5" t="s">
        <v>2067</v>
      </c>
      <c r="ZC607" s="204"/>
      <c r="ZD607" s="204">
        <f>VLOOKUP(ZA607,$A$681:$F$2401,6,FALSE)</f>
        <v>255</v>
      </c>
      <c r="ZE607" s="203" t="s">
        <v>65</v>
      </c>
      <c r="ZF607" s="10">
        <f>ZD607*1.3</f>
        <v>331.5</v>
      </c>
      <c r="ZH607" s="273"/>
      <c r="ZI607" s="203" t="s">
        <v>72</v>
      </c>
      <c r="ZJ607" s="276" t="s">
        <v>679</v>
      </c>
      <c r="ZL607" s="204"/>
      <c r="ZM607" s="204">
        <f>VLOOKUP(ZJ607,$A$681:$F$2401,6,FALSE)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VLOOKUP(ZS607,$A$681:$F$2401,6,FALSE)</f>
        <v>448</v>
      </c>
      <c r="ZW607" s="203" t="s">
        <v>65</v>
      </c>
      <c r="ZX607" s="10">
        <f>ZV607*1.3</f>
        <v>582.4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VLOOKUP(AAB607,$A$681:$F$2401,6,FALSE)</f>
        <v>187</v>
      </c>
      <c r="AAF607" s="203" t="s">
        <v>65</v>
      </c>
      <c r="AAG607" s="10">
        <f>AAE607*1.3</f>
        <v>243.1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VLOOKUP(AAK607,$A$681:$F$2401,6,FALSE)</f>
        <v>187</v>
      </c>
      <c r="AAO607" s="203" t="s">
        <v>65</v>
      </c>
      <c r="AAP607" s="10">
        <f>AAN607*1.3</f>
        <v>243.1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VLOOKUP(AAT607,$A$681:$F$2401,6,FALSE)</f>
        <v>884</v>
      </c>
      <c r="AAX607" s="203" t="s">
        <v>65</v>
      </c>
      <c r="AAY607" s="10">
        <f>AAW607*1.3</f>
        <v>1149.2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VLOOKUP(ABC607,$A$681:$F$2401,6,FALSE)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VLOOKUP(ABL607,$A$681:$F$2401,6,FALSE)</f>
        <v>163</v>
      </c>
      <c r="ABP607" s="203" t="s">
        <v>65</v>
      </c>
      <c r="ABQ607" s="10">
        <f>ABO607*1.3</f>
        <v>211.9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VLOOKUP(ABU607,$A$681:$F$2401,6,FALSE)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VLOOKUP(ACD607,$A$681:$F$2401,6,FALSE)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VLOOKUP(ACM607,$A$681:$F$2401,6,FALSE)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VLOOKUP(ACV607,$A$681:$F$2401,6,FALSE)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VLOOKUP(ADE607,$A$681:$F$2401,6,FALSE)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VLOOKUP(ADN607,$A$681:$F$2401,6,FALSE)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VLOOKUP(ADW607,$A$681:$F$2401,6,FALSE)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VLOOKUP(AEF607,$A$681:$F$2401,6,FALSE)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VLOOKUP(AEO607,$A$681:$F$2401,6,FALSE)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VLOOKUP(AEX607,$A$681:$F$2401,6,FALSE)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VLOOKUP(AFG607,$A$681:$F$2401,6,FALSE)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VLOOKUP(AFP607,$A$681:$F$2401,6,FALSE)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VLOOKUP(AFY607,$A$681:$F$2401,6,FALSE)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VLOOKUP(AGH607,$A$681:$F$2401,6,FALSE)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VLOOKUP(AGQ607,$A$681:$F$2401,6,FALSE)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VLOOKUP(AGZ607,$A$681:$F$2401,6,FALSE)</f>
        <v>526</v>
      </c>
      <c r="AHD607" s="203" t="s">
        <v>65</v>
      </c>
      <c r="AHE607" s="10">
        <f>AHC607*1.3</f>
        <v>683.80000000000007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VLOOKUP(AHI607,$A$681:$F$2401,6,FALSE)</f>
        <v>163</v>
      </c>
      <c r="AHM607" s="203" t="s">
        <v>65</v>
      </c>
      <c r="AHN607" s="10">
        <f>AHL607*1.3</f>
        <v>211.9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VLOOKUP(AHR607,$A$681:$F$2401,6,FALSE)</f>
        <v>884</v>
      </c>
      <c r="AHV607" s="203" t="s">
        <v>65</v>
      </c>
      <c r="AHW607" s="10">
        <f>AHU607*1.3</f>
        <v>1149.2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VLOOKUP(AIA607,$A$681:$F$2401,6,FALSE)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VLOOKUP(AIJ607,$A$681:$F$2401,6,FALSE)</f>
        <v>121</v>
      </c>
      <c r="AIN607" s="203" t="s">
        <v>65</v>
      </c>
      <c r="AIO607" s="10">
        <f>AIM607*1.3</f>
        <v>157.30000000000001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VLOOKUP(AIS607,$A$681:$F$2401,6,FALSE)</f>
        <v>121</v>
      </c>
      <c r="AIW607" s="203" t="s">
        <v>65</v>
      </c>
      <c r="AIX607" s="10">
        <f>AIV607*1.3</f>
        <v>157.30000000000001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VLOOKUP(AJB607,$A$681:$F$2401,6,FALSE)</f>
        <v>526</v>
      </c>
      <c r="AJF607" s="203" t="s">
        <v>65</v>
      </c>
      <c r="AJG607" s="10">
        <f>AJE607*1.3</f>
        <v>683.80000000000007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VLOOKUP(AJK607,$A$681:$F$2401,6,FALSE)</f>
        <v>448</v>
      </c>
      <c r="AJO607" s="203" t="s">
        <v>65</v>
      </c>
      <c r="AJP607" s="10">
        <f>AJN607*1.3</f>
        <v>582.4</v>
      </c>
      <c r="AJQ607" s="10"/>
      <c r="AJR607" s="273"/>
      <c r="AJS607" s="203" t="s">
        <v>72</v>
      </c>
      <c r="AJT607" s="428" t="s">
        <v>566</v>
      </c>
      <c r="AJV607" s="204"/>
      <c r="AJW607" s="204">
        <f>VLOOKUP(AJT607,$A$681:$F$2401,6,FALSE)</f>
        <v>448</v>
      </c>
      <c r="AJX607" s="203" t="s">
        <v>65</v>
      </c>
      <c r="AJY607" s="10">
        <f>AJW607*1.3</f>
        <v>582.4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VLOOKUP(AKC607,$A$681:$F$2401,6,FALSE)</f>
        <v>93</v>
      </c>
      <c r="AKG607" s="203" t="s">
        <v>65</v>
      </c>
      <c r="AKH607" s="10">
        <f>AKF607*1.3</f>
        <v>120.9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VLOOKUP(AKL607,$A$681:$F$2401,6,FALSE)</f>
        <v>448</v>
      </c>
      <c r="AKP607" s="203" t="s">
        <v>65</v>
      </c>
      <c r="AKQ607" s="10">
        <f>AKO607*1.3</f>
        <v>582.4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VLOOKUP(AKU607,$A$681:$F$2401,6,FALSE)</f>
        <v>526</v>
      </c>
      <c r="AKY607" s="203" t="s">
        <v>65</v>
      </c>
      <c r="AKZ607" s="10">
        <f>AKX607*1.3</f>
        <v>683.80000000000007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VLOOKUP(ALD607,$A$681:$F$2401,6,FALSE)</f>
        <v>187</v>
      </c>
      <c r="ALH607" s="203" t="s">
        <v>65</v>
      </c>
      <c r="ALI607" s="10">
        <f>ALG607*1.3</f>
        <v>243.1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VLOOKUP(ALM607,$A$681:$F$2401,6,FALSE)</f>
        <v>509</v>
      </c>
      <c r="ALQ607" s="203" t="s">
        <v>65</v>
      </c>
      <c r="ALR607" s="10">
        <f>ALP607*1.3</f>
        <v>661.7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VLOOKUP(ALV607,$A$681:$F$2401,6,FALSE)</f>
        <v>121</v>
      </c>
      <c r="ALZ607" s="203" t="s">
        <v>65</v>
      </c>
      <c r="AMA607" s="10">
        <f>ALY607*1.3</f>
        <v>157.30000000000001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VLOOKUP(AME607,$A$681:$F$2401,6,FALSE)</f>
        <v>93</v>
      </c>
      <c r="AMI607" s="203" t="s">
        <v>65</v>
      </c>
      <c r="AMJ607" s="10">
        <f>AMH607*1.3</f>
        <v>120.9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VLOOKUP(AMN607,$A$681:$F$2401,6,FALSE)</f>
        <v>39</v>
      </c>
      <c r="AMR607" s="203" t="s">
        <v>65</v>
      </c>
      <c r="AMS607" s="10">
        <f>AMQ607*1.3</f>
        <v>50.7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VLOOKUP(AMW607,$A$681:$F$2401,6,FALSE)</f>
        <v>93</v>
      </c>
      <c r="ANA607" s="203" t="s">
        <v>65</v>
      </c>
      <c r="ANB607" s="10">
        <f>AMZ607*1.3</f>
        <v>120.9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VLOOKUP(ANF607,$A$681:$F$2401,6,FALSE)</f>
        <v>509</v>
      </c>
      <c r="ANJ607" s="203" t="s">
        <v>65</v>
      </c>
      <c r="ANK607" s="10">
        <f>ANI607*1.3</f>
        <v>661.7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VLOOKUP(ANO607,$A$681:$F$2401,6,FALSE)</f>
        <v>121</v>
      </c>
      <c r="ANS607" s="203" t="s">
        <v>65</v>
      </c>
      <c r="ANT607" s="10">
        <f>ANR607*1.3</f>
        <v>157.30000000000001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VLOOKUP(ANX607,$A$681:$F$2401,6,FALSE)</f>
        <v>884</v>
      </c>
      <c r="AOB607" s="203" t="s">
        <v>65</v>
      </c>
      <c r="AOC607" s="10">
        <f>AOA607*1.3</f>
        <v>1149.2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VLOOKUP(AOG607,$A$681:$F$2401,6,FALSE)</f>
        <v>509</v>
      </c>
      <c r="AOK607" s="203" t="s">
        <v>65</v>
      </c>
      <c r="AOL607" s="10">
        <f>AOJ607*1.3</f>
        <v>661.7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VLOOKUP(AOP607,$A$681:$F$2401,6,FALSE)</f>
        <v>93</v>
      </c>
      <c r="AOT607" s="203" t="s">
        <v>65</v>
      </c>
      <c r="AOU607" s="10">
        <f>AOS607*1.3</f>
        <v>120.9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VLOOKUP(AOY607,$A$681:$F$2401,6,FALSE)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VLOOKUP(APH607,$A$681:$F$2401,6,FALSE)</f>
        <v>214</v>
      </c>
      <c r="APL607" s="203" t="s">
        <v>65</v>
      </c>
      <c r="APM607" s="10">
        <f>APK607*1.3</f>
        <v>278.2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VLOOKUP(APQ607,$A$681:$F$2401,6,FALSE)</f>
        <v>163</v>
      </c>
      <c r="APU607" s="203" t="s">
        <v>65</v>
      </c>
      <c r="APV607" s="10">
        <f>APT607*1.3</f>
        <v>211.9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VLOOKUP(APZ607,$A$681:$F$2401,6,FALSE)</f>
        <v>214</v>
      </c>
      <c r="AQD607" s="203" t="s">
        <v>65</v>
      </c>
      <c r="AQE607" s="10">
        <f>AQC607*1.3</f>
        <v>278.2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VLOOKUP(B608,$A$681:$F$2401,6,FALSE)</f>
        <v>526</v>
      </c>
      <c r="F608" s="203" t="s">
        <v>67</v>
      </c>
      <c r="G608" s="10">
        <f>E608*1.2</f>
        <v>631.19999999999993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VLOOKUP(K608,$A$681:$F$2401,6,FALSE)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VLOOKUP(T608,$A$681:$F$2401,6,FALSE)</f>
        <v>448</v>
      </c>
      <c r="X608" s="203" t="s">
        <v>67</v>
      </c>
      <c r="Y608" s="10">
        <f>W608*1.2</f>
        <v>537.6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VLOOKUP(AC608,$A$681:$F$2401,6,FALSE)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VLOOKUP(AL608,$A$681:$F$2401,6,FALSE)</f>
        <v>448</v>
      </c>
      <c r="AP608" s="203" t="s">
        <v>67</v>
      </c>
      <c r="AQ608" s="10">
        <f>AO608*1.2</f>
        <v>537.6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VLOOKUP(AU608,$A$681:$F$2401,6,FALSE)</f>
        <v>93</v>
      </c>
      <c r="AY608" s="203" t="s">
        <v>67</v>
      </c>
      <c r="AZ608" s="10">
        <f>AX608*1.2</f>
        <v>111.6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VLOOKUP(BD608,$A$681:$F$2401,6,FALSE)</f>
        <v>93</v>
      </c>
      <c r="BH608" s="203" t="s">
        <v>67</v>
      </c>
      <c r="BI608" s="10">
        <f>BG608*1.2</f>
        <v>111.6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VLOOKUP(BM608,$A$681:$F$2401,6,FALSE)</f>
        <v>884</v>
      </c>
      <c r="BQ608" s="203" t="s">
        <v>67</v>
      </c>
      <c r="BR608" s="10">
        <f>BP608*1.2</f>
        <v>1060.8</v>
      </c>
      <c r="BS608" s="10"/>
      <c r="BT608" s="267"/>
      <c r="BU608" s="203" t="s">
        <v>73</v>
      </c>
      <c r="BV608" s="276" t="s">
        <v>2067</v>
      </c>
      <c r="BX608" s="204"/>
      <c r="BY608" s="204">
        <f>VLOOKUP(BV608,$A$681:$F$2401,6,FALSE)</f>
        <v>255</v>
      </c>
      <c r="BZ608" s="203" t="s">
        <v>67</v>
      </c>
      <c r="CA608" s="10">
        <f>BY608*1.2</f>
        <v>306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VLOOKUP(CE608,$A$681:$F$2401,6,FALSE)</f>
        <v>93</v>
      </c>
      <c r="CI608" s="203" t="s">
        <v>67</v>
      </c>
      <c r="CJ608" s="10">
        <f>CH608*1.2</f>
        <v>111.6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VLOOKUP(CN608,$A$681:$F$2401,6,FALSE)</f>
        <v>448</v>
      </c>
      <c r="CR608" s="203" t="s">
        <v>67</v>
      </c>
      <c r="CS608" s="10">
        <f>CQ608*1.2</f>
        <v>537.6</v>
      </c>
      <c r="CT608" s="10"/>
      <c r="CU608" s="267"/>
      <c r="CV608" s="203" t="s">
        <v>73</v>
      </c>
      <c r="CW608" s="276" t="s">
        <v>2067</v>
      </c>
      <c r="CY608" s="204"/>
      <c r="CZ608" s="204">
        <f>VLOOKUP(CW608,$A$681:$F$2401,6,FALSE)</f>
        <v>255</v>
      </c>
      <c r="DA608" s="203" t="s">
        <v>67</v>
      </c>
      <c r="DB608" s="10">
        <f>CZ608*1.2</f>
        <v>306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VLOOKUP(DF608,$A$681:$F$2401,6,FALSE)</f>
        <v>105</v>
      </c>
      <c r="DJ608" s="203" t="s">
        <v>67</v>
      </c>
      <c r="DK608" s="10">
        <f>DI608*1.2</f>
        <v>126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VLOOKUP(DO608,$A$681:$F$2401,6,FALSE)</f>
        <v>105</v>
      </c>
      <c r="DS608" s="203" t="s">
        <v>67</v>
      </c>
      <c r="DT608" s="10">
        <f>DR608*1.2</f>
        <v>126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VLOOKUP(DX608,$A$681:$F$2401,6,FALSE)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2067</v>
      </c>
      <c r="EI608" s="204"/>
      <c r="EJ608" s="204">
        <f>VLOOKUP(EG608,$A$681:$F$2401,6,FALSE)</f>
        <v>255</v>
      </c>
      <c r="EK608" s="203" t="s">
        <v>67</v>
      </c>
      <c r="EL608" s="10">
        <f>EJ608*1.2</f>
        <v>306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VLOOKUP(EP608,$A$681:$F$2401,6,FALSE)</f>
        <v>448</v>
      </c>
      <c r="ET608" s="203" t="s">
        <v>67</v>
      </c>
      <c r="EU608" s="10">
        <f>ES608*1.2</f>
        <v>537.6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VLOOKUP(EY608,$A$681:$F$2401,6,FALSE)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8" t="s">
        <v>2067</v>
      </c>
      <c r="FJ608" s="204"/>
      <c r="FK608" s="204">
        <f>VLOOKUP(FH608,$A$681:$F$2401,6,FALSE)</f>
        <v>255</v>
      </c>
      <c r="FL608" s="203" t="s">
        <v>67</v>
      </c>
      <c r="FM608" s="10">
        <f>FK608*1.2</f>
        <v>306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VLOOKUP(FQ608,$A$681:$F$2401,6,FALSE)</f>
        <v>448</v>
      </c>
      <c r="FU608" s="203" t="s">
        <v>67</v>
      </c>
      <c r="FV608" s="10">
        <f>FT608*1.2</f>
        <v>537.6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VLOOKUP(FZ608,$A$681:$F$2401,6,FALSE)</f>
        <v>105</v>
      </c>
      <c r="GD608" s="203" t="s">
        <v>67</v>
      </c>
      <c r="GE608" s="10">
        <f>GC608*1.2</f>
        <v>126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VLOOKUP(GI608,$A$681:$F$2401,6,FALSE)</f>
        <v>448</v>
      </c>
      <c r="GM608" s="203" t="s">
        <v>67</v>
      </c>
      <c r="GN608" s="10">
        <f>GL608*1.2</f>
        <v>537.6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VLOOKUP(GR608,$A$681:$F$2401,6,FALSE)</f>
        <v>884</v>
      </c>
      <c r="GV608" s="203" t="s">
        <v>67</v>
      </c>
      <c r="GW608" s="10">
        <f>GU608*1.2</f>
        <v>1060.8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VLOOKUP(HA608,$A$681:$F$2401,6,FALSE)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2067</v>
      </c>
      <c r="HL608" s="204"/>
      <c r="HM608" s="204">
        <f>VLOOKUP(HJ608,$A$681:$F$2401,6,FALSE)</f>
        <v>255</v>
      </c>
      <c r="HN608" s="203" t="s">
        <v>67</v>
      </c>
      <c r="HO608" s="10">
        <f>HM608*1.2</f>
        <v>306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VLOOKUP(HS608,$A$681:$F$2401,6,FALSE)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VLOOKUP(IB608,$A$681:$F$2401,6,FALSE)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VLOOKUP(IK608,$A$681:$F$2401,6,FALSE)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VLOOKUP(IT608,$A$681:$F$2401,6,FALSE)</f>
        <v>121</v>
      </c>
      <c r="IX608" s="203" t="s">
        <v>67</v>
      </c>
      <c r="IY608" s="10">
        <f>IW608*1.2</f>
        <v>145.19999999999999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VLOOKUP(JC608,$A$681:$F$2401,6,FALSE)</f>
        <v>214</v>
      </c>
      <c r="JG608" s="203" t="s">
        <v>67</v>
      </c>
      <c r="JH608" s="10">
        <f>JF608*1.2</f>
        <v>256.8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VLOOKUP(JL608,$A$681:$F$2401,6,FALSE)</f>
        <v>39</v>
      </c>
      <c r="JP608" s="203" t="s">
        <v>67</v>
      </c>
      <c r="JQ608" s="10">
        <f>JO608*1.2</f>
        <v>46.8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VLOOKUP(JU608,$A$681:$F$2401,6,FALSE)</f>
        <v>884</v>
      </c>
      <c r="JY608" s="203" t="s">
        <v>67</v>
      </c>
      <c r="JZ608" s="10">
        <f>JX608*1.2</f>
        <v>1060.8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VLOOKUP(KD608,$A$681:$F$2401,6,FALSE)</f>
        <v>121</v>
      </c>
      <c r="KH608" s="203" t="s">
        <v>67</v>
      </c>
      <c r="KI608" s="10">
        <f>KG608*1.2</f>
        <v>145.19999999999999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VLOOKUP(KM608,$A$681:$F$2401,6,FALSE)</f>
        <v>93</v>
      </c>
      <c r="KQ608" s="203" t="s">
        <v>67</v>
      </c>
      <c r="KR608" s="10">
        <f>KP608*1.2</f>
        <v>111.6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VLOOKUP(KV608,$A$681:$F$2401,6,FALSE)</f>
        <v>509</v>
      </c>
      <c r="KZ608" s="203" t="s">
        <v>67</v>
      </c>
      <c r="LA608" s="10">
        <f>KY608*1.2</f>
        <v>610.79999999999995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VLOOKUP(LE608,$A$681:$F$2401,6,FALSE)</f>
        <v>448</v>
      </c>
      <c r="LI608" s="203" t="s">
        <v>67</v>
      </c>
      <c r="LJ608" s="10">
        <f>LH608*1.2</f>
        <v>537.6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VLOOKUP(LN608,$A$681:$F$2401,6,FALSE)</f>
        <v>884</v>
      </c>
      <c r="LR608" s="203" t="s">
        <v>67</v>
      </c>
      <c r="LS608" s="10">
        <f>LQ608*1.2</f>
        <v>1060.8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VLOOKUP(LW608,$A$681:$F$2401,6,FALSE)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VLOOKUP(MF608,$A$681:$F$2401,6,FALSE)</f>
        <v>509</v>
      </c>
      <c r="MJ608" s="203" t="s">
        <v>67</v>
      </c>
      <c r="MK608" s="10">
        <f>MI608*1.2</f>
        <v>610.79999999999995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VLOOKUP(MO608,$A$681:$F$2401,6,FALSE)</f>
        <v>448</v>
      </c>
      <c r="MS608" s="203" t="s">
        <v>67</v>
      </c>
      <c r="MT608" s="10">
        <f>MR608*1.2</f>
        <v>537.6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VLOOKUP(MX608,$A$681:$F$2401,6,FALSE)</f>
        <v>526</v>
      </c>
      <c r="NB608" s="203" t="s">
        <v>67</v>
      </c>
      <c r="NC608" s="10">
        <f>NA608*1.2</f>
        <v>631.19999999999993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VLOOKUP(NG608,$A$681:$F$2401,6,FALSE)</f>
        <v>163</v>
      </c>
      <c r="NK608" s="203" t="s">
        <v>67</v>
      </c>
      <c r="NL608" s="10">
        <f>NJ608*1.2</f>
        <v>195.6</v>
      </c>
      <c r="NM608" s="10"/>
      <c r="NN608" s="267"/>
      <c r="NO608" s="203" t="s">
        <v>73</v>
      </c>
      <c r="NP608" s="421" t="s">
        <v>437</v>
      </c>
      <c r="NR608" s="204"/>
      <c r="NS608" s="204">
        <f>VLOOKUP(NP608,$A$681:$F$2401,6,FALSE)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VLOOKUP(NY608,$A$681:$F$2401,6,FALSE)</f>
        <v>93</v>
      </c>
      <c r="OC608" s="203" t="s">
        <v>67</v>
      </c>
      <c r="OD608" s="10">
        <f>OB608*1.2</f>
        <v>111.6</v>
      </c>
      <c r="OE608" s="10"/>
      <c r="OF608" s="267"/>
      <c r="OG608" s="203" t="s">
        <v>73</v>
      </c>
      <c r="OH608" s="276" t="s">
        <v>2067</v>
      </c>
      <c r="OJ608" s="204"/>
      <c r="OK608" s="204">
        <f>VLOOKUP(OH608,$A$681:$F$2401,6,FALSE)</f>
        <v>255</v>
      </c>
      <c r="OL608" s="203" t="s">
        <v>67</v>
      </c>
      <c r="OM608" s="10">
        <f>OK608*1.2</f>
        <v>306</v>
      </c>
      <c r="ON608" s="10"/>
      <c r="OO608" s="267"/>
      <c r="OP608" s="203" t="s">
        <v>73</v>
      </c>
      <c r="OQ608" s="421" t="s">
        <v>2067</v>
      </c>
      <c r="OS608" s="204"/>
      <c r="OT608" s="204">
        <f>VLOOKUP(OQ608,$A$681:$F$2401,6,FALSE)</f>
        <v>255</v>
      </c>
      <c r="OU608" s="203" t="s">
        <v>67</v>
      </c>
      <c r="OV608" s="10">
        <f>OT608*1.2</f>
        <v>306</v>
      </c>
      <c r="OW608" s="10"/>
      <c r="OX608" s="267"/>
      <c r="OY608" s="203" t="s">
        <v>73</v>
      </c>
      <c r="OZ608" s="425" t="s">
        <v>437</v>
      </c>
      <c r="PB608" s="204"/>
      <c r="PC608" s="204">
        <f>VLOOKUP(OZ608,$A$681:$F$2401,6,FALSE)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VLOOKUP(PI608,$A$681:$F$2401,6,FALSE)</f>
        <v>163</v>
      </c>
      <c r="PM608" s="203" t="s">
        <v>67</v>
      </c>
      <c r="PN608" s="10">
        <f>PL608*1.2</f>
        <v>195.6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VLOOKUP(PR608,$A$681:$F$2401,6,FALSE)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VLOOKUP(QA608,$A$681:$F$2401,6,FALSE)</f>
        <v>93</v>
      </c>
      <c r="QE608" s="203" t="s">
        <v>67</v>
      </c>
      <c r="QF608" s="10">
        <f>QD608*1.2</f>
        <v>111.6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VLOOKUP(QJ608,$A$681:$F$2401,6,FALSE)</f>
        <v>448</v>
      </c>
      <c r="QN608" s="203" t="s">
        <v>67</v>
      </c>
      <c r="QO608" s="10">
        <f>QM608*1.2</f>
        <v>537.6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VLOOKUP(QS608,$A$681:$F$2401,6,FALSE)</f>
        <v>884</v>
      </c>
      <c r="QW608" s="203" t="s">
        <v>67</v>
      </c>
      <c r="QX608" s="10">
        <f>QV608*1.2</f>
        <v>1060.8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VLOOKUP(RB608,$A$681:$F$2401,6,FALSE)</f>
        <v>884</v>
      </c>
      <c r="RF608" s="203" t="s">
        <v>67</v>
      </c>
      <c r="RG608" s="10">
        <f>RE608*1.2</f>
        <v>1060.8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VLOOKUP(RK608,$A$681:$F$2401,6,FALSE)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VLOOKUP(RT608,$A$681:$F$2401,6,FALSE)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VLOOKUP(SC608,$A$681:$F$2401,6,FALSE)</f>
        <v>526</v>
      </c>
      <c r="SG608" s="203" t="s">
        <v>67</v>
      </c>
      <c r="SH608" s="10">
        <f>SF608*1.2</f>
        <v>631.19999999999993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VLOOKUP(SL608,$A$681:$F$2401,6,FALSE)</f>
        <v>93</v>
      </c>
      <c r="SP608" s="203" t="s">
        <v>67</v>
      </c>
      <c r="SQ608" s="10">
        <f>SO608*1.2</f>
        <v>111.6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VLOOKUP(SU608,$A$681:$F$2401,6,FALSE)</f>
        <v>448</v>
      </c>
      <c r="SY608" s="203" t="s">
        <v>67</v>
      </c>
      <c r="SZ608" s="10">
        <f>SX608*1.2</f>
        <v>537.6</v>
      </c>
      <c r="TA608" s="10"/>
      <c r="TB608" s="273"/>
      <c r="TC608" s="203" t="s">
        <v>73</v>
      </c>
      <c r="TD608" s="425" t="s">
        <v>428</v>
      </c>
      <c r="TF608" s="204"/>
      <c r="TG608" s="204">
        <f>VLOOKUP(TD608,$A$681:$F$2401,6,FALSE)</f>
        <v>121</v>
      </c>
      <c r="TH608" s="203" t="s">
        <v>67</v>
      </c>
      <c r="TI608" s="10">
        <f>TG608*1.2</f>
        <v>145.19999999999999</v>
      </c>
      <c r="TK608" s="273"/>
      <c r="TL608" s="203" t="s">
        <v>73</v>
      </c>
      <c r="TM608" s="276" t="s">
        <v>437</v>
      </c>
      <c r="TO608" s="204"/>
      <c r="TP608" s="204">
        <f>VLOOKUP(TM608,$A$681:$F$2401,6,FALSE)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VLOOKUP(TV608,$A$681:$F$2401,6,FALSE)</f>
        <v>121</v>
      </c>
      <c r="TZ608" s="203" t="s">
        <v>67</v>
      </c>
      <c r="UA608" s="10">
        <f>TY608*1.2</f>
        <v>145.19999999999999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VLOOKUP(UE608,$A$681:$F$2401,6,FALSE)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VLOOKUP(UN608,$A$681:$F$2401,6,FALSE)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VLOOKUP(UW608,$A$681:$F$2401,6,FALSE)</f>
        <v>214</v>
      </c>
      <c r="VA608" s="203" t="s">
        <v>67</v>
      </c>
      <c r="VB608" s="10">
        <f>UZ608*1.2</f>
        <v>256.8</v>
      </c>
      <c r="VC608" s="10"/>
      <c r="VD608" s="273"/>
      <c r="VE608" s="203" t="s">
        <v>73</v>
      </c>
      <c r="VF608" s="276" t="s">
        <v>2067</v>
      </c>
      <c r="VH608" s="204"/>
      <c r="VI608" s="204">
        <f>VLOOKUP(VF608,$A$681:$F$2401,6,FALSE)</f>
        <v>255</v>
      </c>
      <c r="VJ608" s="203" t="s">
        <v>67</v>
      </c>
      <c r="VK608" s="10">
        <f>VI608*1.2</f>
        <v>306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VLOOKUP(VO608,$A$681:$F$2401,6,FALSE)</f>
        <v>214</v>
      </c>
      <c r="VS608" s="203" t="s">
        <v>67</v>
      </c>
      <c r="VT608" s="10">
        <f>VR608*1.2</f>
        <v>256.8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VLOOKUP(VX608,$A$681:$F$2401,6,FALSE)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VLOOKUP(WG608,$A$681:$F$2401,6,FALSE)</f>
        <v>187</v>
      </c>
      <c r="WK608" s="203" t="s">
        <v>67</v>
      </c>
      <c r="WL608" s="10">
        <f>WJ608*1.2</f>
        <v>224.4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VLOOKUP(WP608,$A$681:$F$2401,6,FALSE)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VLOOKUP(WY608,$A$681:$F$2401,6,FALSE)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VLOOKUP(XH608,$A$681:$F$2401,6,FALSE)</f>
        <v>93</v>
      </c>
      <c r="XL608" s="203" t="s">
        <v>67</v>
      </c>
      <c r="XM608" s="10">
        <f>XK608*1.2</f>
        <v>111.6</v>
      </c>
      <c r="XO608" s="273"/>
      <c r="XP608" s="203" t="s">
        <v>73</v>
      </c>
      <c r="XQ608" s="276" t="s">
        <v>566</v>
      </c>
      <c r="XS608" s="204"/>
      <c r="XT608" s="204">
        <f>VLOOKUP(XQ608,$A$681:$F$2401,6,FALSE)</f>
        <v>448</v>
      </c>
      <c r="XU608" s="203" t="s">
        <v>67</v>
      </c>
      <c r="XV608" s="10">
        <f>XT608*1.2</f>
        <v>537.6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VLOOKUP(XZ608,$A$681:$F$2401,6,FALSE)</f>
        <v>39</v>
      </c>
      <c r="YD608" s="203" t="s">
        <v>67</v>
      </c>
      <c r="YE608" s="10">
        <f>YC608*1.2</f>
        <v>46.8</v>
      </c>
      <c r="YG608" s="273"/>
      <c r="YH608" s="203" t="s">
        <v>73</v>
      </c>
      <c r="YI608" s="278" t="s">
        <v>183</v>
      </c>
      <c r="YK608" s="204"/>
      <c r="YL608" s="204" t="e">
        <f>VLOOKUP(YI608,$A$681:$F$2401,6,FALSE)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VLOOKUP(YR608,$A$681:$F$2401,6,FALSE)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5" t="s">
        <v>566</v>
      </c>
      <c r="ZC608" s="204"/>
      <c r="ZD608" s="204">
        <f>VLOOKUP(ZA608,$A$681:$F$2401,6,FALSE)</f>
        <v>448</v>
      </c>
      <c r="ZE608" s="203" t="s">
        <v>67</v>
      </c>
      <c r="ZF608" s="10">
        <f>ZD608*1.2</f>
        <v>537.6</v>
      </c>
      <c r="ZH608" s="273"/>
      <c r="ZI608" s="203" t="s">
        <v>73</v>
      </c>
      <c r="ZJ608" s="276" t="s">
        <v>566</v>
      </c>
      <c r="ZL608" s="204"/>
      <c r="ZM608" s="204">
        <f>VLOOKUP(ZJ608,$A$681:$F$2401,6,FALSE)</f>
        <v>448</v>
      </c>
      <c r="ZN608" s="203" t="s">
        <v>67</v>
      </c>
      <c r="ZO608" s="10">
        <f>ZM608*1.2</f>
        <v>537.6</v>
      </c>
      <c r="ZQ608" s="273"/>
      <c r="ZR608" s="203" t="s">
        <v>73</v>
      </c>
      <c r="ZS608" s="276" t="s">
        <v>517</v>
      </c>
      <c r="ZU608" s="204"/>
      <c r="ZV608" s="204">
        <f>VLOOKUP(ZS608,$A$681:$F$2401,6,FALSE)</f>
        <v>526</v>
      </c>
      <c r="ZW608" s="203" t="s">
        <v>67</v>
      </c>
      <c r="ZX608" s="10">
        <f>ZV608*1.2</f>
        <v>631.19999999999993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VLOOKUP(AAB608,$A$681:$F$2401,6,FALSE)</f>
        <v>526</v>
      </c>
      <c r="AAF608" s="203" t="s">
        <v>67</v>
      </c>
      <c r="AAG608" s="10">
        <f>AAE608*1.2</f>
        <v>631.19999999999993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VLOOKUP(AAK608,$A$681:$F$2401,6,FALSE)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VLOOKUP(AAT608,$A$681:$F$2401,6,FALSE)</f>
        <v>526</v>
      </c>
      <c r="AAX608" s="203" t="s">
        <v>67</v>
      </c>
      <c r="AAY608" s="10">
        <f>AAW608*1.2</f>
        <v>631.19999999999993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VLOOKUP(ABC608,$A$681:$F$2401,6,FALSE)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VLOOKUP(ABL608,$A$681:$F$2401,6,FALSE)</f>
        <v>39</v>
      </c>
      <c r="ABP608" s="203" t="s">
        <v>67</v>
      </c>
      <c r="ABQ608" s="10">
        <f>ABO608*1.2</f>
        <v>46.8</v>
      </c>
      <c r="ABR608" s="10"/>
      <c r="ABS608" s="273"/>
      <c r="ABT608" s="203" t="s">
        <v>73</v>
      </c>
      <c r="ABU608" s="276" t="s">
        <v>2067</v>
      </c>
      <c r="ABW608" s="204"/>
      <c r="ABX608" s="204">
        <f>VLOOKUP(ABU608,$A$681:$F$2401,6,FALSE)</f>
        <v>255</v>
      </c>
      <c r="ABY608" s="203" t="s">
        <v>67</v>
      </c>
      <c r="ABZ608" s="10">
        <f>ABX608*1.2</f>
        <v>306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VLOOKUP(ACD608,$A$681:$F$2401,6,FALSE)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VLOOKUP(ACM608,$A$681:$F$2401,6,FALSE)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VLOOKUP(ACV608,$A$681:$F$2401,6,FALSE)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VLOOKUP(ADE608,$A$681:$F$2401,6,FALSE)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VLOOKUP(ADN608,$A$681:$F$2401,6,FALSE)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VLOOKUP(ADW608,$A$681:$F$2401,6,FALSE)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VLOOKUP(AEF608,$A$681:$F$2401,6,FALSE)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VLOOKUP(AEO608,$A$681:$F$2401,6,FALSE)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VLOOKUP(AEX608,$A$681:$F$2401,6,FALSE)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VLOOKUP(AFG608,$A$681:$F$2401,6,FALSE)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VLOOKUP(AFP608,$A$681:$F$2401,6,FALSE)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VLOOKUP(AFY608,$A$681:$F$2401,6,FALSE)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VLOOKUP(AGH608,$A$681:$F$2401,6,FALSE)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VLOOKUP(AGQ608,$A$681:$F$2401,6,FALSE)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VLOOKUP(AGZ608,$A$681:$F$2401,6,FALSE)</f>
        <v>509</v>
      </c>
      <c r="AHD608" s="203" t="s">
        <v>67</v>
      </c>
      <c r="AHE608" s="10">
        <f>AHC608*1.2</f>
        <v>610.79999999999995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VLOOKUP(AHI608,$A$681:$F$2401,6,FALSE)</f>
        <v>509</v>
      </c>
      <c r="AHM608" s="203" t="s">
        <v>67</v>
      </c>
      <c r="AHN608" s="10">
        <f>AHL608*1.2</f>
        <v>610.79999999999995</v>
      </c>
      <c r="AHO608" s="10"/>
      <c r="AHP608" s="273"/>
      <c r="AHQ608" s="203" t="s">
        <v>73</v>
      </c>
      <c r="AHR608" s="276" t="s">
        <v>2067</v>
      </c>
      <c r="AHT608" s="204"/>
      <c r="AHU608" s="204">
        <f>VLOOKUP(AHR608,$A$681:$F$2401,6,FALSE)</f>
        <v>255</v>
      </c>
      <c r="AHV608" s="203" t="s">
        <v>67</v>
      </c>
      <c r="AHW608" s="10">
        <f>AHU608*1.2</f>
        <v>306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VLOOKUP(AIA608,$A$681:$F$2401,6,FALSE)</f>
        <v>448</v>
      </c>
      <c r="AIE608" s="203" t="s">
        <v>67</v>
      </c>
      <c r="AIF608" s="10">
        <f>AID608*1.2</f>
        <v>537.6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VLOOKUP(AIJ608,$A$681:$F$2401,6,FALSE)</f>
        <v>526</v>
      </c>
      <c r="AIN608" s="203" t="s">
        <v>67</v>
      </c>
      <c r="AIO608" s="10">
        <f>AIM608*1.2</f>
        <v>631.19999999999993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VLOOKUP(AIS608,$A$681:$F$2401,6,FALSE)</f>
        <v>93</v>
      </c>
      <c r="AIW608" s="203" t="s">
        <v>67</v>
      </c>
      <c r="AIX608" s="10">
        <f>AIV608*1.2</f>
        <v>111.6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VLOOKUP(AJB608,$A$681:$F$2401,6,FALSE)</f>
        <v>163</v>
      </c>
      <c r="AJF608" s="203" t="s">
        <v>67</v>
      </c>
      <c r="AJG608" s="10">
        <f>AJE608*1.2</f>
        <v>195.6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VLOOKUP(AJK608,$A$681:$F$2401,6,FALSE)</f>
        <v>526</v>
      </c>
      <c r="AJO608" s="203" t="s">
        <v>67</v>
      </c>
      <c r="AJP608" s="10">
        <f>AJN608*1.2</f>
        <v>631.19999999999993</v>
      </c>
      <c r="AJQ608" s="10"/>
      <c r="AJR608" s="273"/>
      <c r="AJS608" s="203" t="s">
        <v>73</v>
      </c>
      <c r="AJT608" s="428" t="s">
        <v>437</v>
      </c>
      <c r="AJV608" s="204"/>
      <c r="AJW608" s="204">
        <f>VLOOKUP(AJT608,$A$681:$F$2401,6,FALSE)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2067</v>
      </c>
      <c r="AKE608" s="204"/>
      <c r="AKF608" s="204">
        <f>VLOOKUP(AKC608,$A$681:$F$2401,6,FALSE)</f>
        <v>255</v>
      </c>
      <c r="AKG608" s="203" t="s">
        <v>67</v>
      </c>
      <c r="AKH608" s="10">
        <f>AKF608*1.2</f>
        <v>306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VLOOKUP(AKL608,$A$681:$F$2401,6,FALSE)</f>
        <v>526</v>
      </c>
      <c r="AKP608" s="203" t="s">
        <v>67</v>
      </c>
      <c r="AKQ608" s="10">
        <f>AKO608*1.2</f>
        <v>631.19999999999993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VLOOKUP(AKU608,$A$681:$F$2401,6,FALSE)</f>
        <v>448</v>
      </c>
      <c r="AKY608" s="203" t="s">
        <v>67</v>
      </c>
      <c r="AKZ608" s="10">
        <f>AKX608*1.2</f>
        <v>537.6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VLOOKUP(ALD608,$A$681:$F$2401,6,FALSE)</f>
        <v>884</v>
      </c>
      <c r="ALH608" s="203" t="s">
        <v>67</v>
      </c>
      <c r="ALI608" s="10">
        <f>ALG608*1.2</f>
        <v>1060.8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VLOOKUP(ALM608,$A$681:$F$2401,6,FALSE)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VLOOKUP(ALV608,$A$681:$F$2401,6,FALSE)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VLOOKUP(AME608,$A$681:$F$2401,6,FALSE)</f>
        <v>39</v>
      </c>
      <c r="AMI608" s="203" t="s">
        <v>67</v>
      </c>
      <c r="AMJ608" s="10">
        <f>AMH608*1.2</f>
        <v>46.8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VLOOKUP(AMN608,$A$681:$F$2401,6,FALSE)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VLOOKUP(AMW608,$A$681:$F$2401,6,FALSE)</f>
        <v>214</v>
      </c>
      <c r="ANA608" s="203" t="s">
        <v>67</v>
      </c>
      <c r="ANB608" s="10">
        <f>AMZ608*1.2</f>
        <v>256.8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VLOOKUP(ANF608,$A$681:$F$2401,6,FALSE)</f>
        <v>93</v>
      </c>
      <c r="ANJ608" s="203" t="s">
        <v>67</v>
      </c>
      <c r="ANK608" s="10">
        <f>ANI608*1.2</f>
        <v>111.6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VLOOKUP(ANO608,$A$681:$F$2401,6,FALSE)</f>
        <v>884</v>
      </c>
      <c r="ANS608" s="203" t="s">
        <v>67</v>
      </c>
      <c r="ANT608" s="10">
        <f>ANR608*1.2</f>
        <v>1060.8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VLOOKUP(ANX608,$A$681:$F$2401,6,FALSE)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VLOOKUP(AOG608,$A$681:$F$2401,6,FALSE)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VLOOKUP(AOP608,$A$681:$F$2401,6,FALSE)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2067</v>
      </c>
      <c r="APA608" s="204"/>
      <c r="APB608" s="204">
        <f>VLOOKUP(AOY608,$A$681:$F$2401,6,FALSE)</f>
        <v>255</v>
      </c>
      <c r="APC608" s="203" t="s">
        <v>67</v>
      </c>
      <c r="APD608" s="10">
        <f>APB608*1.2</f>
        <v>306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VLOOKUP(APH608,$A$681:$F$2401,6,FALSE)</f>
        <v>448</v>
      </c>
      <c r="APL608" s="203" t="s">
        <v>67</v>
      </c>
      <c r="APM608" s="10">
        <f>APK608*1.2</f>
        <v>537.6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VLOOKUP(APQ608,$A$681:$F$2401,6,FALSE)</f>
        <v>509</v>
      </c>
      <c r="APU608" s="203" t="s">
        <v>67</v>
      </c>
      <c r="APV608" s="10">
        <f>APT608*1.2</f>
        <v>610.79999999999995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VLOOKUP(APZ608,$A$681:$F$2401,6,FALSE)</f>
        <v>526</v>
      </c>
      <c r="AQD608" s="203" t="s">
        <v>67</v>
      </c>
      <c r="AQE608" s="10">
        <f>AQC608*1.2</f>
        <v>631.19999999999993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VLOOKUP(B609,$A$681:$F$2401,6,FALSE)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VLOOKUP(K609,$A$681:$F$2401,6,FALSE)</f>
        <v>93</v>
      </c>
      <c r="O609" s="203" t="s">
        <v>69</v>
      </c>
      <c r="P609" s="10">
        <f>N609*1.1</f>
        <v>102.30000000000001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VLOOKUP(T609,$A$681:$F$2401,6,FALSE)</f>
        <v>884</v>
      </c>
      <c r="X609" s="203" t="s">
        <v>69</v>
      </c>
      <c r="Y609" s="10">
        <f>W609*1.1</f>
        <v>972.40000000000009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VLOOKUP(AC609,$A$681:$F$2401,6,FALSE)</f>
        <v>214</v>
      </c>
      <c r="AG609" s="203" t="s">
        <v>69</v>
      </c>
      <c r="AH609" s="10">
        <f>AF609*1.1</f>
        <v>235.4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VLOOKUP(AL609,$A$681:$F$2401,6,FALSE)</f>
        <v>526</v>
      </c>
      <c r="AP609" s="203" t="s">
        <v>69</v>
      </c>
      <c r="AQ609" s="10">
        <f>AO609*1.1</f>
        <v>578.6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VLOOKUP(AU609,$A$681:$F$2401,6,FALSE)</f>
        <v>105</v>
      </c>
      <c r="AY609" s="203" t="s">
        <v>69</v>
      </c>
      <c r="AZ609" s="10">
        <f>AX609*1.1</f>
        <v>115.50000000000001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VLOOKUP(BD609,$A$681:$F$2401,6,FALSE)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VLOOKUP(BM609,$A$681:$F$2401,6,FALSE)</f>
        <v>105</v>
      </c>
      <c r="BQ609" s="203" t="s">
        <v>69</v>
      </c>
      <c r="BR609" s="10">
        <f>BP609*1.1</f>
        <v>115.50000000000001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VLOOKUP(BV609,$A$681:$F$2401,6,FALSE)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VLOOKUP(CE609,$A$681:$F$2401,6,FALSE)</f>
        <v>448</v>
      </c>
      <c r="CI609" s="203" t="s">
        <v>69</v>
      </c>
      <c r="CJ609" s="10">
        <f>CH609*1.1</f>
        <v>492.80000000000007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VLOOKUP(CN609,$A$681:$F$2401,6,FALSE)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VLOOKUP(CW609,$A$681:$F$2401,6,FALSE)</f>
        <v>93</v>
      </c>
      <c r="DA609" s="203" t="s">
        <v>69</v>
      </c>
      <c r="DB609" s="10">
        <f>CZ609*1.1</f>
        <v>102.30000000000001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VLOOKUP(DF609,$A$681:$F$2401,6,FALSE)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VLOOKUP(DO609,$A$681:$F$2401,6,FALSE)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VLOOKUP(DX609,$A$681:$F$2401,6,FALSE)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VLOOKUP(EG609,$A$681:$F$2401,6,FALSE)</f>
        <v>105</v>
      </c>
      <c r="EK609" s="203" t="s">
        <v>69</v>
      </c>
      <c r="EL609" s="10">
        <f>EJ609*1.1</f>
        <v>115.50000000000001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VLOOKUP(EP609,$A$681:$F$2401,6,FALSE)</f>
        <v>105</v>
      </c>
      <c r="ET609" s="203" t="s">
        <v>69</v>
      </c>
      <c r="EU609" s="10">
        <f>ES609*1.1</f>
        <v>115.50000000000001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VLOOKUP(EY609,$A$681:$F$2401,6,FALSE)</f>
        <v>93</v>
      </c>
      <c r="FC609" s="203" t="s">
        <v>69</v>
      </c>
      <c r="FD609" s="10">
        <f>FB609*1.1</f>
        <v>102.30000000000001</v>
      </c>
      <c r="FE609" s="10"/>
      <c r="FF609" s="267"/>
      <c r="FG609" s="203" t="s">
        <v>74</v>
      </c>
      <c r="FH609" s="418" t="s">
        <v>437</v>
      </c>
      <c r="FJ609" s="204"/>
      <c r="FK609" s="204">
        <f>VLOOKUP(FH609,$A$681:$F$2401,6,FALSE)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VLOOKUP(FQ609,$A$681:$F$2401,6,FALSE)</f>
        <v>105</v>
      </c>
      <c r="FU609" s="203" t="s">
        <v>69</v>
      </c>
      <c r="FV609" s="10">
        <f>FT609*1.1</f>
        <v>115.50000000000001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VLOOKUP(FZ609,$A$681:$F$2401,6,FALSE)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VLOOKUP(GI609,$A$681:$F$2401,6,FALSE)</f>
        <v>884</v>
      </c>
      <c r="GM609" s="203" t="s">
        <v>69</v>
      </c>
      <c r="GN609" s="10">
        <f>GL609*1.1</f>
        <v>972.40000000000009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VLOOKUP(GR609,$A$681:$F$2401,6,FALSE)</f>
        <v>93</v>
      </c>
      <c r="GV609" s="203" t="s">
        <v>69</v>
      </c>
      <c r="GW609" s="10">
        <f>GU609*1.1</f>
        <v>102.30000000000001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VLOOKUP(HA609,$A$681:$F$2401,6,FALSE)</f>
        <v>884</v>
      </c>
      <c r="HE609" s="203" t="s">
        <v>69</v>
      </c>
      <c r="HF609" s="10">
        <f>HD609*1.1</f>
        <v>972.40000000000009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VLOOKUP(HJ609,$A$681:$F$2401,6,FALSE)</f>
        <v>93</v>
      </c>
      <c r="HN609" s="203" t="s">
        <v>69</v>
      </c>
      <c r="HO609" s="10">
        <f>HM609*1.1</f>
        <v>102.30000000000001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VLOOKUP(HS609,$A$681:$F$2401,6,FALSE)</f>
        <v>93</v>
      </c>
      <c r="HW609" s="203" t="s">
        <v>69</v>
      </c>
      <c r="HX609" s="10">
        <f>HV609*1.1</f>
        <v>102.30000000000001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VLOOKUP(IB609,$A$681:$F$2401,6,FALSE)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VLOOKUP(IK609,$A$681:$F$2401,6,FALSE)</f>
        <v>448</v>
      </c>
      <c r="IO609" s="203" t="s">
        <v>69</v>
      </c>
      <c r="IP609" s="10">
        <f>IN609*1.1</f>
        <v>492.80000000000007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VLOOKUP(IT609,$A$681:$F$2401,6,FALSE)</f>
        <v>187</v>
      </c>
      <c r="IX609" s="203" t="s">
        <v>69</v>
      </c>
      <c r="IY609" s="10">
        <f>IW609*1.1</f>
        <v>205.70000000000002</v>
      </c>
      <c r="IZ609" s="10"/>
      <c r="JA609" s="267"/>
      <c r="JB609" s="203" t="s">
        <v>74</v>
      </c>
      <c r="JC609" s="276" t="s">
        <v>2067</v>
      </c>
      <c r="JE609" s="204"/>
      <c r="JF609" s="204">
        <f>VLOOKUP(JC609,$A$681:$F$2401,6,FALSE)</f>
        <v>255</v>
      </c>
      <c r="JG609" s="203" t="s">
        <v>69</v>
      </c>
      <c r="JH609" s="10">
        <f>JF609*1.1</f>
        <v>280.5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VLOOKUP(JL609,$A$681:$F$2401,6,FALSE)</f>
        <v>105</v>
      </c>
      <c r="JP609" s="203" t="s">
        <v>69</v>
      </c>
      <c r="JQ609" s="10">
        <f>JO609*1.1</f>
        <v>115.50000000000001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VLOOKUP(JU609,$A$681:$F$2401,6,FALSE)</f>
        <v>121</v>
      </c>
      <c r="JY609" s="203" t="s">
        <v>69</v>
      </c>
      <c r="JZ609" s="10">
        <f>JX609*1.1</f>
        <v>133.10000000000002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VLOOKUP(KD609,$A$681:$F$2401,6,FALSE)</f>
        <v>448</v>
      </c>
      <c r="KH609" s="203" t="s">
        <v>69</v>
      </c>
      <c r="KI609" s="10">
        <f>KG609*1.1</f>
        <v>492.80000000000007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VLOOKUP(KM609,$A$681:$F$2401,6,FALSE)</f>
        <v>448</v>
      </c>
      <c r="KQ609" s="203" t="s">
        <v>69</v>
      </c>
      <c r="KR609" s="10">
        <f>KP609*1.1</f>
        <v>492.80000000000007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VLOOKUP(KV609,$A$681:$F$2401,6,FALSE)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VLOOKUP(LE609,$A$681:$F$2401,6,FALSE)</f>
        <v>105</v>
      </c>
      <c r="LI609" s="203" t="s">
        <v>69</v>
      </c>
      <c r="LJ609" s="10">
        <f>LH609*1.1</f>
        <v>115.50000000000001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VLOOKUP(LN609,$A$681:$F$2401,6,FALSE)</f>
        <v>105</v>
      </c>
      <c r="LR609" s="203" t="s">
        <v>69</v>
      </c>
      <c r="LS609" s="10">
        <f>LQ609*1.1</f>
        <v>115.50000000000001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VLOOKUP(LW609,$A$681:$F$2401,6,FALSE)</f>
        <v>105</v>
      </c>
      <c r="MA609" s="203" t="s">
        <v>69</v>
      </c>
      <c r="MB609" s="10">
        <f>LZ609*1.1</f>
        <v>115.50000000000001</v>
      </c>
      <c r="MC609" s="10"/>
      <c r="MD609" s="267"/>
      <c r="ME609" s="203" t="s">
        <v>74</v>
      </c>
      <c r="MF609" s="276" t="s">
        <v>2067</v>
      </c>
      <c r="MH609" s="204"/>
      <c r="MI609" s="204">
        <f>VLOOKUP(MF609,$A$681:$F$2401,6,FALSE)</f>
        <v>255</v>
      </c>
      <c r="MJ609" s="203" t="s">
        <v>69</v>
      </c>
      <c r="MK609" s="10">
        <f>MI609*1.1</f>
        <v>280.5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VLOOKUP(MO609,$A$681:$F$2401,6,FALSE)</f>
        <v>526</v>
      </c>
      <c r="MS609" s="203" t="s">
        <v>69</v>
      </c>
      <c r="MT609" s="10">
        <f>MR609*1.1</f>
        <v>578.6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VLOOKUP(MX609,$A$681:$F$2401,6,FALSE)</f>
        <v>448</v>
      </c>
      <c r="NB609" s="203" t="s">
        <v>69</v>
      </c>
      <c r="NC609" s="10">
        <f>NA609*1.1</f>
        <v>492.80000000000007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VLOOKUP(NG609,$A$681:$F$2401,6,FALSE)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21" t="s">
        <v>426</v>
      </c>
      <c r="NR609" s="204"/>
      <c r="NS609" s="204">
        <f>VLOOKUP(NP609,$A$681:$F$2401,6,FALSE)</f>
        <v>187</v>
      </c>
      <c r="NT609" s="203" t="s">
        <v>69</v>
      </c>
      <c r="NU609" s="10">
        <f>NS609*1.1</f>
        <v>205.70000000000002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VLOOKUP(NY609,$A$681:$F$2401,6,FALSE)</f>
        <v>163</v>
      </c>
      <c r="OC609" s="203" t="s">
        <v>69</v>
      </c>
      <c r="OD609" s="10">
        <f>OB609*1.1</f>
        <v>179.3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VLOOKUP(OH609,$A$681:$F$2401,6,FALSE)</f>
        <v>448</v>
      </c>
      <c r="OL609" s="203" t="s">
        <v>69</v>
      </c>
      <c r="OM609" s="10">
        <f>OK609*1.1</f>
        <v>492.80000000000007</v>
      </c>
      <c r="ON609" s="10"/>
      <c r="OO609" s="267"/>
      <c r="OP609" s="203" t="s">
        <v>74</v>
      </c>
      <c r="OQ609" s="421" t="s">
        <v>822</v>
      </c>
      <c r="OS609" s="204"/>
      <c r="OT609" s="204">
        <f>VLOOKUP(OQ609,$A$681:$F$2401,6,FALSE)</f>
        <v>93</v>
      </c>
      <c r="OU609" s="203" t="s">
        <v>69</v>
      </c>
      <c r="OV609" s="10">
        <f>OT609*1.1</f>
        <v>102.30000000000001</v>
      </c>
      <c r="OW609" s="10"/>
      <c r="OX609" s="267"/>
      <c r="OY609" s="203" t="s">
        <v>74</v>
      </c>
      <c r="OZ609" s="425" t="s">
        <v>2067</v>
      </c>
      <c r="PB609" s="204"/>
      <c r="PC609" s="204">
        <f>VLOOKUP(OZ609,$A$681:$F$2401,6,FALSE)</f>
        <v>255</v>
      </c>
      <c r="PD609" s="203" t="s">
        <v>69</v>
      </c>
      <c r="PE609" s="10">
        <f>PC609*1.1</f>
        <v>280.5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VLOOKUP(PI609,$A$681:$F$2401,6,FALSE)</f>
        <v>448</v>
      </c>
      <c r="PM609" s="203" t="s">
        <v>69</v>
      </c>
      <c r="PN609" s="10">
        <f>PL609*1.1</f>
        <v>492.80000000000007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VLOOKUP(PR609,$A$681:$F$2401,6,FALSE)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VLOOKUP(QA609,$A$681:$F$2401,6,FALSE)</f>
        <v>884</v>
      </c>
      <c r="QE609" s="203" t="s">
        <v>69</v>
      </c>
      <c r="QF609" s="10">
        <f>QD609*1.1</f>
        <v>972.40000000000009</v>
      </c>
      <c r="QG609" s="10"/>
      <c r="QH609" s="267"/>
      <c r="QI609" s="203" t="s">
        <v>74</v>
      </c>
      <c r="QJ609" s="276" t="s">
        <v>2067</v>
      </c>
      <c r="QL609" s="204"/>
      <c r="QM609" s="204">
        <f>VLOOKUP(QJ609,$A$681:$F$2401,6,FALSE)</f>
        <v>255</v>
      </c>
      <c r="QN609" s="203" t="s">
        <v>69</v>
      </c>
      <c r="QO609" s="10">
        <f>QM609*1.1</f>
        <v>280.5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VLOOKUP(QS609,$A$681:$F$2401,6,FALSE)</f>
        <v>448</v>
      </c>
      <c r="QW609" s="203" t="s">
        <v>69</v>
      </c>
      <c r="QX609" s="10">
        <f>QV609*1.1</f>
        <v>492.80000000000007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VLOOKUP(RB609,$A$681:$F$2401,6,FALSE)</f>
        <v>448</v>
      </c>
      <c r="RF609" s="203" t="s">
        <v>69</v>
      </c>
      <c r="RG609" s="10">
        <f>RE609*1.1</f>
        <v>492.80000000000007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VLOOKUP(RK609,$A$681:$F$2401,6,FALSE)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VLOOKUP(RT609,$A$681:$F$2401,6,FALSE)</f>
        <v>163</v>
      </c>
      <c r="RX609" s="203" t="s">
        <v>69</v>
      </c>
      <c r="RY609" s="10">
        <f>RW609*1.1</f>
        <v>179.3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VLOOKUP(SC609,$A$681:$F$2401,6,FALSE)</f>
        <v>163</v>
      </c>
      <c r="SG609" s="203" t="s">
        <v>69</v>
      </c>
      <c r="SH609" s="10">
        <f>SF609*1.1</f>
        <v>179.3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VLOOKUP(SL609,$A$681:$F$2401,6,FALSE)</f>
        <v>105</v>
      </c>
      <c r="SP609" s="203" t="s">
        <v>69</v>
      </c>
      <c r="SQ609" s="10">
        <f>SO609*1.1</f>
        <v>115.50000000000001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VLOOKUP(SU609,$A$681:$F$2401,6,FALSE)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5" t="s">
        <v>437</v>
      </c>
      <c r="TF609" s="204"/>
      <c r="TG609" s="204">
        <f>VLOOKUP(TD609,$A$681:$F$2401,6,FALSE)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2067</v>
      </c>
      <c r="TO609" s="204"/>
      <c r="TP609" s="204">
        <f>VLOOKUP(TM609,$A$681:$F$2401,6,FALSE)</f>
        <v>255</v>
      </c>
      <c r="TQ609" s="203" t="s">
        <v>69</v>
      </c>
      <c r="TR609" s="10">
        <f>TP609*1.1</f>
        <v>280.5</v>
      </c>
      <c r="TS609" s="10"/>
      <c r="TT609" s="273"/>
      <c r="TU609" s="203" t="s">
        <v>74</v>
      </c>
      <c r="TV609" s="276" t="s">
        <v>2067</v>
      </c>
      <c r="TX609" s="204"/>
      <c r="TY609" s="204">
        <f>VLOOKUP(TV609,$A$681:$F$2401,6,FALSE)</f>
        <v>255</v>
      </c>
      <c r="TZ609" s="203" t="s">
        <v>69</v>
      </c>
      <c r="UA609" s="10">
        <f>TY609*1.1</f>
        <v>280.5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VLOOKUP(UE609,$A$681:$F$2401,6,FALSE)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2067</v>
      </c>
      <c r="UP609" s="204"/>
      <c r="UQ609" s="204">
        <f>VLOOKUP(UN609,$A$681:$F$2401,6,FALSE)</f>
        <v>255</v>
      </c>
      <c r="UR609" s="203" t="s">
        <v>69</v>
      </c>
      <c r="US609" s="10">
        <f>UQ609*1.1</f>
        <v>280.5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VLOOKUP(UW609,$A$681:$F$2401,6,FALSE)</f>
        <v>884</v>
      </c>
      <c r="VA609" s="203" t="s">
        <v>69</v>
      </c>
      <c r="VB609" s="10">
        <f>UZ609*1.1</f>
        <v>972.40000000000009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VLOOKUP(VF609,$A$681:$F$2401,6,FALSE)</f>
        <v>526</v>
      </c>
      <c r="VJ609" s="203" t="s">
        <v>69</v>
      </c>
      <c r="VK609" s="10">
        <f>VI609*1.1</f>
        <v>578.6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VLOOKUP(VO609,$A$681:$F$2401,6,FALSE)</f>
        <v>39</v>
      </c>
      <c r="VS609" s="203" t="s">
        <v>69</v>
      </c>
      <c r="VT609" s="10">
        <f>VR609*1.1</f>
        <v>42.900000000000006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VLOOKUP(VX609,$A$681:$F$2401,6,FALSE)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VLOOKUP(WG609,$A$681:$F$2401,6,FALSE)</f>
        <v>509</v>
      </c>
      <c r="WK609" s="203" t="s">
        <v>69</v>
      </c>
      <c r="WL609" s="10">
        <f>WJ609*1.1</f>
        <v>559.90000000000009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VLOOKUP(WP609,$A$681:$F$2401,6,FALSE)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VLOOKUP(WY609,$A$681:$F$2401,6,FALSE)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VLOOKUP(XH609,$A$681:$F$2401,6,FALSE)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822</v>
      </c>
      <c r="XS609" s="204"/>
      <c r="XT609" s="204">
        <f>VLOOKUP(XQ609,$A$681:$F$2401,6,FALSE)</f>
        <v>93</v>
      </c>
      <c r="XU609" s="203" t="s">
        <v>69</v>
      </c>
      <c r="XV609" s="10">
        <f>XT609*1.1</f>
        <v>102.30000000000001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VLOOKUP(XZ609,$A$681:$F$2401,6,FALSE)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VLOOKUP(YI609,$A$681:$F$2401,6,FALSE)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VLOOKUP(YR609,$A$681:$F$2401,6,FALSE)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5" t="s">
        <v>711</v>
      </c>
      <c r="ZC609" s="204"/>
      <c r="ZD609" s="204">
        <f>VLOOKUP(ZA609,$A$681:$F$2401,6,FALSE)</f>
        <v>214</v>
      </c>
      <c r="ZE609" s="203" t="s">
        <v>69</v>
      </c>
      <c r="ZF609" s="10">
        <f>ZD609*1.1</f>
        <v>235.4</v>
      </c>
      <c r="ZH609" s="273"/>
      <c r="ZI609" s="203" t="s">
        <v>74</v>
      </c>
      <c r="ZJ609" s="276" t="s">
        <v>711</v>
      </c>
      <c r="ZL609" s="204"/>
      <c r="ZM609" s="204">
        <f>VLOOKUP(ZJ609,$A$681:$F$2401,6,FALSE)</f>
        <v>214</v>
      </c>
      <c r="ZN609" s="203" t="s">
        <v>69</v>
      </c>
      <c r="ZO609" s="10">
        <f>ZM609*1.1</f>
        <v>235.4</v>
      </c>
      <c r="ZQ609" s="273"/>
      <c r="ZR609" s="203" t="s">
        <v>74</v>
      </c>
      <c r="ZS609" s="276" t="s">
        <v>711</v>
      </c>
      <c r="ZU609" s="204"/>
      <c r="ZV609" s="204">
        <f>VLOOKUP(ZS609,$A$681:$F$2401,6,FALSE)</f>
        <v>214</v>
      </c>
      <c r="ZW609" s="203" t="s">
        <v>69</v>
      </c>
      <c r="ZX609" s="10">
        <f>ZV609*1.1</f>
        <v>235.4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VLOOKUP(AAB609,$A$681:$F$2401,6,FALSE)</f>
        <v>121</v>
      </c>
      <c r="AAF609" s="203" t="s">
        <v>69</v>
      </c>
      <c r="AAG609" s="10">
        <f>AAE609*1.1</f>
        <v>133.10000000000002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VLOOKUP(AAK609,$A$681:$F$2401,6,FALSE)</f>
        <v>93</v>
      </c>
      <c r="AAO609" s="203" t="s">
        <v>69</v>
      </c>
      <c r="AAP609" s="10">
        <f>AAN609*1.1</f>
        <v>102.30000000000001</v>
      </c>
      <c r="AAQ609" s="10"/>
      <c r="AAR609" s="273"/>
      <c r="AAS609" s="203" t="s">
        <v>74</v>
      </c>
      <c r="AAT609" s="276" t="s">
        <v>2067</v>
      </c>
      <c r="AAV609" s="204"/>
      <c r="AAW609" s="204">
        <f>VLOOKUP(AAT609,$A$681:$F$2401,6,FALSE)</f>
        <v>255</v>
      </c>
      <c r="AAX609" s="203" t="s">
        <v>69</v>
      </c>
      <c r="AAY609" s="10">
        <f>AAW609*1.1</f>
        <v>280.5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VLOOKUP(ABC609,$A$681:$F$2401,6,FALSE)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VLOOKUP(ABL609,$A$681:$F$2401,6,FALSE)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VLOOKUP(ABU609,$A$681:$F$2401,6,FALSE)</f>
        <v>526</v>
      </c>
      <c r="ABY609" s="203" t="s">
        <v>69</v>
      </c>
      <c r="ABZ609" s="10">
        <f>ABX609*1.1</f>
        <v>578.6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VLOOKUP(ACD609,$A$681:$F$2401,6,FALSE)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VLOOKUP(ACM609,$A$681:$F$2401,6,FALSE)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VLOOKUP(ACV609,$A$681:$F$2401,6,FALSE)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VLOOKUP(ADE609,$A$681:$F$2401,6,FALSE)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VLOOKUP(ADN609,$A$681:$F$2401,6,FALSE)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VLOOKUP(ADW609,$A$681:$F$2401,6,FALSE)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VLOOKUP(AEF609,$A$681:$F$2401,6,FALSE)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VLOOKUP(AEO609,$A$681:$F$2401,6,FALSE)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VLOOKUP(AEX609,$A$681:$F$2401,6,FALSE)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VLOOKUP(AFG609,$A$681:$F$2401,6,FALSE)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VLOOKUP(AFP609,$A$681:$F$2401,6,FALSE)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VLOOKUP(AFY609,$A$681:$F$2401,6,FALSE)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VLOOKUP(AGH609,$A$681:$F$2401,6,FALSE)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VLOOKUP(AGQ609,$A$681:$F$2401,6,FALSE)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VLOOKUP(AGZ609,$A$681:$F$2401,6,FALSE)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VLOOKUP(AHI609,$A$681:$F$2401,6,FALSE)</f>
        <v>121</v>
      </c>
      <c r="AHM609" s="203" t="s">
        <v>69</v>
      </c>
      <c r="AHN609" s="10">
        <f>AHL609*1.1</f>
        <v>133.10000000000002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VLOOKUP(AHR609,$A$681:$F$2401,6,FALSE)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VLOOKUP(AIA609,$A$681:$F$2401,6,FALSE)</f>
        <v>105</v>
      </c>
      <c r="AIE609" s="203" t="s">
        <v>69</v>
      </c>
      <c r="AIF609" s="10">
        <f>AID609*1.1</f>
        <v>115.50000000000001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VLOOKUP(AIJ609,$A$681:$F$2401,6,FALSE)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VLOOKUP(AIS609,$A$681:$F$2401,6,FALSE)</f>
        <v>509</v>
      </c>
      <c r="AIW609" s="203" t="s">
        <v>69</v>
      </c>
      <c r="AIX609" s="10">
        <f>AIV609*1.1</f>
        <v>559.90000000000009</v>
      </c>
      <c r="AIY609" s="10"/>
      <c r="AIZ609" s="273"/>
      <c r="AJA609" s="203" t="s">
        <v>74</v>
      </c>
      <c r="AJB609" s="276" t="s">
        <v>2067</v>
      </c>
      <c r="AJD609" s="204"/>
      <c r="AJE609" s="204">
        <f>VLOOKUP(AJB609,$A$681:$F$2401,6,FALSE)</f>
        <v>255</v>
      </c>
      <c r="AJF609" s="203" t="s">
        <v>69</v>
      </c>
      <c r="AJG609" s="10">
        <f>AJE609*1.1</f>
        <v>280.5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VLOOKUP(AJK609,$A$681:$F$2401,6,FALSE)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8" t="s">
        <v>426</v>
      </c>
      <c r="AJV609" s="204"/>
      <c r="AJW609" s="204">
        <f>VLOOKUP(AJT609,$A$681:$F$2401,6,FALSE)</f>
        <v>187</v>
      </c>
      <c r="AJX609" s="203" t="s">
        <v>69</v>
      </c>
      <c r="AJY609" s="10">
        <f>AJW609*1.1</f>
        <v>205.70000000000002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VLOOKUP(AKC609,$A$681:$F$2401,6,FALSE)</f>
        <v>448</v>
      </c>
      <c r="AKG609" s="203" t="s">
        <v>69</v>
      </c>
      <c r="AKH609" s="10">
        <f>AKF609*1.1</f>
        <v>492.80000000000007</v>
      </c>
      <c r="AKI609" s="10"/>
      <c r="AKJ609" s="273"/>
      <c r="AKK609" s="203" t="s">
        <v>74</v>
      </c>
      <c r="AKL609" s="276" t="s">
        <v>2067</v>
      </c>
      <c r="AKN609" s="204"/>
      <c r="AKO609" s="204">
        <f>VLOOKUP(AKL609,$A$681:$F$2401,6,FALSE)</f>
        <v>255</v>
      </c>
      <c r="AKP609" s="203" t="s">
        <v>69</v>
      </c>
      <c r="AKQ609" s="10">
        <f>AKO609*1.1</f>
        <v>280.5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VLOOKUP(AKU609,$A$681:$F$2401,6,FALSE)</f>
        <v>187</v>
      </c>
      <c r="AKY609" s="203" t="s">
        <v>69</v>
      </c>
      <c r="AKZ609" s="10">
        <f>AKX609*1.1</f>
        <v>205.70000000000002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VLOOKUP(ALD609,$A$681:$F$2401,6,FALSE)</f>
        <v>526</v>
      </c>
      <c r="ALH609" s="203" t="s">
        <v>69</v>
      </c>
      <c r="ALI609" s="10">
        <f>ALG609*1.1</f>
        <v>578.6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VLOOKUP(ALM609,$A$681:$F$2401,6,FALSE)</f>
        <v>214</v>
      </c>
      <c r="ALQ609" s="203" t="s">
        <v>69</v>
      </c>
      <c r="ALR609" s="10">
        <f>ALP609*1.1</f>
        <v>235.4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VLOOKUP(ALV609,$A$681:$F$2401,6,FALSE)</f>
        <v>93</v>
      </c>
      <c r="ALZ609" s="203" t="s">
        <v>69</v>
      </c>
      <c r="AMA609" s="10">
        <f>ALY609*1.1</f>
        <v>102.30000000000001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VLOOKUP(AME609,$A$681:$F$2401,6,FALSE)</f>
        <v>884</v>
      </c>
      <c r="AMI609" s="203" t="s">
        <v>69</v>
      </c>
      <c r="AMJ609" s="10">
        <f>AMH609*1.1</f>
        <v>972.40000000000009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VLOOKUP(AMN609,$A$681:$F$2401,6,FALSE)</f>
        <v>509</v>
      </c>
      <c r="AMR609" s="203" t="s">
        <v>69</v>
      </c>
      <c r="AMS609" s="10">
        <f>AMQ609*1.1</f>
        <v>559.90000000000009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VLOOKUP(AMW609,$A$681:$F$2401,6,FALSE)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VLOOKUP(ANF609,$A$681:$F$2401,6,FALSE)</f>
        <v>448</v>
      </c>
      <c r="ANJ609" s="203" t="s">
        <v>69</v>
      </c>
      <c r="ANK609" s="10">
        <f>ANI609*1.1</f>
        <v>492.80000000000007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VLOOKUP(ANO609,$A$681:$F$2401,6,FALSE)</f>
        <v>509</v>
      </c>
      <c r="ANS609" s="203" t="s">
        <v>69</v>
      </c>
      <c r="ANT609" s="10">
        <f>ANR609*1.1</f>
        <v>559.90000000000009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VLOOKUP(ANX609,$A$681:$F$2401,6,FALSE)</f>
        <v>39</v>
      </c>
      <c r="AOB609" s="203" t="s">
        <v>69</v>
      </c>
      <c r="AOC609" s="10">
        <f>AOA609*1.1</f>
        <v>42.900000000000006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VLOOKUP(AOG609,$A$681:$F$2401,6,FALSE)</f>
        <v>526</v>
      </c>
      <c r="AOK609" s="203" t="s">
        <v>69</v>
      </c>
      <c r="AOL609" s="10">
        <f>AOJ609*1.1</f>
        <v>578.6</v>
      </c>
      <c r="AOM609" s="10"/>
      <c r="AON609" s="273"/>
      <c r="AOO609" s="203" t="s">
        <v>74</v>
      </c>
      <c r="AOP609" s="276" t="s">
        <v>2067</v>
      </c>
      <c r="AOR609" s="204"/>
      <c r="AOS609" s="204">
        <f>VLOOKUP(AOP609,$A$681:$F$2401,6,FALSE)</f>
        <v>255</v>
      </c>
      <c r="AOT609" s="203" t="s">
        <v>69</v>
      </c>
      <c r="AOU609" s="10">
        <f>AOS609*1.1</f>
        <v>280.5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VLOOKUP(AOY609,$A$681:$F$2401,6,FALSE)</f>
        <v>105</v>
      </c>
      <c r="APC609" s="203" t="s">
        <v>69</v>
      </c>
      <c r="APD609" s="10">
        <f>APB609*1.1</f>
        <v>115.50000000000001</v>
      </c>
      <c r="APE609" s="10"/>
      <c r="APF609" s="273"/>
      <c r="APG609" s="203" t="s">
        <v>74</v>
      </c>
      <c r="APH609" s="276" t="s">
        <v>2067</v>
      </c>
      <c r="APJ609" s="204"/>
      <c r="APK609" s="204">
        <f>VLOOKUP(APH609,$A$681:$F$2401,6,FALSE)</f>
        <v>255</v>
      </c>
      <c r="APL609" s="203" t="s">
        <v>69</v>
      </c>
      <c r="APM609" s="10">
        <f>APK609*1.1</f>
        <v>280.5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VLOOKUP(APQ609,$A$681:$F$2401,6,FALSE)</f>
        <v>448</v>
      </c>
      <c r="APU609" s="203" t="s">
        <v>69</v>
      </c>
      <c r="APV609" s="10">
        <f>APT609*1.1</f>
        <v>492.80000000000007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VLOOKUP(APZ609,$A$681:$F$2401,6,FALSE)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11"/>
      <c r="D610" s="203"/>
      <c r="E610" s="203"/>
      <c r="F610" s="203"/>
      <c r="G610" s="10"/>
      <c r="H610" s="10">
        <f>SUM(G605:G609)</f>
        <v>2505.7000000000003</v>
      </c>
      <c r="I610" s="267"/>
      <c r="J610" s="203"/>
      <c r="K610" s="411"/>
      <c r="M610" s="203"/>
      <c r="N610" s="203"/>
      <c r="O610" s="203"/>
      <c r="P610" s="10"/>
      <c r="Q610" s="10">
        <f>SUM(P605:P609)</f>
        <v>2353.8000000000002</v>
      </c>
      <c r="R610" s="267"/>
      <c r="S610" s="203"/>
      <c r="T610" s="264"/>
      <c r="V610" s="203"/>
      <c r="W610" s="203"/>
      <c r="X610" s="203"/>
      <c r="Y610" s="10"/>
      <c r="Z610" s="10">
        <f>SUM(Y605:Y609)</f>
        <v>2270.5</v>
      </c>
      <c r="AA610" s="267"/>
      <c r="AB610" s="203"/>
      <c r="AC610" s="411"/>
      <c r="AE610" s="203"/>
      <c r="AF610" s="203"/>
      <c r="AG610" s="203"/>
      <c r="AH610" s="10"/>
      <c r="AI610" s="10">
        <f>SUM(AH605:AH609)</f>
        <v>2477.4</v>
      </c>
      <c r="AJ610" s="267"/>
      <c r="AK610" s="203"/>
      <c r="AL610" s="411"/>
      <c r="AN610" s="203"/>
      <c r="AO610" s="203"/>
      <c r="AP610" s="203"/>
      <c r="AQ610" s="10"/>
      <c r="AR610" s="10">
        <f>SUM(AQ605:AQ609)</f>
        <v>3014.5</v>
      </c>
      <c r="AS610" s="267"/>
      <c r="AT610" s="203"/>
      <c r="AU610" s="411"/>
      <c r="AW610" s="203"/>
      <c r="AX610" s="203"/>
      <c r="AY610" s="203"/>
      <c r="AZ610" s="10"/>
      <c r="BA610" s="10">
        <f>SUM(AZ605:AZ609)</f>
        <v>2522.2999999999997</v>
      </c>
      <c r="BB610" s="267"/>
      <c r="BC610" s="203"/>
      <c r="BD610" s="411"/>
      <c r="BF610" s="203"/>
      <c r="BG610" s="203"/>
      <c r="BH610" s="203"/>
      <c r="BI610" s="10"/>
      <c r="BJ610" s="10">
        <f>SUM(BI605:BI609)</f>
        <v>2944.4</v>
      </c>
      <c r="BK610" s="267"/>
      <c r="BL610" s="203"/>
      <c r="BM610" s="411"/>
      <c r="BO610" s="203"/>
      <c r="BP610" s="203"/>
      <c r="BQ610" s="203"/>
      <c r="BR610" s="10"/>
      <c r="BS610" s="10">
        <f>SUM(BR605:BR609)</f>
        <v>2538.1000000000004</v>
      </c>
      <c r="BT610" s="267"/>
      <c r="BU610" s="203"/>
      <c r="BV610" s="411"/>
      <c r="BX610" s="203"/>
      <c r="BY610" s="203"/>
      <c r="BZ610" s="203"/>
      <c r="CA610" s="10"/>
      <c r="CB610" s="10">
        <f>SUM(CA605:CA609)</f>
        <v>2685.1000000000004</v>
      </c>
      <c r="CC610" s="267"/>
      <c r="CD610" s="203"/>
      <c r="CE610" s="411"/>
      <c r="CG610" s="203"/>
      <c r="CH610" s="203"/>
      <c r="CI610" s="203"/>
      <c r="CJ610" s="10"/>
      <c r="CK610" s="10">
        <f>SUM(CJ605:CJ609)</f>
        <v>2565.6000000000004</v>
      </c>
      <c r="CL610" s="267"/>
      <c r="CM610" s="203"/>
      <c r="CN610" s="411"/>
      <c r="CP610" s="203"/>
      <c r="CQ610" s="203"/>
      <c r="CR610" s="203"/>
      <c r="CS610" s="10"/>
      <c r="CT610" s="10">
        <f>SUM(CS605:CS609)</f>
        <v>1383.8</v>
      </c>
      <c r="CU610" s="267"/>
      <c r="CV610" s="203"/>
      <c r="CW610" s="411"/>
      <c r="CY610" s="203"/>
      <c r="CZ610" s="203"/>
      <c r="DA610" s="203"/>
      <c r="DB610" s="10"/>
      <c r="DC610" s="10">
        <f>SUM(DB605:DB609)</f>
        <v>2667.3</v>
      </c>
      <c r="DD610" s="267"/>
      <c r="DE610" s="203"/>
      <c r="DF610" s="411"/>
      <c r="DH610" s="203"/>
      <c r="DI610" s="203"/>
      <c r="DJ610" s="203"/>
      <c r="DK610" s="10"/>
      <c r="DL610" s="10">
        <f>SUM(DK605:DK609)</f>
        <v>2625.7000000000003</v>
      </c>
      <c r="DM610" s="267"/>
      <c r="DN610" s="203"/>
      <c r="DO610" s="411"/>
      <c r="DQ610" s="203"/>
      <c r="DR610" s="203"/>
      <c r="DS610" s="203"/>
      <c r="DT610" s="10"/>
      <c r="DU610" s="10">
        <f>SUM(DT605:DT609)</f>
        <v>2715.7000000000003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11"/>
      <c r="EI610" s="203"/>
      <c r="EJ610" s="203"/>
      <c r="EK610" s="203"/>
      <c r="EL610" s="10"/>
      <c r="EM610" s="10">
        <f>SUM(EL605:EL609)</f>
        <v>2727</v>
      </c>
      <c r="EN610" s="267"/>
      <c r="EO610" s="203"/>
      <c r="EP610" s="411"/>
      <c r="ER610" s="203"/>
      <c r="ES610" s="203"/>
      <c r="ET610" s="203"/>
      <c r="EU610" s="10"/>
      <c r="EV610" s="10">
        <f>SUM(EU605:EU609)</f>
        <v>2567.5</v>
      </c>
      <c r="EW610" s="267"/>
      <c r="EX610" s="203"/>
      <c r="EY610" s="411"/>
      <c r="FA610" s="203"/>
      <c r="FB610" s="203"/>
      <c r="FC610" s="203"/>
      <c r="FD610" s="10"/>
      <c r="FE610" s="10">
        <f>SUM(FD605:FD609)</f>
        <v>1462.0999999999997</v>
      </c>
      <c r="FF610" s="267"/>
      <c r="FG610" s="203"/>
      <c r="FH610" s="419"/>
      <c r="FJ610" s="203"/>
      <c r="FK610" s="203"/>
      <c r="FL610" s="203"/>
      <c r="FM610" s="10"/>
      <c r="FN610" s="10">
        <f>SUM(FM605:FM609)</f>
        <v>2649.3</v>
      </c>
      <c r="FO610" s="267"/>
      <c r="FP610" s="203"/>
      <c r="FQ610" s="411"/>
      <c r="FS610" s="203"/>
      <c r="FT610" s="203"/>
      <c r="FU610" s="203"/>
      <c r="FV610" s="10"/>
      <c r="FW610" s="10">
        <f>SUM(FV605:FV609)</f>
        <v>3047</v>
      </c>
      <c r="FX610" s="267"/>
      <c r="FY610" s="203"/>
      <c r="FZ610" s="411"/>
      <c r="GB610" s="203"/>
      <c r="GC610" s="203"/>
      <c r="GD610" s="203"/>
      <c r="GE610" s="10"/>
      <c r="GF610" s="10">
        <f>SUM(GE605:GE609)</f>
        <v>2333</v>
      </c>
      <c r="GG610" s="267"/>
      <c r="GH610" s="203"/>
      <c r="GI610" s="411"/>
      <c r="GK610" s="203"/>
      <c r="GL610" s="203"/>
      <c r="GM610" s="203"/>
      <c r="GN610" s="10"/>
      <c r="GO610" s="10">
        <f>SUM(GN605:GN609)</f>
        <v>2860.3</v>
      </c>
      <c r="GP610" s="267"/>
      <c r="GQ610" s="203"/>
      <c r="GR610" s="411"/>
      <c r="GT610" s="203"/>
      <c r="GU610" s="203"/>
      <c r="GV610" s="203"/>
      <c r="GW610" s="203"/>
      <c r="GX610" s="10">
        <f>SUM(GW605:GW609)</f>
        <v>2636.9000000000005</v>
      </c>
      <c r="GY610" s="267"/>
      <c r="GZ610" s="203"/>
      <c r="HA610" s="411"/>
      <c r="HC610" s="203"/>
      <c r="HD610" s="203"/>
      <c r="HE610" s="203"/>
      <c r="HF610" s="10"/>
      <c r="HG610" s="10">
        <f>SUM(HF605:HF609)</f>
        <v>2335.9</v>
      </c>
      <c r="HH610" s="267"/>
      <c r="HI610" s="203"/>
      <c r="HJ610" s="411"/>
      <c r="HL610" s="203"/>
      <c r="HM610" s="203"/>
      <c r="HN610" s="203"/>
      <c r="HO610" s="203"/>
      <c r="HP610" s="10">
        <f>SUM(HO605:HO609)</f>
        <v>2702.1000000000004</v>
      </c>
      <c r="HQ610" s="267"/>
      <c r="HR610" s="203"/>
      <c r="HS610" s="420"/>
      <c r="HU610" s="203"/>
      <c r="HV610" s="203"/>
      <c r="HW610" s="203"/>
      <c r="HX610" s="10"/>
      <c r="HY610" s="10">
        <f>SUM(HX605:HX609)</f>
        <v>2632.7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20"/>
      <c r="IM610" s="203"/>
      <c r="IN610" s="203"/>
      <c r="IO610" s="203"/>
      <c r="IP610" s="10"/>
      <c r="IQ610" s="10">
        <f>SUM(IP605:IP609)</f>
        <v>2869.5</v>
      </c>
      <c r="IR610" s="267"/>
      <c r="IS610" s="203"/>
      <c r="IT610" s="420"/>
      <c r="IV610" s="203"/>
      <c r="IW610" s="203"/>
      <c r="IX610" s="203"/>
      <c r="IY610" s="10"/>
      <c r="IZ610" s="10">
        <f>SUM(IY605:IY609)</f>
        <v>1288</v>
      </c>
      <c r="JA610" s="267"/>
      <c r="JB610" s="203"/>
      <c r="JC610" s="420"/>
      <c r="JE610" s="203"/>
      <c r="JF610" s="203"/>
      <c r="JG610" s="203"/>
      <c r="JH610" s="10"/>
      <c r="JI610" s="10">
        <f>SUM(JH605:JH609)</f>
        <v>1696.4</v>
      </c>
      <c r="JJ610" s="267"/>
      <c r="JK610" s="203"/>
      <c r="JL610" s="420"/>
      <c r="JN610" s="203"/>
      <c r="JO610" s="203"/>
      <c r="JP610" s="203"/>
      <c r="JQ610" s="10"/>
      <c r="JR610" s="10">
        <f>SUM(JQ605:JQ609)</f>
        <v>989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2777.7</v>
      </c>
      <c r="KB610" s="267"/>
      <c r="KC610" s="203"/>
      <c r="KD610" s="420"/>
      <c r="KF610" s="203"/>
      <c r="KG610" s="203"/>
      <c r="KH610" s="203"/>
      <c r="KI610" s="10"/>
      <c r="KJ610" s="10">
        <f>SUM(KI605:KI609)</f>
        <v>2062.7000000000003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2908.3</v>
      </c>
      <c r="KT610" s="267"/>
      <c r="KU610" s="203"/>
      <c r="KV610" s="426"/>
      <c r="KX610" s="203"/>
      <c r="KY610" s="203"/>
      <c r="KZ610" s="203"/>
      <c r="LA610" s="10"/>
      <c r="LB610" s="10">
        <f>SUM(LA605:LA609)</f>
        <v>3476.5</v>
      </c>
      <c r="LC610" s="267"/>
      <c r="LD610" s="203"/>
      <c r="LE610" s="420"/>
      <c r="LG610" s="203"/>
      <c r="LH610" s="203"/>
      <c r="LI610" s="203"/>
      <c r="LJ610" s="10"/>
      <c r="LK610" s="10">
        <f>SUM(LJ605:LJ609)</f>
        <v>3019.9</v>
      </c>
      <c r="LL610" s="267"/>
      <c r="LM610" s="203"/>
      <c r="LN610" s="420"/>
      <c r="LP610" s="203"/>
      <c r="LQ610" s="203"/>
      <c r="LR610" s="203"/>
      <c r="LS610" s="10"/>
      <c r="LT610" s="10">
        <f>SUM(LS605:LS609)</f>
        <v>2484.1000000000004</v>
      </c>
      <c r="LU610" s="267"/>
      <c r="LV610" s="203"/>
      <c r="LW610" s="420"/>
      <c r="LY610" s="203"/>
      <c r="LZ610" s="203"/>
      <c r="MA610" s="203"/>
      <c r="MB610" s="10"/>
      <c r="MC610" s="10">
        <f>SUM(MB605:MB609)</f>
        <v>2699.2</v>
      </c>
      <c r="MD610" s="267"/>
      <c r="ME610" s="203"/>
      <c r="MF610" s="420"/>
      <c r="MH610" s="203"/>
      <c r="MI610" s="203"/>
      <c r="MJ610" s="203"/>
      <c r="MK610" s="10"/>
      <c r="ML610" s="10">
        <f>SUM(MK605:MK609)</f>
        <v>3038.8</v>
      </c>
      <c r="MM610" s="267"/>
      <c r="MN610" s="203"/>
      <c r="MO610" s="420"/>
      <c r="MQ610" s="203"/>
      <c r="MR610" s="203"/>
      <c r="MS610" s="203"/>
      <c r="MT610" s="10"/>
      <c r="MU610" s="10">
        <f>SUM(MT605:MT609)</f>
        <v>3273.3</v>
      </c>
      <c r="MV610" s="267"/>
      <c r="MW610" s="203"/>
      <c r="MX610" s="420"/>
      <c r="MZ610" s="203"/>
      <c r="NA610" s="203"/>
      <c r="NB610" s="203"/>
      <c r="NC610" s="10"/>
      <c r="ND610" s="10">
        <f>SUM(NC605:NC609)</f>
        <v>3038.4</v>
      </c>
      <c r="NE610" s="267"/>
      <c r="NF610" s="203"/>
      <c r="NG610" s="420"/>
      <c r="NI610" s="203"/>
      <c r="NJ610" s="203"/>
      <c r="NK610" s="203"/>
      <c r="NL610" s="10"/>
      <c r="NM610" s="10">
        <f>SUM(NL605:NL609)</f>
        <v>1009.4000000000001</v>
      </c>
      <c r="NN610" s="267"/>
      <c r="NO610" s="203"/>
      <c r="NP610" s="422"/>
      <c r="NR610" s="203"/>
      <c r="NS610" s="203"/>
      <c r="NT610" s="203"/>
      <c r="NU610" s="10"/>
      <c r="NV610" s="10">
        <f>SUM(NU605:NU609)</f>
        <v>1571.1000000000001</v>
      </c>
      <c r="NW610" s="267"/>
      <c r="NX610" s="203"/>
      <c r="NY610" s="420"/>
      <c r="OA610" s="203"/>
      <c r="OB610" s="203"/>
      <c r="OC610" s="203"/>
      <c r="OD610" s="203"/>
      <c r="OE610" s="10">
        <f>SUM(OD605:OD609)</f>
        <v>1214.6999999999998</v>
      </c>
      <c r="OF610" s="267"/>
      <c r="OG610" s="203"/>
      <c r="OH610" s="420"/>
      <c r="OJ610" s="203"/>
      <c r="OK610" s="203"/>
      <c r="OL610" s="203"/>
      <c r="OM610" s="10"/>
      <c r="ON610" s="10">
        <f>SUM(OM605:OM609)</f>
        <v>3056.8</v>
      </c>
      <c r="OO610" s="267"/>
      <c r="OP610" s="203"/>
      <c r="OQ610" s="422"/>
      <c r="OS610" s="203"/>
      <c r="OT610" s="203"/>
      <c r="OU610" s="203"/>
      <c r="OV610" s="10"/>
      <c r="OW610" s="10">
        <f>SUM(OV605:OV609)</f>
        <v>1395</v>
      </c>
      <c r="OX610" s="267"/>
      <c r="OY610" s="203"/>
      <c r="OZ610" s="425"/>
      <c r="PB610" s="203"/>
      <c r="PC610" s="203"/>
      <c r="PD610" s="203"/>
      <c r="PE610" s="10"/>
      <c r="PF610" s="10">
        <f>SUM(PE605:PE609)</f>
        <v>2568.1999999999998</v>
      </c>
      <c r="PG610" s="267"/>
      <c r="PH610" s="203"/>
      <c r="PI610" s="420"/>
      <c r="PK610" s="203"/>
      <c r="PL610" s="203"/>
      <c r="PM610" s="203"/>
      <c r="PN610" s="10"/>
      <c r="PO610" s="10">
        <f>SUM(PN605:PN609)</f>
        <v>2539.9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20"/>
      <c r="QC610" s="203"/>
      <c r="QD610" s="203"/>
      <c r="QE610" s="203"/>
      <c r="QF610" s="10"/>
      <c r="QG610" s="10">
        <f>SUM(QF605:QF609)</f>
        <v>2248.9</v>
      </c>
      <c r="QH610" s="267"/>
      <c r="QI610" s="203"/>
      <c r="QJ610" s="420"/>
      <c r="QL610" s="203"/>
      <c r="QM610" s="203"/>
      <c r="QN610" s="203"/>
      <c r="QO610" s="10"/>
      <c r="QP610" s="10">
        <f>SUM(QO605:QO609)</f>
        <v>2399</v>
      </c>
      <c r="QQ610" s="267"/>
      <c r="QR610" s="203"/>
      <c r="QS610" s="420"/>
      <c r="QU610" s="203"/>
      <c r="QV610" s="203"/>
      <c r="QW610" s="203"/>
      <c r="QX610" s="10"/>
      <c r="QY610" s="10">
        <f>SUM(QX605:QX609)</f>
        <v>2903.9000000000005</v>
      </c>
      <c r="QZ610" s="267"/>
      <c r="RA610" s="203"/>
      <c r="RB610" s="420"/>
      <c r="RD610" s="203"/>
      <c r="RE610" s="203"/>
      <c r="RF610" s="203"/>
      <c r="RG610" s="10"/>
      <c r="RH610" s="10">
        <f>SUM(RG605:RG609)</f>
        <v>3131.1000000000004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20"/>
      <c r="RV610" s="203"/>
      <c r="RW610" s="203"/>
      <c r="RX610" s="203"/>
      <c r="RY610" s="10"/>
      <c r="RZ610" s="10">
        <f>SUM(RY605:RY609)</f>
        <v>3037.7000000000003</v>
      </c>
      <c r="SA610" s="273"/>
      <c r="SB610" s="203"/>
      <c r="SC610" s="420"/>
      <c r="SE610" s="203"/>
      <c r="SF610" s="203"/>
      <c r="SG610" s="203"/>
      <c r="SH610" s="10"/>
      <c r="SI610" s="10">
        <f>SUM(SH605:SH609)</f>
        <v>2968.1</v>
      </c>
      <c r="SJ610" s="273"/>
      <c r="SK610" s="203"/>
      <c r="SL610" s="420"/>
      <c r="SN610" s="203"/>
      <c r="SO610" s="203"/>
      <c r="SP610" s="203"/>
      <c r="SQ610" s="10"/>
      <c r="SR610" s="10">
        <f>SUM(SQ605:SQ609)</f>
        <v>1651.3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2564.8000000000002</v>
      </c>
      <c r="TB610" s="273"/>
      <c r="TC610" s="203"/>
      <c r="TD610" s="425"/>
      <c r="TF610" s="203"/>
      <c r="TG610" s="203"/>
      <c r="TH610" s="203"/>
      <c r="TI610" s="203"/>
      <c r="TJ610" s="10">
        <f>SUM(TI605:TI609)</f>
        <v>2524.3000000000002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1808.9999999999998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2719.5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2322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2479.9</v>
      </c>
      <c r="VD610" s="273"/>
      <c r="VE610" s="203"/>
      <c r="VF610" s="420"/>
      <c r="VH610" s="203"/>
      <c r="VI610" s="203"/>
      <c r="VJ610" s="203"/>
      <c r="VK610" s="10"/>
      <c r="VL610" s="10">
        <f>SUM(VK605:VK609)</f>
        <v>1742.6999999999998</v>
      </c>
      <c r="VM610" s="273"/>
      <c r="VN610" s="203"/>
      <c r="VO610" s="420"/>
      <c r="VQ610" s="203"/>
      <c r="VR610" s="203"/>
      <c r="VS610" s="203"/>
      <c r="VT610" s="10"/>
      <c r="VU610" s="10">
        <f>SUM(VT605:VT609)</f>
        <v>1024.3000000000002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1486.6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20"/>
      <c r="XJ610" s="203"/>
      <c r="XK610" s="203"/>
      <c r="XL610" s="203"/>
      <c r="XM610" s="203"/>
      <c r="XN610" s="10">
        <f>SUM(XM605:XM609)</f>
        <v>2575.5000000000005</v>
      </c>
      <c r="XO610" s="273"/>
      <c r="XP610" s="203"/>
      <c r="XQ610" s="420"/>
      <c r="XS610" s="203"/>
      <c r="XT610" s="203"/>
      <c r="XU610" s="203"/>
      <c r="XV610" s="10"/>
      <c r="XW610" s="10">
        <f>SUM(XV605:XV609)</f>
        <v>1524.3</v>
      </c>
      <c r="XX610" s="273"/>
      <c r="XY610" s="203"/>
      <c r="XZ610" s="420"/>
      <c r="YB610" s="203"/>
      <c r="YC610" s="203"/>
      <c r="YD610" s="203"/>
      <c r="YE610" s="203"/>
      <c r="YF610" s="10">
        <f>SUM(YE605:YE609)</f>
        <v>2741.0000000000005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5"/>
      <c r="ZC610" s="203"/>
      <c r="ZD610" s="203"/>
      <c r="ZE610" s="203"/>
      <c r="ZF610" s="203"/>
      <c r="ZG610" s="10">
        <f>SUM(ZF605:ZF609)</f>
        <v>2609.1</v>
      </c>
      <c r="ZH610" s="273"/>
      <c r="ZI610" s="203"/>
      <c r="ZJ610" s="420"/>
      <c r="ZL610" s="203"/>
      <c r="ZM610" s="203"/>
      <c r="ZN610" s="203"/>
      <c r="ZO610" s="203"/>
      <c r="ZP610" s="10">
        <f>SUM(ZO605:ZO609)</f>
        <v>3190.3</v>
      </c>
      <c r="ZQ610" s="273"/>
      <c r="ZR610" s="203"/>
      <c r="ZS610" s="420"/>
      <c r="ZU610" s="203"/>
      <c r="ZV610" s="203"/>
      <c r="ZW610" s="203"/>
      <c r="ZX610" s="10"/>
      <c r="ZY610" s="10">
        <f>SUM(ZX605:ZX609)</f>
        <v>1889.6999999999998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1446.5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1608.9999999999998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2491.6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969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1733.1999999999998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20"/>
      <c r="AHB610" s="203"/>
      <c r="AHC610" s="203"/>
      <c r="AHD610" s="203"/>
      <c r="AHE610" s="10"/>
      <c r="AHF610" s="10">
        <f>SUM(AHE605:AHE609)</f>
        <v>3447.9000000000005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1495.5</v>
      </c>
      <c r="AHP610" s="273"/>
      <c r="AHQ610" s="203"/>
      <c r="AHR610" s="426"/>
      <c r="AHT610" s="203"/>
      <c r="AHU610" s="203"/>
      <c r="AHV610" s="203"/>
      <c r="AHW610" s="10"/>
      <c r="AHX610" s="10">
        <f>SUM(AHW605:AHW609)</f>
        <v>2152.7000000000003</v>
      </c>
      <c r="AHY610" s="273"/>
      <c r="AHZ610" s="203"/>
      <c r="AIA610" s="426"/>
      <c r="AIC610" s="203"/>
      <c r="AID610" s="203"/>
      <c r="AIE610" s="203"/>
      <c r="AIF610" s="10"/>
      <c r="AIG610" s="10">
        <f>SUM(AIF605:AIF609)</f>
        <v>2079.9</v>
      </c>
      <c r="AIH610" s="273"/>
      <c r="AII610" s="203"/>
      <c r="AIJ610" s="426"/>
      <c r="AIL610" s="203"/>
      <c r="AIM610" s="203"/>
      <c r="AIN610" s="203"/>
      <c r="AIO610" s="10"/>
      <c r="AIP610" s="10">
        <f>SUM(AIO605:AIO609)</f>
        <v>2572.1</v>
      </c>
      <c r="AIQ610" s="273"/>
      <c r="AIR610" s="203"/>
      <c r="AIS610" s="426"/>
      <c r="AIU610" s="203"/>
      <c r="AIV610" s="203"/>
      <c r="AIW610" s="203"/>
      <c r="AIX610" s="10"/>
      <c r="AIY610" s="10">
        <f>SUM(AIX605:AIX609)</f>
        <v>2891.2000000000003</v>
      </c>
      <c r="AIZ610" s="273"/>
      <c r="AJA610" s="203"/>
      <c r="AJB610" s="426"/>
      <c r="AJD610" s="203"/>
      <c r="AJE610" s="203"/>
      <c r="AJF610" s="203"/>
      <c r="AJG610" s="10"/>
      <c r="AJH610" s="10">
        <f>SUM(AJG605:AJG609)</f>
        <v>2807</v>
      </c>
      <c r="AJI610" s="273"/>
      <c r="AJJ610" s="203"/>
      <c r="AJK610" s="426"/>
      <c r="AJM610" s="203"/>
      <c r="AJN610" s="203"/>
      <c r="AJO610" s="203"/>
      <c r="AJP610" s="10"/>
      <c r="AJQ610" s="10">
        <f>SUM(AJP605:AJP609)</f>
        <v>2970.1</v>
      </c>
      <c r="AJR610" s="273"/>
      <c r="AJS610" s="203"/>
      <c r="AJT610" s="429"/>
      <c r="AJV610" s="203"/>
      <c r="AJW610" s="203"/>
      <c r="AJX610" s="203"/>
      <c r="AJY610" s="10"/>
      <c r="AJZ610" s="10">
        <f>SUM(AJY605:AJY609)</f>
        <v>1920.8999999999999</v>
      </c>
      <c r="AKA610" s="273"/>
      <c r="AKB610" s="203"/>
      <c r="AKC610" s="426"/>
      <c r="AKE610" s="203"/>
      <c r="AKF610" s="203"/>
      <c r="AKG610" s="203"/>
      <c r="AKH610" s="10"/>
      <c r="AKI610" s="10">
        <f>SUM(AKH605:AKH609)</f>
        <v>2946.3</v>
      </c>
      <c r="AKJ610" s="273"/>
      <c r="AKK610" s="203"/>
      <c r="AKL610" s="426"/>
      <c r="AKN610" s="203"/>
      <c r="AKO610" s="203"/>
      <c r="AKP610" s="203"/>
      <c r="AKQ610" s="10"/>
      <c r="AKR610" s="10">
        <f>SUM(AKQ605:AKQ609)</f>
        <v>3069.2999999999997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1726.2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2250.1999999999998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2164.9</v>
      </c>
      <c r="ALT610" s="273"/>
      <c r="ALU610" s="203"/>
      <c r="ALV610" s="426"/>
      <c r="ALX610" s="203"/>
      <c r="ALY610" s="203"/>
      <c r="ALZ610" s="203"/>
      <c r="AMA610" s="10"/>
      <c r="AMB610" s="10">
        <f>SUM(AMA605:AMA609)</f>
        <v>2499.8000000000002</v>
      </c>
      <c r="AMC610" s="273"/>
      <c r="AMD610" s="203"/>
      <c r="AME610" s="426"/>
      <c r="AMG610" s="203"/>
      <c r="AMH610" s="203"/>
      <c r="AMI610" s="203"/>
      <c r="AMJ610" s="10"/>
      <c r="AMK610" s="10">
        <f>SUM(AMJ605:AMJ609)</f>
        <v>2169.1000000000004</v>
      </c>
      <c r="AML610" s="273"/>
      <c r="AMM610" s="203"/>
      <c r="AMN610" s="426"/>
      <c r="AMP610" s="203"/>
      <c r="AMQ610" s="203"/>
      <c r="AMR610" s="203"/>
      <c r="AMS610" s="10"/>
      <c r="AMT610" s="10">
        <f>SUM(AMS605:AMS609)</f>
        <v>2240.3999999999996</v>
      </c>
      <c r="AMU610" s="273"/>
      <c r="AMV610" s="203"/>
      <c r="AMW610" s="426"/>
      <c r="AMY610" s="203"/>
      <c r="AMZ610" s="203"/>
      <c r="ANA610" s="203"/>
      <c r="ANB610" s="10"/>
      <c r="ANC610" s="10">
        <f>SUM(ANB605:ANB609)</f>
        <v>2086.4</v>
      </c>
      <c r="AND610" s="273"/>
      <c r="ANE610" s="203"/>
      <c r="ANF610" s="426"/>
      <c r="ANH610" s="203"/>
      <c r="ANI610" s="203"/>
      <c r="ANJ610" s="203"/>
      <c r="ANK610" s="10"/>
      <c r="ANL610" s="10">
        <f>SUM(ANK605:ANK609)</f>
        <v>3292.7000000000003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2697.2000000000003</v>
      </c>
      <c r="ANV610" s="273"/>
      <c r="ANW610" s="203"/>
      <c r="ANX610" s="426"/>
      <c r="ANZ610" s="203"/>
      <c r="AOA610" s="203"/>
      <c r="AOB610" s="203"/>
      <c r="AOC610" s="10"/>
      <c r="AOD610" s="10">
        <f>SUM(AOC605:AOC609)</f>
        <v>2281.6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3407.0999999999995</v>
      </c>
      <c r="AON610" s="273"/>
      <c r="AOO610" s="203"/>
      <c r="AOP610" s="426"/>
      <c r="AOR610" s="203"/>
      <c r="AOS610" s="203"/>
      <c r="AOT610" s="203"/>
      <c r="AOU610" s="10"/>
      <c r="AOV610" s="10">
        <f>SUM(AOU605:AOU609)</f>
        <v>2524.6</v>
      </c>
      <c r="AOW610" s="273"/>
      <c r="AOX610" s="203"/>
      <c r="AOY610" s="426"/>
      <c r="APA610" s="203"/>
      <c r="APB610" s="203"/>
      <c r="APC610" s="203"/>
      <c r="APD610" s="10"/>
      <c r="APE610" s="10">
        <f>SUM(APD605:APD609)</f>
        <v>2715.3</v>
      </c>
      <c r="APF610" s="273"/>
      <c r="APG610" s="203"/>
      <c r="APH610" s="426"/>
      <c r="APJ610" s="203"/>
      <c r="APK610" s="203"/>
      <c r="APL610" s="203"/>
      <c r="APM610" s="10"/>
      <c r="APN610" s="10">
        <f>SUM(APM605:APM609)</f>
        <v>3122.8999999999996</v>
      </c>
      <c r="APO610" s="273"/>
      <c r="APP610" s="203"/>
      <c r="APQ610" s="426"/>
      <c r="APS610" s="203"/>
      <c r="APT610" s="203"/>
      <c r="APU610" s="203"/>
      <c r="APV610" s="10"/>
      <c r="APW610" s="10">
        <f>SUM(APV605:APV609)</f>
        <v>2233.4</v>
      </c>
      <c r="APX610" s="273"/>
      <c r="APY610" s="203"/>
      <c r="APZ610" s="426"/>
      <c r="AQB610" s="203"/>
      <c r="AQC610" s="203"/>
      <c r="AQD610" s="203"/>
      <c r="AQE610" s="10"/>
      <c r="AQF610" s="10">
        <f>SUM(AQE605:AQE609)</f>
        <v>2561.4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VLOOKUP(B611,$A$681:$F$2401,6,FALSE)</f>
        <v>311</v>
      </c>
      <c r="F611" s="203" t="s">
        <v>61</v>
      </c>
      <c r="G611" s="10">
        <f>E611*1.5</f>
        <v>466.5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VLOOKUP(K611,$A$681:$F$2401,6,FALSE)</f>
        <v>441</v>
      </c>
      <c r="O611" s="203" t="s">
        <v>61</v>
      </c>
      <c r="P611" s="10">
        <f>N611*1.5*M611</f>
        <v>661.5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VLOOKUP(T611,$A$681:$F$2401,6,FALSE)</f>
        <v>441</v>
      </c>
      <c r="X611" s="203" t="s">
        <v>61</v>
      </c>
      <c r="Y611" s="10">
        <f>W611*1.5*V611</f>
        <v>661.5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VLOOKUP(AC611,$A$681:$F$2401,6,FALSE)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VLOOKUP(AL611,$A$681:$F$2401,6,FALSE)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VLOOKUP(AU611,$A$681:$F$2401,6,FALSE)</f>
        <v>441</v>
      </c>
      <c r="AY611" s="203" t="s">
        <v>61</v>
      </c>
      <c r="AZ611" s="10">
        <f>AX611*1.5*AW611</f>
        <v>661.5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VLOOKUP(BD611,$A$681:$F$2401,6,FALSE)</f>
        <v>441</v>
      </c>
      <c r="BH611" s="203" t="s">
        <v>61</v>
      </c>
      <c r="BI611" s="10">
        <f>BG611*1.5*BF611</f>
        <v>661.5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VLOOKUP(BM611,$A$681:$F$2401,6,FALSE)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VLOOKUP(BV611,$A$681:$F$2401,6,FALSE)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VLOOKUP(CE611,$A$681:$F$2401,6,FALSE)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VLOOKUP(CN611,$A$681:$F$2401,6,FALSE)</f>
        <v>262</v>
      </c>
      <c r="CR611" s="203" t="s">
        <v>61</v>
      </c>
      <c r="CS611" s="10">
        <f>CQ611*1.5*CP611</f>
        <v>393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VLOOKUP(CW611,$A$681:$F$2401,6,FALSE)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VLOOKUP(DF611,$A$681:$F$2401,6,FALSE)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VLOOKUP(DO611,$A$681:$F$2401,6,FALSE)</f>
        <v>311</v>
      </c>
      <c r="DS611" s="203" t="s">
        <v>61</v>
      </c>
      <c r="DT611" s="10">
        <f>DR611*1.5*DQ611</f>
        <v>466.5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VLOOKUP(DX611,$A$681:$F$2401,6,FALSE)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VLOOKUP(EG611,$A$681:$F$2401,6,FALSE)</f>
        <v>406</v>
      </c>
      <c r="EK611" s="203" t="s">
        <v>61</v>
      </c>
      <c r="EL611" s="10">
        <f>EJ611*1.5*EI611</f>
        <v>609</v>
      </c>
      <c r="EM611" s="10"/>
      <c r="EN611" s="267"/>
      <c r="EO611" s="203" t="s">
        <v>75</v>
      </c>
      <c r="EP611" s="413" t="s">
        <v>1247</v>
      </c>
      <c r="EQ611" s="412" t="s">
        <v>2018</v>
      </c>
      <c r="ER611" s="283">
        <f>IF(EQ611="Kopman",1.3,1)</f>
        <v>1.3</v>
      </c>
      <c r="ES611" s="204">
        <f>VLOOKUP(EP611,$A$681:$F$2401,6,FALSE)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VLOOKUP(EY611,$A$681:$F$2401,6,FALSE)</f>
        <v>203</v>
      </c>
      <c r="FC611" s="203" t="s">
        <v>61</v>
      </c>
      <c r="FD611" s="10">
        <f>FB611*1.5*FA611</f>
        <v>304.5</v>
      </c>
      <c r="FE611" s="10"/>
      <c r="FF611" s="267"/>
      <c r="FG611" s="203" t="s">
        <v>75</v>
      </c>
      <c r="FH611" s="418" t="s">
        <v>1263</v>
      </c>
      <c r="FJ611" s="283">
        <f>IF(FI611="Kopman",1.3,1)</f>
        <v>1</v>
      </c>
      <c r="FK611" s="204">
        <f>VLOOKUP(FH611,$A$681:$F$2401,6,FALSE)</f>
        <v>441</v>
      </c>
      <c r="FL611" s="203" t="s">
        <v>61</v>
      </c>
      <c r="FM611" s="10">
        <f>FK611*1.5*FJ611</f>
        <v>661.5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VLOOKUP(FQ611,$A$681:$F$2401,6,FALSE)</f>
        <v>404</v>
      </c>
      <c r="FU611" s="203" t="s">
        <v>61</v>
      </c>
      <c r="FV611" s="10">
        <f>FT611*1.5*FS611</f>
        <v>606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VLOOKUP(FZ611,$A$681:$F$2401,6,FALSE)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VLOOKUP(GI611,$A$681:$F$2401,6,FALSE)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VLOOKUP(GR611,$A$681:$F$2401,6,FALSE)</f>
        <v>441</v>
      </c>
      <c r="GV611" s="203" t="s">
        <v>61</v>
      </c>
      <c r="GW611" s="10">
        <f>GU611*1.5</f>
        <v>661.5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VLOOKUP(HA611,$A$681:$F$2401,6,FALSE)</f>
        <v>311</v>
      </c>
      <c r="HE611" s="203" t="s">
        <v>61</v>
      </c>
      <c r="HF611" s="10">
        <f>HD611*1.5*HC611</f>
        <v>466.5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VLOOKUP(HJ611,$A$681:$F$2401,6,FALSE)</f>
        <v>441</v>
      </c>
      <c r="HN611" s="203" t="s">
        <v>61</v>
      </c>
      <c r="HO611" s="10">
        <f>HM611*1.5</f>
        <v>661.5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VLOOKUP(HS611,$A$681:$F$2401,6,FALSE)</f>
        <v>404</v>
      </c>
      <c r="HW611" s="203" t="s">
        <v>61</v>
      </c>
      <c r="HX611" s="10">
        <f>HV611*1.5*HU611</f>
        <v>606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VLOOKUP(IB611,$A$681:$F$2401,6,FALSE)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VLOOKUP(IK611,$A$681:$F$2401,6,FALSE)</f>
        <v>441</v>
      </c>
      <c r="IO611" s="203" t="s">
        <v>61</v>
      </c>
      <c r="IP611" s="10">
        <f>IN611*1.5*IM611</f>
        <v>661.5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VLOOKUP(IT611,$A$681:$F$2401,6,FALSE)</f>
        <v>225</v>
      </c>
      <c r="IX611" s="203" t="s">
        <v>61</v>
      </c>
      <c r="IY611" s="10">
        <f>IW611*1.5*IV611</f>
        <v>337.5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VLOOKUP(JC611,$A$681:$F$2401,6,FALSE)</f>
        <v>311</v>
      </c>
      <c r="JG611" s="203" t="s">
        <v>61</v>
      </c>
      <c r="JH611" s="10">
        <f>JF611*1.5*JE611</f>
        <v>466.5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VLOOKUP(JL611,$A$681:$F$2401,6,FALSE)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VLOOKUP(JU611,$A$681:$F$2401,6,FALSE)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2288</v>
      </c>
      <c r="KF611" s="283">
        <f>IF(KE611="Kopman",1.3,1)</f>
        <v>1</v>
      </c>
      <c r="KG611" s="204">
        <f>VLOOKUP(KD611,$A$681:$F$2401,6,FALSE)</f>
        <v>375</v>
      </c>
      <c r="KH611" s="203" t="s">
        <v>61</v>
      </c>
      <c r="KI611" s="10">
        <f>KG611*1.5*KF611</f>
        <v>562.5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VLOOKUP(KM611,$A$681:$F$2401,6,FALSE)</f>
        <v>404</v>
      </c>
      <c r="KQ611" s="203" t="s">
        <v>61</v>
      </c>
      <c r="KR611" s="10">
        <f>KP611*1.5</f>
        <v>606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VLOOKUP(KV611,$A$681:$F$2401,6,FALSE)</f>
        <v>441</v>
      </c>
      <c r="KZ611" s="203" t="s">
        <v>61</v>
      </c>
      <c r="LA611" s="10">
        <f>KY611*1.5*KX611</f>
        <v>661.5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VLOOKUP(LE611,$A$681:$F$2401,6,FALSE)</f>
        <v>441</v>
      </c>
      <c r="LI611" s="203" t="s">
        <v>61</v>
      </c>
      <c r="LJ611" s="10">
        <f>LH611*1.5*LG611</f>
        <v>661.5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VLOOKUP(LN611,$A$681:$F$2401,6,FALSE)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VLOOKUP(LW611,$A$681:$F$2401,6,FALSE)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VLOOKUP(MF611,$A$681:$F$2401,6,FALSE)</f>
        <v>441</v>
      </c>
      <c r="MJ611" s="203" t="s">
        <v>61</v>
      </c>
      <c r="MK611" s="10">
        <f>MI611*1.5*MH611</f>
        <v>661.5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VLOOKUP(MO611,$A$681:$F$2401,6,FALSE)</f>
        <v>441</v>
      </c>
      <c r="MS611" s="203" t="s">
        <v>61</v>
      </c>
      <c r="MT611" s="10">
        <f>MR611*1.5*MQ611</f>
        <v>661.5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VLOOKUP(MX611,$A$681:$F$2401,6,FALSE)</f>
        <v>404</v>
      </c>
      <c r="NB611" s="203" t="s">
        <v>61</v>
      </c>
      <c r="NC611" s="10">
        <f>NA611*1.5*MZ611</f>
        <v>606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VLOOKUP(NG611,$A$681:$F$2401,6,FALSE)</f>
        <v>441</v>
      </c>
      <c r="NK611" s="203" t="s">
        <v>61</v>
      </c>
      <c r="NL611" s="10">
        <f>NJ611*1.5*NI611</f>
        <v>661.5</v>
      </c>
      <c r="NM611" s="10"/>
      <c r="NN611" s="267"/>
      <c r="NO611" s="203" t="s">
        <v>75</v>
      </c>
      <c r="NP611" s="421" t="s">
        <v>581</v>
      </c>
      <c r="NR611" s="283">
        <f>IF(NQ611="Kopman",1.3,1)</f>
        <v>1</v>
      </c>
      <c r="NS611" s="204">
        <f>VLOOKUP(NP611,$A$681:$F$2401,6,FALSE)</f>
        <v>79</v>
      </c>
      <c r="NT611" s="203" t="s">
        <v>61</v>
      </c>
      <c r="NU611" s="10">
        <f>NS611*1.5*NR611</f>
        <v>118.5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VLOOKUP(NY611,$A$681:$F$2401,6,FALSE)</f>
        <v>262</v>
      </c>
      <c r="OC611" s="203" t="s">
        <v>61</v>
      </c>
      <c r="OD611" s="10">
        <f>OB611*1.5</f>
        <v>393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VLOOKUP(OH611,$A$681:$F$2401,6,FALSE)</f>
        <v>404</v>
      </c>
      <c r="OL611" s="203" t="s">
        <v>61</v>
      </c>
      <c r="OM611" s="10">
        <f>OK611*1.5*OJ611</f>
        <v>606</v>
      </c>
      <c r="ON611" s="10"/>
      <c r="OO611" s="267"/>
      <c r="OP611" s="203" t="s">
        <v>75</v>
      </c>
      <c r="OQ611" s="421" t="s">
        <v>996</v>
      </c>
      <c r="OS611" s="283">
        <f>IF(OR611="Kopman",1.3,1)</f>
        <v>1</v>
      </c>
      <c r="OT611" s="204">
        <f>VLOOKUP(OQ611,$A$681:$F$2401,6,FALSE)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5" t="s">
        <v>2288</v>
      </c>
      <c r="PB611" s="283">
        <f>IF(PA611="Kopman",1.3,1)</f>
        <v>1</v>
      </c>
      <c r="PC611" s="204">
        <f>VLOOKUP(OZ611,$A$681:$F$2401,6,FALSE)</f>
        <v>375</v>
      </c>
      <c r="PD611" s="203" t="s">
        <v>61</v>
      </c>
      <c r="PE611" s="10">
        <f>PC611*1.5*PB611</f>
        <v>562.5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VLOOKUP(PI611,$A$681:$F$2401,6,FALSE)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VLOOKUP(PR611,$A$681:$F$2401,6,FALSE)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VLOOKUP(QA611,$A$681:$F$2401,6,FALSE)</f>
        <v>441</v>
      </c>
      <c r="QE611" s="203" t="s">
        <v>61</v>
      </c>
      <c r="QF611" s="10">
        <f>QD611*1.5*QC611</f>
        <v>661.5</v>
      </c>
      <c r="QG611" s="10"/>
      <c r="QH611" s="267"/>
      <c r="QI611" s="203" t="s">
        <v>75</v>
      </c>
      <c r="QJ611" s="413" t="s">
        <v>1247</v>
      </c>
      <c r="QK611" s="412" t="s">
        <v>2018</v>
      </c>
      <c r="QL611" s="283">
        <f>IF(QK611="Kopman",1.3,1)</f>
        <v>1.3</v>
      </c>
      <c r="QM611" s="204">
        <f>VLOOKUP(QJ611,$A$681:$F$2401,6,FALSE)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VLOOKUP(QS611,$A$681:$F$2401,6,FALSE)</f>
        <v>441</v>
      </c>
      <c r="QW611" s="203" t="s">
        <v>61</v>
      </c>
      <c r="QX611" s="10">
        <f>QV611*1.5*QU611</f>
        <v>661.5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VLOOKUP(RB611,$A$681:$F$2401,6,FALSE)</f>
        <v>441</v>
      </c>
      <c r="RF611" s="203" t="s">
        <v>61</v>
      </c>
      <c r="RG611" s="10">
        <f>RE611*1.5*RD611</f>
        <v>661.5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VLOOKUP(RK611,$A$681:$F$2401,6,FALSE)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VLOOKUP(RT611,$A$681:$F$2401,6,FALSE)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VLOOKUP(SC611,$A$681:$F$2401,6,FALSE)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VLOOKUP(SL611,$A$681:$F$2401,6,FALSE)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13" t="s">
        <v>447</v>
      </c>
      <c r="SV611" s="412" t="s">
        <v>2018</v>
      </c>
      <c r="SW611" s="283">
        <f>IF(SV611="Kopman",1.3,1)</f>
        <v>1.3</v>
      </c>
      <c r="SX611" s="204">
        <f>VLOOKUP(SU611,$A$681:$F$2401,6,FALSE)</f>
        <v>38</v>
      </c>
      <c r="SY611" s="203" t="s">
        <v>61</v>
      </c>
      <c r="SZ611" s="10">
        <f>SX611*1.5*SW611</f>
        <v>74.100000000000009</v>
      </c>
      <c r="TA611" s="10"/>
      <c r="TB611" s="273"/>
      <c r="TC611" s="203" t="s">
        <v>75</v>
      </c>
      <c r="TD611" s="425" t="s">
        <v>640</v>
      </c>
      <c r="TF611" s="283">
        <f>IF(TE611="Kopman",1.3,1)</f>
        <v>1</v>
      </c>
      <c r="TG611" s="204">
        <f>VLOOKUP(TD611,$A$681:$F$2401,6,FALSE)</f>
        <v>203</v>
      </c>
      <c r="TH611" s="203" t="s">
        <v>61</v>
      </c>
      <c r="TI611" s="10">
        <f>TG611*1.5</f>
        <v>304.5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VLOOKUP(TM611,$A$681:$F$2401,6,FALSE)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VLOOKUP(TV611,$A$681:$F$2401,6,FALSE)</f>
        <v>311</v>
      </c>
      <c r="TZ611" s="203" t="s">
        <v>61</v>
      </c>
      <c r="UA611" s="10">
        <f>TY611*1.5*TX611</f>
        <v>466.5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VLOOKUP(UE611,$A$681:$F$2401,6,FALSE)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VLOOKUP(UN611,$A$681:$F$2401,6,FALSE)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VLOOKUP(UW611,$A$681:$F$2401,6,FALSE)</f>
        <v>262</v>
      </c>
      <c r="VA611" s="203" t="s">
        <v>61</v>
      </c>
      <c r="VB611" s="10">
        <f>UZ611*1.5*UY611</f>
        <v>393</v>
      </c>
      <c r="VC611" s="10"/>
      <c r="VD611" s="273"/>
      <c r="VE611" s="203" t="s">
        <v>75</v>
      </c>
      <c r="VF611" s="276" t="s">
        <v>2288</v>
      </c>
      <c r="VH611" s="283">
        <f>IF(VG611="Kopman",1.3,1)</f>
        <v>1</v>
      </c>
      <c r="VI611" s="204">
        <f>VLOOKUP(VF611,$A$681:$F$2401,6,FALSE)</f>
        <v>375</v>
      </c>
      <c r="VJ611" s="203" t="s">
        <v>61</v>
      </c>
      <c r="VK611" s="10">
        <f>VI611*1.5*VH611</f>
        <v>562.5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VLOOKUP(VO611,$A$681:$F$2401,6,FALSE)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VLOOKUP(VX611,$A$681:$F$2401,6,FALSE)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VLOOKUP(WG611,$A$681:$F$2401,6,FALSE)</f>
        <v>311</v>
      </c>
      <c r="WK611" s="203" t="s">
        <v>61</v>
      </c>
      <c r="WL611" s="10">
        <f>WJ611*1.5</f>
        <v>466.5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VLOOKUP(WP611,$A$681:$F$2401,6,FALSE)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VLOOKUP(WY611,$A$681:$F$2401,6,FALSE)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VLOOKUP(XH611,$A$681:$F$2401,6,FALSE)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VLOOKUP(XQ611,$A$681:$F$2401,6,FALSE)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VLOOKUP(XZ611,$A$681:$F$2401,6,FALSE)</f>
        <v>311</v>
      </c>
      <c r="YD611" s="203" t="s">
        <v>61</v>
      </c>
      <c r="YE611" s="10">
        <f>YC611*1.5</f>
        <v>466.5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VLOOKUP(YI611,$A$681:$F$2401,6,FALSE)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VLOOKUP(YR611,$A$681:$F$2401,6,FALSE)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5" t="s">
        <v>1247</v>
      </c>
      <c r="ZC611" s="283">
        <f>IF(ZB611="Kopman",1.3,1)</f>
        <v>1</v>
      </c>
      <c r="ZD611" s="204">
        <f>VLOOKUP(ZA611,$A$681:$F$2401,6,FALSE)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VLOOKUP(ZJ611,$A$681:$F$2401,6,FALSE)</f>
        <v>441</v>
      </c>
      <c r="ZN611" s="203" t="s">
        <v>61</v>
      </c>
      <c r="ZO611" s="10">
        <f>ZM611*1.5</f>
        <v>661.5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VLOOKUP(ZS611,$A$681:$F$2401,6,FALSE)</f>
        <v>441</v>
      </c>
      <c r="ZW611" s="203" t="s">
        <v>61</v>
      </c>
      <c r="ZX611" s="10">
        <f>ZV611*1.5*ZU611</f>
        <v>661.5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VLOOKUP(AAB611,$A$681:$F$2401,6,FALSE)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VLOOKUP(AAK611,$A$681:$F$2401,6,FALSE)</f>
        <v>404</v>
      </c>
      <c r="AAO611" s="203" t="s">
        <v>61</v>
      </c>
      <c r="AAP611" s="10">
        <f>AAN611*1.5*AAM611</f>
        <v>606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VLOOKUP(AAT611,$A$681:$F$2401,6,FALSE)</f>
        <v>311</v>
      </c>
      <c r="AAX611" s="203" t="s">
        <v>61</v>
      </c>
      <c r="AAY611" s="10">
        <f>AAW611*1.5*AAV611</f>
        <v>466.5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VLOOKUP(ABC611,$A$681:$F$2401,6,FALSE)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VLOOKUP(ABL611,$A$681:$F$2401,6,FALSE)</f>
        <v>414</v>
      </c>
      <c r="ABP611" s="203" t="s">
        <v>61</v>
      </c>
      <c r="ABQ611" s="10">
        <f>ABO611*1.5*ABN611</f>
        <v>621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VLOOKUP(ABU611,$A$681:$F$2401,6,FALSE)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VLOOKUP(ACD611,$A$681:$F$2401,6,FALSE)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VLOOKUP(ACM611,$A$681:$F$2401,6,FALSE)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VLOOKUP(ACV611,$A$681:$F$2401,6,FALSE)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VLOOKUP(ADE611,$A$681:$F$2401,6,FALSE)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VLOOKUP(ADN611,$A$681:$F$2401,6,FALSE)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VLOOKUP(ADW611,$A$681:$F$2401,6,FALSE)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VLOOKUP(AEF611,$A$681:$F$2401,6,FALSE)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VLOOKUP(AEO611,$A$681:$F$2401,6,FALSE)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VLOOKUP(AEX611,$A$681:$F$2401,6,FALSE)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VLOOKUP(AFG611,$A$681:$F$2401,6,FALSE)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VLOOKUP(AFP611,$A$681:$F$2401,6,FALSE)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VLOOKUP(AFY611,$A$681:$F$2401,6,FALSE)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VLOOKUP(AGH611,$A$681:$F$2401,6,FALSE)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VLOOKUP(AGQ611,$A$681:$F$2401,6,FALSE)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VLOOKUP(AGZ611,$A$681:$F$2401,6,FALSE)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2288</v>
      </c>
      <c r="AHK611" s="283">
        <f>IF(AHJ611="Kopman",1.3,1)</f>
        <v>1</v>
      </c>
      <c r="AHL611" s="204">
        <f>VLOOKUP(AHI611,$A$681:$F$2401,6,FALSE)</f>
        <v>375</v>
      </c>
      <c r="AHM611" s="203" t="s">
        <v>61</v>
      </c>
      <c r="AHN611" s="10">
        <f>AHL611*1.5*AHK611</f>
        <v>562.5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VLOOKUP(AHR611,$A$681:$F$2401,6,FALSE)</f>
        <v>264</v>
      </c>
      <c r="AHV611" s="203" t="s">
        <v>61</v>
      </c>
      <c r="AHW611" s="10">
        <f>AHU611*1.5*AHT611</f>
        <v>396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VLOOKUP(AIA611,$A$681:$F$2401,6,FALSE)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VLOOKUP(AIJ611,$A$681:$F$2401,6,FALSE)</f>
        <v>406</v>
      </c>
      <c r="AIN611" s="203" t="s">
        <v>61</v>
      </c>
      <c r="AIO611" s="10">
        <f>AIM611*1.5*AIL611</f>
        <v>609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VLOOKUP(AIS611,$A$681:$F$2401,6,FALSE)</f>
        <v>203</v>
      </c>
      <c r="AIW611" s="203" t="s">
        <v>61</v>
      </c>
      <c r="AIX611" s="10">
        <f>AIV611*1.5*AIU611</f>
        <v>304.5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VLOOKUP(AJB611,$A$681:$F$2401,6,FALSE)</f>
        <v>441</v>
      </c>
      <c r="AJF611" s="203" t="s">
        <v>61</v>
      </c>
      <c r="AJG611" s="10">
        <f>AJE611*1.5*AJD611</f>
        <v>661.5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VLOOKUP(AJK611,$A$681:$F$2401,6,FALSE)</f>
        <v>203</v>
      </c>
      <c r="AJO611" s="203" t="s">
        <v>61</v>
      </c>
      <c r="AJP611" s="10">
        <f>AJN611*1.5*AJM611</f>
        <v>304.5</v>
      </c>
      <c r="AJQ611" s="10"/>
      <c r="AJR611" s="273"/>
      <c r="AJS611" s="203" t="s">
        <v>75</v>
      </c>
      <c r="AJT611" s="428" t="s">
        <v>2288</v>
      </c>
      <c r="AJV611" s="283">
        <f>IF(AJU611="Kopman",1.3,1)</f>
        <v>1</v>
      </c>
      <c r="AJW611" s="204">
        <f>VLOOKUP(AJT611,$A$681:$F$2401,6,FALSE)</f>
        <v>375</v>
      </c>
      <c r="AJX611" s="203" t="s">
        <v>61</v>
      </c>
      <c r="AJY611" s="10">
        <f>AJW611*1.5*AJV611</f>
        <v>562.5</v>
      </c>
      <c r="AJZ611" s="10"/>
      <c r="AKA611" s="273"/>
      <c r="AKB611" s="203" t="s">
        <v>75</v>
      </c>
      <c r="AKC611" s="276" t="s">
        <v>2288</v>
      </c>
      <c r="AKE611" s="283">
        <f>IF(AKD611="Kopman",1.3,1)</f>
        <v>1</v>
      </c>
      <c r="AKF611" s="204">
        <f>VLOOKUP(AKC611,$A$681:$F$2401,6,FALSE)</f>
        <v>375</v>
      </c>
      <c r="AKG611" s="203" t="s">
        <v>61</v>
      </c>
      <c r="AKH611" s="10">
        <f>AKF611*1.5*AKE611</f>
        <v>562.5</v>
      </c>
      <c r="AKI611" s="10"/>
      <c r="AKJ611" s="273"/>
      <c r="AKK611" s="203" t="s">
        <v>75</v>
      </c>
      <c r="AKL611" s="276" t="s">
        <v>2288</v>
      </c>
      <c r="AKN611" s="283">
        <f>IF(AKM611="Kopman",1.3,1)</f>
        <v>1</v>
      </c>
      <c r="AKO611" s="204">
        <f>VLOOKUP(AKL611,$A$681:$F$2401,6,FALSE)</f>
        <v>375</v>
      </c>
      <c r="AKP611" s="203" t="s">
        <v>61</v>
      </c>
      <c r="AKQ611" s="10">
        <f>AKO611*1.5*AKN611</f>
        <v>562.5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VLOOKUP(AKU611,$A$681:$F$2401,6,FALSE)</f>
        <v>414</v>
      </c>
      <c r="AKY611" s="203" t="s">
        <v>61</v>
      </c>
      <c r="AKZ611" s="10">
        <f>AKX611*1.5*AKW611</f>
        <v>621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VLOOKUP(ALD611,$A$681:$F$2401,6,FALSE)</f>
        <v>311</v>
      </c>
      <c r="ALH611" s="203" t="s">
        <v>61</v>
      </c>
      <c r="ALI611" s="10">
        <f>ALG611*1.5*ALF611</f>
        <v>466.5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VLOOKUP(ALM611,$A$681:$F$2401,6,FALSE)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2288</v>
      </c>
      <c r="ALX611" s="283">
        <f>IF(ALW611="Kopman",1.3,1)</f>
        <v>1</v>
      </c>
      <c r="ALY611" s="204">
        <f>VLOOKUP(ALV611,$A$681:$F$2401,6,FALSE)</f>
        <v>375</v>
      </c>
      <c r="ALZ611" s="203" t="s">
        <v>61</v>
      </c>
      <c r="AMA611" s="10">
        <f>ALY611*1.5*ALX611</f>
        <v>562.5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VLOOKUP(AME611,$A$681:$F$2401,6,FALSE)</f>
        <v>203</v>
      </c>
      <c r="AMI611" s="203" t="s">
        <v>61</v>
      </c>
      <c r="AMJ611" s="10">
        <f>AMH611*1.5*AMG611</f>
        <v>304.5</v>
      </c>
      <c r="AMK611" s="10"/>
      <c r="AML611" s="273"/>
      <c r="AMM611" s="203" t="s">
        <v>75</v>
      </c>
      <c r="AMN611" s="413" t="s">
        <v>1263</v>
      </c>
      <c r="AMO611" s="412" t="s">
        <v>2018</v>
      </c>
      <c r="AMP611" s="283">
        <f>IF(AMO611="Kopman",1.3,1)</f>
        <v>1.3</v>
      </c>
      <c r="AMQ611" s="204">
        <f>VLOOKUP(AMN611,$A$681:$F$2401,6,FALSE)</f>
        <v>441</v>
      </c>
      <c r="AMR611" s="203" t="s">
        <v>61</v>
      </c>
      <c r="AMS611" s="10">
        <f>AMQ611*1.5*AMP611</f>
        <v>859.95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VLOOKUP(AMW611,$A$681:$F$2401,6,FALSE)</f>
        <v>441</v>
      </c>
      <c r="ANA611" s="203" t="s">
        <v>61</v>
      </c>
      <c r="ANB611" s="10">
        <f>AMZ611*1.5*AMY611</f>
        <v>661.5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VLOOKUP(ANF611,$A$681:$F$2401,6,FALSE)</f>
        <v>441</v>
      </c>
      <c r="ANJ611" s="203" t="s">
        <v>61</v>
      </c>
      <c r="ANK611" s="10">
        <f>ANI611*1.5*ANH611</f>
        <v>661.5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VLOOKUP(ANO611,$A$681:$F$2401,6,FALSE)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VLOOKUP(ANX611,$A$681:$F$2401,6,FALSE)</f>
        <v>311</v>
      </c>
      <c r="AOB611" s="203" t="s">
        <v>61</v>
      </c>
      <c r="AOC611" s="10">
        <f>AOA611*1.5*ANZ611</f>
        <v>466.5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VLOOKUP(AOG611,$A$681:$F$2401,6,FALSE)</f>
        <v>441</v>
      </c>
      <c r="AOK611" s="203" t="s">
        <v>61</v>
      </c>
      <c r="AOL611" s="10">
        <f>AOJ611*1.5*AOI611</f>
        <v>661.5</v>
      </c>
      <c r="AOM611" s="10"/>
      <c r="AON611" s="273"/>
      <c r="AOO611" s="203" t="s">
        <v>75</v>
      </c>
      <c r="AOP611" s="276" t="s">
        <v>2288</v>
      </c>
      <c r="AOR611" s="283">
        <f>IF(AOQ611="Kopman",1.3,1)</f>
        <v>1</v>
      </c>
      <c r="AOS611" s="204">
        <f>VLOOKUP(AOP611,$A$681:$F$2401,6,FALSE)</f>
        <v>375</v>
      </c>
      <c r="AOT611" s="203" t="s">
        <v>61</v>
      </c>
      <c r="AOU611" s="10">
        <f>AOS611*1.5*AOR611</f>
        <v>562.5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VLOOKUP(AOY611,$A$681:$F$2401,6,FALSE)</f>
        <v>441</v>
      </c>
      <c r="APC611" s="203" t="s">
        <v>61</v>
      </c>
      <c r="APD611" s="10">
        <f>APB611*1.5*APA611</f>
        <v>661.5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VLOOKUP(APH611,$A$681:$F$2401,6,FALSE)</f>
        <v>441</v>
      </c>
      <c r="APL611" s="203" t="s">
        <v>61</v>
      </c>
      <c r="APM611" s="10">
        <f>APK611*1.5*APJ611</f>
        <v>661.5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VLOOKUP(APQ611,$A$681:$F$2401,6,FALSE)</f>
        <v>262</v>
      </c>
      <c r="APU611" s="203" t="s">
        <v>61</v>
      </c>
      <c r="APV611" s="10">
        <f>APT611*1.5*APS611</f>
        <v>393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VLOOKUP(APZ611,$A$681:$F$2401,6,FALSE)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2288</v>
      </c>
      <c r="D612" s="204"/>
      <c r="E612" s="204">
        <f>VLOOKUP(B612,$A$681:$F$2401,6,FALSE)</f>
        <v>375</v>
      </c>
      <c r="F612" s="203" t="s">
        <v>63</v>
      </c>
      <c r="G612" s="10">
        <f>E612*1.4</f>
        <v>525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VLOOKUP(K612,$A$681:$F$2401,6,FALSE)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VLOOKUP(T612,$A$681:$F$2401,6,FALSE)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VLOOKUP(AC612,$A$681:$F$2401,6,FALSE)</f>
        <v>441</v>
      </c>
      <c r="AG612" s="203" t="s">
        <v>63</v>
      </c>
      <c r="AH612" s="10">
        <f>AF612*1.4</f>
        <v>617.4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VLOOKUP(AL612,$A$681:$F$2401,6,FALSE)</f>
        <v>311</v>
      </c>
      <c r="AP612" s="203" t="s">
        <v>63</v>
      </c>
      <c r="AQ612" s="10">
        <f>AO612*1.4</f>
        <v>435.4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VLOOKUP(AU612,$A$681:$F$2401,6,FALSE)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VLOOKUP(BD612,$A$681:$F$2401,6,FALSE)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VLOOKUP(BM612,$A$681:$F$2401,6,FALSE)</f>
        <v>441</v>
      </c>
      <c r="BQ612" s="203" t="s">
        <v>63</v>
      </c>
      <c r="BR612" s="10">
        <f>BP612*1.4</f>
        <v>617.4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VLOOKUP(BV612,$A$681:$F$2401,6,FALSE)</f>
        <v>404</v>
      </c>
      <c r="BZ612" s="203" t="s">
        <v>63</v>
      </c>
      <c r="CA612" s="10">
        <f>BY612*1.4</f>
        <v>565.59999999999991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VLOOKUP(CE612,$A$681:$F$2401,6,FALSE)</f>
        <v>441</v>
      </c>
      <c r="CI612" s="203" t="s">
        <v>63</v>
      </c>
      <c r="CJ612" s="10">
        <f>CH612*1.4</f>
        <v>617.4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VLOOKUP(CN612,$A$681:$F$2401,6,FALSE)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VLOOKUP(CW612,$A$681:$F$2401,6,FALSE)</f>
        <v>441</v>
      </c>
      <c r="DA612" s="203" t="s">
        <v>63</v>
      </c>
      <c r="DB612" s="10">
        <f>CZ612*1.4</f>
        <v>617.4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VLOOKUP(DF612,$A$681:$F$2401,6,FALSE)</f>
        <v>404</v>
      </c>
      <c r="DJ612" s="203" t="s">
        <v>63</v>
      </c>
      <c r="DK612" s="10">
        <f>DI612*1.4</f>
        <v>565.59999999999991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VLOOKUP(DO612,$A$681:$F$2401,6,FALSE)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VLOOKUP(DX612,$A$681:$F$2401,6,FALSE)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VLOOKUP(EG612,$A$681:$F$2401,6,FALSE)</f>
        <v>404</v>
      </c>
      <c r="EK612" s="203" t="s">
        <v>63</v>
      </c>
      <c r="EL612" s="10">
        <f>EJ612*1.4</f>
        <v>565.59999999999991</v>
      </c>
      <c r="EM612" s="10"/>
      <c r="EN612" s="267"/>
      <c r="EO612" s="203" t="s">
        <v>76</v>
      </c>
      <c r="EP612" s="276" t="s">
        <v>2288</v>
      </c>
      <c r="ER612" s="204"/>
      <c r="ES612" s="204">
        <f>VLOOKUP(EP612,$A$681:$F$2401,6,FALSE)</f>
        <v>375</v>
      </c>
      <c r="ET612" s="203" t="s">
        <v>63</v>
      </c>
      <c r="EU612" s="10">
        <f>ES612*1.4</f>
        <v>525</v>
      </c>
      <c r="EV612" s="10"/>
      <c r="EW612" s="267"/>
      <c r="EX612" s="203" t="s">
        <v>76</v>
      </c>
      <c r="EY612" s="276" t="s">
        <v>2288</v>
      </c>
      <c r="FA612" s="204"/>
      <c r="FB612" s="204">
        <f>VLOOKUP(EY612,$A$681:$F$2401,6,FALSE)</f>
        <v>375</v>
      </c>
      <c r="FC612" s="203" t="s">
        <v>63</v>
      </c>
      <c r="FD612" s="10">
        <f>FB612*1.4</f>
        <v>525</v>
      </c>
      <c r="FE612" s="10"/>
      <c r="FF612" s="267"/>
      <c r="FG612" s="203" t="s">
        <v>76</v>
      </c>
      <c r="FH612" s="418" t="s">
        <v>518</v>
      </c>
      <c r="FJ612" s="204"/>
      <c r="FK612" s="204">
        <f>VLOOKUP(FH612,$A$681:$F$2401,6,FALSE)</f>
        <v>311</v>
      </c>
      <c r="FL612" s="203" t="s">
        <v>63</v>
      </c>
      <c r="FM612" s="10">
        <f>FK612*1.4</f>
        <v>435.4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VLOOKUP(FQ612,$A$681:$F$2401,6,FALSE)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VLOOKUP(FZ612,$A$681:$F$2401,6,FALSE)</f>
        <v>311</v>
      </c>
      <c r="GD612" s="203" t="s">
        <v>63</v>
      </c>
      <c r="GE612" s="10">
        <f>GC612*1.4</f>
        <v>435.4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VLOOKUP(GI612,$A$681:$F$2401,6,FALSE)</f>
        <v>262</v>
      </c>
      <c r="GM612" s="203" t="s">
        <v>63</v>
      </c>
      <c r="GN612" s="10">
        <f>GL612*1.4</f>
        <v>366.79999999999995</v>
      </c>
      <c r="GO612" s="10"/>
      <c r="GP612" s="267"/>
      <c r="GQ612" s="203" t="s">
        <v>76</v>
      </c>
      <c r="GR612" s="276" t="s">
        <v>2288</v>
      </c>
      <c r="GT612" s="204"/>
      <c r="GU612" s="204">
        <f>VLOOKUP(GR612,$A$681:$F$2401,6,FALSE)</f>
        <v>375</v>
      </c>
      <c r="GV612" s="203" t="s">
        <v>63</v>
      </c>
      <c r="GW612" s="10">
        <f>GU612*1.4</f>
        <v>525</v>
      </c>
      <c r="GX612" s="10"/>
      <c r="GY612" s="267"/>
      <c r="GZ612" s="203" t="s">
        <v>76</v>
      </c>
      <c r="HA612" s="276" t="s">
        <v>2288</v>
      </c>
      <c r="HC612" s="204"/>
      <c r="HD612" s="204">
        <f>VLOOKUP(HA612,$A$681:$F$2401,6,FALSE)</f>
        <v>375</v>
      </c>
      <c r="HE612" s="203" t="s">
        <v>63</v>
      </c>
      <c r="HF612" s="10">
        <f>HD612*1.4</f>
        <v>525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VLOOKUP(HJ612,$A$681:$F$2401,6,FALSE)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VLOOKUP(HS612,$A$681:$F$2401,6,FALSE)</f>
        <v>441</v>
      </c>
      <c r="HW612" s="203" t="s">
        <v>63</v>
      </c>
      <c r="HX612" s="10">
        <f>HV612*1.4</f>
        <v>617.4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VLOOKUP(IB612,$A$681:$F$2401,6,FALSE)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VLOOKUP(IK612,$A$681:$F$2401,6,FALSE)</f>
        <v>404</v>
      </c>
      <c r="IO612" s="203" t="s">
        <v>63</v>
      </c>
      <c r="IP612" s="10">
        <f>IN612*1.4</f>
        <v>565.59999999999991</v>
      </c>
      <c r="IQ612" s="10"/>
      <c r="IR612" s="267"/>
      <c r="IS612" s="203" t="s">
        <v>76</v>
      </c>
      <c r="IT612" s="276" t="s">
        <v>2288</v>
      </c>
      <c r="IV612" s="204"/>
      <c r="IW612" s="204">
        <f>VLOOKUP(IT612,$A$681:$F$2401,6,FALSE)</f>
        <v>375</v>
      </c>
      <c r="IX612" s="203" t="s">
        <v>63</v>
      </c>
      <c r="IY612" s="10">
        <f>IW612*1.4</f>
        <v>525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VLOOKUP(JC612,$A$681:$F$2401,6,FALSE)</f>
        <v>404</v>
      </c>
      <c r="JG612" s="203" t="s">
        <v>63</v>
      </c>
      <c r="JH612" s="10">
        <f>JF612*1.4</f>
        <v>565.59999999999991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VLOOKUP(JL612,$A$681:$F$2401,6,FALSE)</f>
        <v>441</v>
      </c>
      <c r="JP612" s="203" t="s">
        <v>63</v>
      </c>
      <c r="JQ612" s="10">
        <f>JO612*1.4</f>
        <v>617.4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VLOOKUP(JU612,$A$681:$F$2401,6,FALSE)</f>
        <v>441</v>
      </c>
      <c r="JY612" s="203" t="s">
        <v>63</v>
      </c>
      <c r="JZ612" s="10">
        <f>JX612*1.4</f>
        <v>617.4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VLOOKUP(KD612,$A$681:$F$2401,6,FALSE)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VLOOKUP(KM612,$A$681:$F$2401,6,FALSE)</f>
        <v>441</v>
      </c>
      <c r="KQ612" s="203" t="s">
        <v>63</v>
      </c>
      <c r="KR612" s="10">
        <f>KP612*1.4</f>
        <v>617.4</v>
      </c>
      <c r="KS612" s="10"/>
      <c r="KT612" s="267"/>
      <c r="KU612" s="203" t="s">
        <v>76</v>
      </c>
      <c r="KV612" s="276" t="s">
        <v>2288</v>
      </c>
      <c r="KX612" s="204"/>
      <c r="KY612" s="204">
        <f>VLOOKUP(KV612,$A$681:$F$2401,6,FALSE)</f>
        <v>375</v>
      </c>
      <c r="KZ612" s="203" t="s">
        <v>63</v>
      </c>
      <c r="LA612" s="10">
        <f>KY612*1.4</f>
        <v>525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VLOOKUP(LE612,$A$681:$F$2401,6,FALSE)</f>
        <v>311</v>
      </c>
      <c r="LI612" s="203" t="s">
        <v>63</v>
      </c>
      <c r="LJ612" s="10">
        <f>LH612*1.4</f>
        <v>435.4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VLOOKUP(LN612,$A$681:$F$2401,6,FALSE)</f>
        <v>441</v>
      </c>
      <c r="LR612" s="203" t="s">
        <v>63</v>
      </c>
      <c r="LS612" s="10">
        <f>LQ612*1.4</f>
        <v>617.4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VLOOKUP(LW612,$A$681:$F$2401,6,FALSE)</f>
        <v>336</v>
      </c>
      <c r="MA612" s="203" t="s">
        <v>63</v>
      </c>
      <c r="MB612" s="10">
        <f>LZ612*1.4</f>
        <v>470.4</v>
      </c>
      <c r="MC612" s="10"/>
      <c r="MD612" s="267"/>
      <c r="ME612" s="203" t="s">
        <v>76</v>
      </c>
      <c r="MF612" s="276" t="s">
        <v>2288</v>
      </c>
      <c r="MH612" s="204"/>
      <c r="MI612" s="204">
        <f>VLOOKUP(MF612,$A$681:$F$2401,6,FALSE)</f>
        <v>375</v>
      </c>
      <c r="MJ612" s="203" t="s">
        <v>63</v>
      </c>
      <c r="MK612" s="10">
        <f>MI612*1.4</f>
        <v>525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VLOOKUP(MO612,$A$681:$F$2401,6,FALSE)</f>
        <v>262</v>
      </c>
      <c r="MS612" s="203" t="s">
        <v>63</v>
      </c>
      <c r="MT612" s="10">
        <f>MR612*1.4</f>
        <v>366.79999999999995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VLOOKUP(MX612,$A$681:$F$2401,6,FALSE)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2288</v>
      </c>
      <c r="NI612" s="204"/>
      <c r="NJ612" s="204">
        <f>VLOOKUP(NG612,$A$681:$F$2401,6,FALSE)</f>
        <v>375</v>
      </c>
      <c r="NK612" s="203" t="s">
        <v>63</v>
      </c>
      <c r="NL612" s="10">
        <f>NJ612*1.4</f>
        <v>525</v>
      </c>
      <c r="NM612" s="10"/>
      <c r="NN612" s="267"/>
      <c r="NO612" s="203" t="s">
        <v>76</v>
      </c>
      <c r="NP612" s="421" t="s">
        <v>1263</v>
      </c>
      <c r="NR612" s="204"/>
      <c r="NS612" s="204">
        <f>VLOOKUP(NP612,$A$681:$F$2401,6,FALSE)</f>
        <v>441</v>
      </c>
      <c r="NT612" s="203" t="s">
        <v>63</v>
      </c>
      <c r="NU612" s="10">
        <f>NS612*1.4</f>
        <v>617.4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VLOOKUP(NY612,$A$681:$F$2401,6,FALSE)</f>
        <v>79</v>
      </c>
      <c r="OC612" s="203" t="s">
        <v>63</v>
      </c>
      <c r="OD612" s="10">
        <f>OB612*1.4</f>
        <v>110.6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VLOOKUP(OH612,$A$681:$F$2401,6,FALSE)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21" t="s">
        <v>423</v>
      </c>
      <c r="OS612" s="204"/>
      <c r="OT612" s="204">
        <f>VLOOKUP(OQ612,$A$681:$F$2401,6,FALSE)</f>
        <v>262</v>
      </c>
      <c r="OU612" s="203" t="s">
        <v>63</v>
      </c>
      <c r="OV612" s="10">
        <f>OT612*1.4</f>
        <v>366.79999999999995</v>
      </c>
      <c r="OW612" s="10"/>
      <c r="OX612" s="267"/>
      <c r="OY612" s="203" t="s">
        <v>76</v>
      </c>
      <c r="OZ612" s="425" t="s">
        <v>640</v>
      </c>
      <c r="PB612" s="204"/>
      <c r="PC612" s="204">
        <f>VLOOKUP(OZ612,$A$681:$F$2401,6,FALSE)</f>
        <v>203</v>
      </c>
      <c r="PD612" s="203" t="s">
        <v>63</v>
      </c>
      <c r="PE612" s="10">
        <f>PC612*1.4</f>
        <v>284.2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VLOOKUP(PI612,$A$681:$F$2401,6,FALSE)</f>
        <v>441</v>
      </c>
      <c r="PM612" s="203" t="s">
        <v>63</v>
      </c>
      <c r="PN612" s="10">
        <f>PL612*1.4</f>
        <v>617.4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VLOOKUP(PR612,$A$681:$F$2401,6,FALSE)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VLOOKUP(QA612,$A$681:$F$2401,6,FALSE)</f>
        <v>38</v>
      </c>
      <c r="QE612" s="203" t="s">
        <v>63</v>
      </c>
      <c r="QF612" s="10">
        <f>QD612*1.4</f>
        <v>53.199999999999996</v>
      </c>
      <c r="QG612" s="10"/>
      <c r="QH612" s="267"/>
      <c r="QI612" s="203" t="s">
        <v>76</v>
      </c>
      <c r="QJ612" s="276" t="s">
        <v>2288</v>
      </c>
      <c r="QL612" s="204"/>
      <c r="QM612" s="204">
        <f>VLOOKUP(QJ612,$A$681:$F$2401,6,FALSE)</f>
        <v>375</v>
      </c>
      <c r="QN612" s="203" t="s">
        <v>63</v>
      </c>
      <c r="QO612" s="10">
        <f>QM612*1.4</f>
        <v>525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VLOOKUP(QS612,$A$681:$F$2401,6,FALSE)</f>
        <v>414</v>
      </c>
      <c r="QW612" s="203" t="s">
        <v>63</v>
      </c>
      <c r="QX612" s="10">
        <f>QV612*1.4</f>
        <v>579.59999999999991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VLOOKUP(RB612,$A$681:$F$2401,6,FALSE)</f>
        <v>203</v>
      </c>
      <c r="RF612" s="203" t="s">
        <v>63</v>
      </c>
      <c r="RG612" s="10">
        <f>RE612*1.4</f>
        <v>284.2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VLOOKUP(RK612,$A$681:$F$2401,6,FALSE)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VLOOKUP(RT612,$A$681:$F$2401,6,FALSE)</f>
        <v>441</v>
      </c>
      <c r="RX612" s="203" t="s">
        <v>63</v>
      </c>
      <c r="RY612" s="10">
        <f>RW612*1.4</f>
        <v>617.4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VLOOKUP(SC612,$A$681:$F$2401,6,FALSE)</f>
        <v>203</v>
      </c>
      <c r="SG612" s="203" t="s">
        <v>63</v>
      </c>
      <c r="SH612" s="10">
        <f>SF612*1.4</f>
        <v>284.2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VLOOKUP(SL612,$A$681:$F$2401,6,FALSE)</f>
        <v>441</v>
      </c>
      <c r="SP612" s="203" t="s">
        <v>63</v>
      </c>
      <c r="SQ612" s="10">
        <f>SO612*1.4</f>
        <v>617.4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VLOOKUP(SU612,$A$681:$F$2401,6,FALSE)</f>
        <v>404</v>
      </c>
      <c r="SY612" s="203" t="s">
        <v>63</v>
      </c>
      <c r="SZ612" s="10">
        <f>SX612*1.4</f>
        <v>565.59999999999991</v>
      </c>
      <c r="TA612" s="10"/>
      <c r="TB612" s="273"/>
      <c r="TC612" s="203" t="s">
        <v>76</v>
      </c>
      <c r="TD612" s="425" t="s">
        <v>1263</v>
      </c>
      <c r="TF612" s="204"/>
      <c r="TG612" s="204">
        <f>VLOOKUP(TD612,$A$681:$F$2401,6,FALSE)</f>
        <v>441</v>
      </c>
      <c r="TH612" s="203" t="s">
        <v>63</v>
      </c>
      <c r="TI612" s="10">
        <f>TG612*1.4</f>
        <v>617.4</v>
      </c>
      <c r="TK612" s="273"/>
      <c r="TL612" s="203" t="s">
        <v>76</v>
      </c>
      <c r="TM612" s="276" t="s">
        <v>1263</v>
      </c>
      <c r="TO612" s="204"/>
      <c r="TP612" s="204">
        <f>VLOOKUP(TM612,$A$681:$F$2401,6,FALSE)</f>
        <v>441</v>
      </c>
      <c r="TQ612" s="203" t="s">
        <v>63</v>
      </c>
      <c r="TR612" s="10">
        <f>TP612*1.4</f>
        <v>617.4</v>
      </c>
      <c r="TS612" s="10"/>
      <c r="TT612" s="273"/>
      <c r="TU612" s="203" t="s">
        <v>76</v>
      </c>
      <c r="TV612" s="276" t="s">
        <v>2288</v>
      </c>
      <c r="TX612" s="204"/>
      <c r="TY612" s="204">
        <f>VLOOKUP(TV612,$A$681:$F$2401,6,FALSE)</f>
        <v>375</v>
      </c>
      <c r="TZ612" s="203" t="s">
        <v>63</v>
      </c>
      <c r="UA612" s="10">
        <f>TY612*1.4</f>
        <v>525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VLOOKUP(UE612,$A$681:$F$2401,6,FALSE)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VLOOKUP(UN612,$A$681:$F$2401,6,FALSE)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VLOOKUP(UW612,$A$681:$F$2401,6,FALSE)</f>
        <v>404</v>
      </c>
      <c r="VA612" s="203" t="s">
        <v>63</v>
      </c>
      <c r="VB612" s="10">
        <f>UZ612*1.4</f>
        <v>565.59999999999991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VLOOKUP(VF612,$A$681:$F$2401,6,FALSE)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VLOOKUP(VO612,$A$681:$F$2401,6,FALSE)</f>
        <v>298</v>
      </c>
      <c r="VS612" s="203" t="s">
        <v>63</v>
      </c>
      <c r="VT612" s="10">
        <f>VR612*1.4</f>
        <v>417.2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VLOOKUP(VX612,$A$681:$F$2401,6,FALSE)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VLOOKUP(WG612,$A$681:$F$2401,6,FALSE)</f>
        <v>414</v>
      </c>
      <c r="WK612" s="203" t="s">
        <v>63</v>
      </c>
      <c r="WL612" s="10">
        <f>WJ612*1.4</f>
        <v>579.59999999999991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VLOOKUP(WP612,$A$681:$F$2401,6,FALSE)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VLOOKUP(WY612,$A$681:$F$2401,6,FALSE)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VLOOKUP(XH612,$A$681:$F$2401,6,FALSE)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2288</v>
      </c>
      <c r="XS612" s="204"/>
      <c r="XT612" s="204">
        <f>VLOOKUP(XQ612,$A$681:$F$2401,6,FALSE)</f>
        <v>375</v>
      </c>
      <c r="XU612" s="203" t="s">
        <v>63</v>
      </c>
      <c r="XV612" s="10">
        <f>XT612*1.4</f>
        <v>525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VLOOKUP(XZ612,$A$681:$F$2401,6,FALSE)</f>
        <v>225</v>
      </c>
      <c r="YD612" s="203" t="s">
        <v>63</v>
      </c>
      <c r="YE612" s="10">
        <f>YC612*1.4</f>
        <v>315</v>
      </c>
      <c r="YG612" s="273"/>
      <c r="YH612" s="203" t="s">
        <v>76</v>
      </c>
      <c r="YI612" s="278" t="s">
        <v>183</v>
      </c>
      <c r="YK612" s="204"/>
      <c r="YL612" s="204" t="e">
        <f>VLOOKUP(YI612,$A$681:$F$2401,6,FALSE)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VLOOKUP(YR612,$A$681:$F$2401,6,FALSE)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5" t="s">
        <v>518</v>
      </c>
      <c r="ZC612" s="204"/>
      <c r="ZD612" s="204">
        <f>VLOOKUP(ZA612,$A$681:$F$2401,6,FALSE)</f>
        <v>311</v>
      </c>
      <c r="ZE612" s="203" t="s">
        <v>63</v>
      </c>
      <c r="ZF612" s="10">
        <f>ZD612*1.4</f>
        <v>435.4</v>
      </c>
      <c r="ZH612" s="273"/>
      <c r="ZI612" s="203" t="s">
        <v>76</v>
      </c>
      <c r="ZJ612" s="276" t="s">
        <v>422</v>
      </c>
      <c r="ZL612" s="204"/>
      <c r="ZM612" s="204">
        <f>VLOOKUP(ZJ612,$A$681:$F$2401,6,FALSE)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VLOOKUP(ZS612,$A$681:$F$2401,6,FALSE)</f>
        <v>404</v>
      </c>
      <c r="ZW612" s="203" t="s">
        <v>63</v>
      </c>
      <c r="ZX612" s="10">
        <f>ZV612*1.4</f>
        <v>565.59999999999991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VLOOKUP(AAB612,$A$681:$F$2401,6,FALSE)</f>
        <v>225</v>
      </c>
      <c r="AAF612" s="203" t="s">
        <v>63</v>
      </c>
      <c r="AAG612" s="10">
        <f>AAE612*1.4</f>
        <v>315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VLOOKUP(AAK612,$A$681:$F$2401,6,FALSE)</f>
        <v>311</v>
      </c>
      <c r="AAO612" s="203" t="s">
        <v>63</v>
      </c>
      <c r="AAP612" s="10">
        <f>AAN612*1.4</f>
        <v>435.4</v>
      </c>
      <c r="AAQ612" s="10"/>
      <c r="AAR612" s="273"/>
      <c r="AAS612" s="203" t="s">
        <v>76</v>
      </c>
      <c r="AAT612" s="276" t="s">
        <v>2288</v>
      </c>
      <c r="AAV612" s="204"/>
      <c r="AAW612" s="204">
        <f>VLOOKUP(AAT612,$A$681:$F$2401,6,FALSE)</f>
        <v>375</v>
      </c>
      <c r="AAX612" s="203" t="s">
        <v>63</v>
      </c>
      <c r="AAY612" s="10">
        <f>AAW612*1.4</f>
        <v>525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VLOOKUP(ABC612,$A$681:$F$2401,6,FALSE)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VLOOKUP(ABL612,$A$681:$F$2401,6,FALSE)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VLOOKUP(ABU612,$A$681:$F$2401,6,FALSE)</f>
        <v>404</v>
      </c>
      <c r="ABY612" s="203" t="s">
        <v>63</v>
      </c>
      <c r="ABZ612" s="10">
        <f>ABX612*1.4</f>
        <v>565.59999999999991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VLOOKUP(ACD612,$A$681:$F$2401,6,FALSE)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VLOOKUP(ACM612,$A$681:$F$2401,6,FALSE)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VLOOKUP(ACV612,$A$681:$F$2401,6,FALSE)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VLOOKUP(ADE612,$A$681:$F$2401,6,FALSE)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VLOOKUP(ADN612,$A$681:$F$2401,6,FALSE)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VLOOKUP(ADW612,$A$681:$F$2401,6,FALSE)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VLOOKUP(AEF612,$A$681:$F$2401,6,FALSE)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VLOOKUP(AEO612,$A$681:$F$2401,6,FALSE)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VLOOKUP(AEX612,$A$681:$F$2401,6,FALSE)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VLOOKUP(AFG612,$A$681:$F$2401,6,FALSE)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VLOOKUP(AFP612,$A$681:$F$2401,6,FALSE)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VLOOKUP(AFY612,$A$681:$F$2401,6,FALSE)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VLOOKUP(AGH612,$A$681:$F$2401,6,FALSE)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VLOOKUP(AGQ612,$A$681:$F$2401,6,FALSE)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VLOOKUP(AGZ612,$A$681:$F$2401,6,FALSE)</f>
        <v>38</v>
      </c>
      <c r="AHD612" s="203" t="s">
        <v>63</v>
      </c>
      <c r="AHE612" s="10">
        <f>AHC612*1.4</f>
        <v>53.199999999999996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VLOOKUP(AHI612,$A$681:$F$2401,6,FALSE)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VLOOKUP(AHR612,$A$681:$F$2401,6,FALSE)</f>
        <v>206</v>
      </c>
      <c r="AHV612" s="203" t="s">
        <v>63</v>
      </c>
      <c r="AHW612" s="10">
        <f>AHU612*1.4</f>
        <v>288.39999999999998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VLOOKUP(AIA612,$A$681:$F$2401,6,FALSE)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VLOOKUP(AIJ612,$A$681:$F$2401,6,FALSE)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VLOOKUP(AIS612,$A$681:$F$2401,6,FALSE)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VLOOKUP(AJB612,$A$681:$F$2401,6,FALSE)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2288</v>
      </c>
      <c r="AJM612" s="204"/>
      <c r="AJN612" s="204">
        <f>VLOOKUP(AJK612,$A$681:$F$2401,6,FALSE)</f>
        <v>375</v>
      </c>
      <c r="AJO612" s="203" t="s">
        <v>63</v>
      </c>
      <c r="AJP612" s="10">
        <f>AJN612*1.4</f>
        <v>525</v>
      </c>
      <c r="AJQ612" s="10"/>
      <c r="AJR612" s="273"/>
      <c r="AJS612" s="203" t="s">
        <v>76</v>
      </c>
      <c r="AJT612" s="428" t="s">
        <v>581</v>
      </c>
      <c r="AJV612" s="204"/>
      <c r="AJW612" s="204">
        <f>VLOOKUP(AJT612,$A$681:$F$2401,6,FALSE)</f>
        <v>79</v>
      </c>
      <c r="AJX612" s="203" t="s">
        <v>63</v>
      </c>
      <c r="AJY612" s="10">
        <f>AJW612*1.4</f>
        <v>110.6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VLOOKUP(AKC612,$A$681:$F$2401,6,FALSE)</f>
        <v>441</v>
      </c>
      <c r="AKG612" s="203" t="s">
        <v>63</v>
      </c>
      <c r="AKH612" s="10">
        <f>AKF612*1.4</f>
        <v>617.4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VLOOKUP(AKL612,$A$681:$F$2401,6,FALSE)</f>
        <v>441</v>
      </c>
      <c r="AKP612" s="203" t="s">
        <v>63</v>
      </c>
      <c r="AKQ612" s="10">
        <f>AKO612*1.4</f>
        <v>617.4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VLOOKUP(AKU612,$A$681:$F$2401,6,FALSE)</f>
        <v>206</v>
      </c>
      <c r="AKY612" s="203" t="s">
        <v>63</v>
      </c>
      <c r="AKZ612" s="10">
        <f>AKX612*1.4</f>
        <v>288.39999999999998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VLOOKUP(ALD612,$A$681:$F$2401,6,FALSE)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VLOOKUP(ALM612,$A$681:$F$2401,6,FALSE)</f>
        <v>414</v>
      </c>
      <c r="ALQ612" s="203" t="s">
        <v>63</v>
      </c>
      <c r="ALR612" s="10">
        <f>ALP612*1.4</f>
        <v>579.59999999999991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VLOOKUP(ALV612,$A$681:$F$2401,6,FALSE)</f>
        <v>404</v>
      </c>
      <c r="ALZ612" s="203" t="s">
        <v>63</v>
      </c>
      <c r="AMA612" s="10">
        <f>ALY612*1.4</f>
        <v>565.59999999999991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VLOOKUP(AME612,$A$681:$F$2401,6,FALSE)</f>
        <v>298</v>
      </c>
      <c r="AMI612" s="203" t="s">
        <v>63</v>
      </c>
      <c r="AMJ612" s="10">
        <f>AMH612*1.4</f>
        <v>417.2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VLOOKUP(AMN612,$A$681:$F$2401,6,FALSE)</f>
        <v>225</v>
      </c>
      <c r="AMR612" s="203" t="s">
        <v>63</v>
      </c>
      <c r="AMS612" s="10">
        <f>AMQ612*1.4</f>
        <v>315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VLOOKUP(AMW612,$A$681:$F$2401,6,FALSE)</f>
        <v>203</v>
      </c>
      <c r="ANA612" s="203" t="s">
        <v>63</v>
      </c>
      <c r="ANB612" s="10">
        <f>AMZ612*1.4</f>
        <v>284.2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VLOOKUP(ANF612,$A$681:$F$2401,6,FALSE)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VLOOKUP(ANO612,$A$681:$F$2401,6,FALSE)</f>
        <v>225</v>
      </c>
      <c r="ANS612" s="203" t="s">
        <v>63</v>
      </c>
      <c r="ANT612" s="10">
        <f>ANR612*1.4</f>
        <v>315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VLOOKUP(ANX612,$A$681:$F$2401,6,FALSE)</f>
        <v>404</v>
      </c>
      <c r="AOB612" s="203" t="s">
        <v>63</v>
      </c>
      <c r="AOC612" s="10">
        <f>AOA612*1.4</f>
        <v>565.59999999999991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VLOOKUP(AOG612,$A$681:$F$2401,6,FALSE)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VLOOKUP(AOP612,$A$681:$F$2401,6,FALSE)</f>
        <v>441</v>
      </c>
      <c r="AOT612" s="203" t="s">
        <v>63</v>
      </c>
      <c r="AOU612" s="10">
        <f>AOS612*1.4</f>
        <v>617.4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VLOOKUP(AOY612,$A$681:$F$2401,6,FALSE)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VLOOKUP(APH612,$A$681:$F$2401,6,FALSE)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VLOOKUP(APQ612,$A$681:$F$2401,6,FALSE)</f>
        <v>414</v>
      </c>
      <c r="APU612" s="203" t="s">
        <v>63</v>
      </c>
      <c r="APV612" s="10">
        <f>APT612*1.4</f>
        <v>579.59999999999991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VLOOKUP(APZ612,$A$681:$F$2401,6,FALSE)</f>
        <v>203</v>
      </c>
      <c r="AQD612" s="203" t="s">
        <v>63</v>
      </c>
      <c r="AQE612" s="10">
        <f>AQC612*1.4</f>
        <v>284.2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VLOOKUP(B613,$A$681:$F$2401,6,FALSE)</f>
        <v>441</v>
      </c>
      <c r="F613" s="203" t="s">
        <v>65</v>
      </c>
      <c r="G613" s="10">
        <f>E613*1.3</f>
        <v>573.30000000000007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VLOOKUP(K613,$A$681:$F$2401,6,FALSE)</f>
        <v>311</v>
      </c>
      <c r="O613" s="203" t="s">
        <v>65</v>
      </c>
      <c r="P613" s="10">
        <f>N613*1.3</f>
        <v>404.3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VLOOKUP(T613,$A$681:$F$2401,6,FALSE)</f>
        <v>311</v>
      </c>
      <c r="X613" s="203" t="s">
        <v>65</v>
      </c>
      <c r="Y613" s="10">
        <f>W613*1.3</f>
        <v>404.3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VLOOKUP(AC613,$A$681:$F$2401,6,FALSE)</f>
        <v>311</v>
      </c>
      <c r="AG613" s="203" t="s">
        <v>65</v>
      </c>
      <c r="AH613" s="10">
        <f>AF613*1.3</f>
        <v>404.3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VLOOKUP(AL613,$A$681:$F$2401,6,FALSE)</f>
        <v>441</v>
      </c>
      <c r="AP613" s="203" t="s">
        <v>65</v>
      </c>
      <c r="AQ613" s="10">
        <f>AO613*1.3</f>
        <v>573.30000000000007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VLOOKUP(AU613,$A$681:$F$2401,6,FALSE)</f>
        <v>203</v>
      </c>
      <c r="AY613" s="203" t="s">
        <v>65</v>
      </c>
      <c r="AZ613" s="10">
        <f>AX613*1.3</f>
        <v>263.90000000000003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VLOOKUP(BD613,$A$681:$F$2401,6,FALSE)</f>
        <v>206</v>
      </c>
      <c r="BH613" s="203" t="s">
        <v>65</v>
      </c>
      <c r="BI613" s="10">
        <f>BG613*1.3</f>
        <v>267.8</v>
      </c>
      <c r="BJ613" s="10"/>
      <c r="BK613" s="267"/>
      <c r="BL613" s="203" t="s">
        <v>77</v>
      </c>
      <c r="BM613" s="276" t="s">
        <v>2288</v>
      </c>
      <c r="BO613" s="204"/>
      <c r="BP613" s="204">
        <f>VLOOKUP(BM613,$A$681:$F$2401,6,FALSE)</f>
        <v>375</v>
      </c>
      <c r="BQ613" s="203" t="s">
        <v>65</v>
      </c>
      <c r="BR613" s="10">
        <f>BP613*1.3</f>
        <v>487.5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VLOOKUP(BV613,$A$681:$F$2401,6,FALSE)</f>
        <v>311</v>
      </c>
      <c r="BZ613" s="203" t="s">
        <v>65</v>
      </c>
      <c r="CA613" s="10">
        <f>BY613*1.3</f>
        <v>404.3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VLOOKUP(CE613,$A$681:$F$2401,6,FALSE)</f>
        <v>203</v>
      </c>
      <c r="CI613" s="203" t="s">
        <v>65</v>
      </c>
      <c r="CJ613" s="10">
        <f>CH613*1.3</f>
        <v>263.90000000000003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VLOOKUP(CN613,$A$681:$F$2401,6,FALSE)</f>
        <v>441</v>
      </c>
      <c r="CR613" s="203" t="s">
        <v>65</v>
      </c>
      <c r="CS613" s="10">
        <f>CQ613*1.3</f>
        <v>573.30000000000007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VLOOKUP(CW613,$A$681:$F$2401,6,FALSE)</f>
        <v>404</v>
      </c>
      <c r="DA613" s="203" t="s">
        <v>65</v>
      </c>
      <c r="DB613" s="10">
        <f>CZ613*1.3</f>
        <v>525.20000000000005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VLOOKUP(DF613,$A$681:$F$2401,6,FALSE)</f>
        <v>441</v>
      </c>
      <c r="DJ613" s="203" t="s">
        <v>65</v>
      </c>
      <c r="DK613" s="10">
        <f>DI613*1.3</f>
        <v>573.30000000000007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VLOOKUP(DO613,$A$681:$F$2401,6,FALSE)</f>
        <v>441</v>
      </c>
      <c r="DS613" s="203" t="s">
        <v>65</v>
      </c>
      <c r="DT613" s="10">
        <f>DR613*1.3</f>
        <v>573.30000000000007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VLOOKUP(DX613,$A$681:$F$2401,6,FALSE)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VLOOKUP(EG613,$A$681:$F$2401,6,FALSE)</f>
        <v>262</v>
      </c>
      <c r="EK613" s="203" t="s">
        <v>65</v>
      </c>
      <c r="EL613" s="10">
        <f>EJ613*1.3</f>
        <v>340.6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VLOOKUP(EP613,$A$681:$F$2401,6,FALSE)</f>
        <v>311</v>
      </c>
      <c r="ET613" s="203" t="s">
        <v>65</v>
      </c>
      <c r="EU613" s="10">
        <f>ES613*1.3</f>
        <v>404.3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VLOOKUP(EY613,$A$681:$F$2401,6,FALSE)</f>
        <v>311</v>
      </c>
      <c r="FC613" s="203" t="s">
        <v>65</v>
      </c>
      <c r="FD613" s="10">
        <f>FB613*1.3</f>
        <v>404.3</v>
      </c>
      <c r="FE613" s="10"/>
      <c r="FF613" s="267"/>
      <c r="FG613" s="203" t="s">
        <v>77</v>
      </c>
      <c r="FH613" s="418" t="s">
        <v>529</v>
      </c>
      <c r="FJ613" s="204"/>
      <c r="FK613" s="204">
        <f>VLOOKUP(FH613,$A$681:$F$2401,6,FALSE)</f>
        <v>206</v>
      </c>
      <c r="FL613" s="203" t="s">
        <v>65</v>
      </c>
      <c r="FM613" s="10">
        <f>FK613*1.3</f>
        <v>267.8</v>
      </c>
      <c r="FN613" s="10"/>
      <c r="FO613" s="267"/>
      <c r="FP613" s="203" t="s">
        <v>77</v>
      </c>
      <c r="FQ613" s="276" t="s">
        <v>2288</v>
      </c>
      <c r="FS613" s="204"/>
      <c r="FT613" s="204">
        <f>VLOOKUP(FQ613,$A$681:$F$2401,6,FALSE)</f>
        <v>375</v>
      </c>
      <c r="FU613" s="203" t="s">
        <v>65</v>
      </c>
      <c r="FV613" s="10">
        <f>FT613*1.3</f>
        <v>487.5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VLOOKUP(FZ613,$A$681:$F$2401,6,FALSE)</f>
        <v>404</v>
      </c>
      <c r="GD613" s="203" t="s">
        <v>65</v>
      </c>
      <c r="GE613" s="10">
        <f>GC613*1.3</f>
        <v>525.20000000000005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VLOOKUP(GI613,$A$681:$F$2401,6,FALSE)</f>
        <v>311</v>
      </c>
      <c r="GM613" s="203" t="s">
        <v>65</v>
      </c>
      <c r="GN613" s="10">
        <f>GL613*1.3</f>
        <v>404.3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VLOOKUP(GR613,$A$681:$F$2401,6,FALSE)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VLOOKUP(HA613,$A$681:$F$2401,6,FALSE)</f>
        <v>441</v>
      </c>
      <c r="HE613" s="203" t="s">
        <v>65</v>
      </c>
      <c r="HF613" s="10">
        <f>HD613*1.3</f>
        <v>573.30000000000007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VLOOKUP(HJ613,$A$681:$F$2401,6,FALSE)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VLOOKUP(HS613,$A$681:$F$2401,6,FALSE)</f>
        <v>311</v>
      </c>
      <c r="HW613" s="203" t="s">
        <v>65</v>
      </c>
      <c r="HX613" s="10">
        <f>HV613*1.3</f>
        <v>404.3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VLOOKUP(IB613,$A$681:$F$2401,6,FALSE)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VLOOKUP(IK613,$A$681:$F$2401,6,FALSE)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VLOOKUP(IT613,$A$681:$F$2401,6,FALSE)</f>
        <v>203</v>
      </c>
      <c r="IX613" s="203" t="s">
        <v>65</v>
      </c>
      <c r="IY613" s="10">
        <f>IW613*1.3</f>
        <v>263.90000000000003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VLOOKUP(JC613,$A$681:$F$2401,6,FALSE)</f>
        <v>441</v>
      </c>
      <c r="JG613" s="203" t="s">
        <v>65</v>
      </c>
      <c r="JH613" s="10">
        <f>JF613*1.3</f>
        <v>573.30000000000007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VLOOKUP(JL613,$A$681:$F$2401,6,FALSE)</f>
        <v>262</v>
      </c>
      <c r="JP613" s="203" t="s">
        <v>65</v>
      </c>
      <c r="JQ613" s="10">
        <f>JO613*1.3</f>
        <v>340.6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VLOOKUP(JU613,$A$681:$F$2401,6,FALSE)</f>
        <v>203</v>
      </c>
      <c r="JY613" s="203" t="s">
        <v>65</v>
      </c>
      <c r="JZ613" s="10">
        <f>JX613*1.3</f>
        <v>263.90000000000003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VLOOKUP(KD613,$A$681:$F$2401,6,FALSE)</f>
        <v>203</v>
      </c>
      <c r="KH613" s="203" t="s">
        <v>65</v>
      </c>
      <c r="KI613" s="10">
        <f>KG613*1.3</f>
        <v>263.90000000000003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VLOOKUP(KM613,$A$681:$F$2401,6,FALSE)</f>
        <v>414</v>
      </c>
      <c r="KQ613" s="203" t="s">
        <v>65</v>
      </c>
      <c r="KR613" s="10">
        <f>KP613*1.3</f>
        <v>538.20000000000005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VLOOKUP(KV613,$A$681:$F$2401,6,FALSE)</f>
        <v>38</v>
      </c>
      <c r="KZ613" s="203" t="s">
        <v>65</v>
      </c>
      <c r="LA613" s="10">
        <f>KY613*1.3</f>
        <v>49.4</v>
      </c>
      <c r="LB613" s="10"/>
      <c r="LC613" s="267"/>
      <c r="LD613" s="203" t="s">
        <v>77</v>
      </c>
      <c r="LE613" s="276" t="s">
        <v>2288</v>
      </c>
      <c r="LG613" s="204"/>
      <c r="LH613" s="204">
        <f>VLOOKUP(LE613,$A$681:$F$2401,6,FALSE)</f>
        <v>375</v>
      </c>
      <c r="LI613" s="203" t="s">
        <v>65</v>
      </c>
      <c r="LJ613" s="10">
        <f>LH613*1.3</f>
        <v>487.5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VLOOKUP(LN613,$A$681:$F$2401,6,FALSE)</f>
        <v>404</v>
      </c>
      <c r="LR613" s="203" t="s">
        <v>65</v>
      </c>
      <c r="LS613" s="10">
        <f>LQ613*1.3</f>
        <v>525.20000000000005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VLOOKUP(LW613,$A$681:$F$2401,6,FALSE)</f>
        <v>311</v>
      </c>
      <c r="MA613" s="203" t="s">
        <v>65</v>
      </c>
      <c r="MB613" s="10">
        <f>LZ613*1.3</f>
        <v>404.3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VLOOKUP(MF613,$A$681:$F$2401,6,FALSE)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VLOOKUP(MO613,$A$681:$F$2401,6,FALSE)</f>
        <v>406</v>
      </c>
      <c r="MS613" s="203" t="s">
        <v>65</v>
      </c>
      <c r="MT613" s="10">
        <f>MR613*1.3</f>
        <v>527.80000000000007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VLOOKUP(MX613,$A$681:$F$2401,6,FALSE)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VLOOKUP(NG613,$A$681:$F$2401,6,FALSE)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21" t="s">
        <v>462</v>
      </c>
      <c r="NR613" s="204"/>
      <c r="NS613" s="204">
        <f>VLOOKUP(NP613,$A$681:$F$2401,6,FALSE)</f>
        <v>225</v>
      </c>
      <c r="NT613" s="203" t="s">
        <v>65</v>
      </c>
      <c r="NU613" s="10">
        <f>NS613*1.3</f>
        <v>292.5</v>
      </c>
      <c r="NV613" s="10"/>
      <c r="NW613" s="267"/>
      <c r="NX613" s="203" t="s">
        <v>77</v>
      </c>
      <c r="NY613" s="276" t="s">
        <v>2288</v>
      </c>
      <c r="OA613" s="204"/>
      <c r="OB613" s="204">
        <f>VLOOKUP(NY613,$A$681:$F$2401,6,FALSE)</f>
        <v>375</v>
      </c>
      <c r="OC613" s="203" t="s">
        <v>65</v>
      </c>
      <c r="OD613" s="10">
        <f>OB613*1.3</f>
        <v>487.5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VLOOKUP(OH613,$A$681:$F$2401,6,FALSE)</f>
        <v>262</v>
      </c>
      <c r="OL613" s="203" t="s">
        <v>65</v>
      </c>
      <c r="OM613" s="10">
        <f>OK613*1.3</f>
        <v>340.6</v>
      </c>
      <c r="ON613" s="10"/>
      <c r="OO613" s="267"/>
      <c r="OP613" s="203" t="s">
        <v>77</v>
      </c>
      <c r="OQ613" s="421" t="s">
        <v>2288</v>
      </c>
      <c r="OS613" s="204"/>
      <c r="OT613" s="204">
        <f>VLOOKUP(OQ613,$A$681:$F$2401,6,FALSE)</f>
        <v>375</v>
      </c>
      <c r="OU613" s="203" t="s">
        <v>65</v>
      </c>
      <c r="OV613" s="10">
        <f>OT613*1.3</f>
        <v>487.5</v>
      </c>
      <c r="OW613" s="10"/>
      <c r="OX613" s="267"/>
      <c r="OY613" s="203" t="s">
        <v>77</v>
      </c>
      <c r="OZ613" s="425" t="s">
        <v>1247</v>
      </c>
      <c r="PB613" s="204"/>
      <c r="PC613" s="204">
        <f>VLOOKUP(OZ613,$A$681:$F$2401,6,FALSE)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VLOOKUP(PI613,$A$681:$F$2401,6,FALSE)</f>
        <v>225</v>
      </c>
      <c r="PM613" s="203" t="s">
        <v>65</v>
      </c>
      <c r="PN613" s="10">
        <f>PL613*1.3</f>
        <v>292.5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VLOOKUP(PR613,$A$681:$F$2401,6,FALSE)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VLOOKUP(QA613,$A$681:$F$2401,6,FALSE)</f>
        <v>203</v>
      </c>
      <c r="QE613" s="203" t="s">
        <v>65</v>
      </c>
      <c r="QF613" s="10">
        <f>QD613*1.3</f>
        <v>263.90000000000003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VLOOKUP(QJ613,$A$681:$F$2401,6,FALSE)</f>
        <v>441</v>
      </c>
      <c r="QN613" s="203" t="s">
        <v>65</v>
      </c>
      <c r="QO613" s="10">
        <f>QM613*1.3</f>
        <v>573.30000000000007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VLOOKUP(QS613,$A$681:$F$2401,6,FALSE)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VLOOKUP(RB613,$A$681:$F$2401,6,FALSE)</f>
        <v>311</v>
      </c>
      <c r="RF613" s="203" t="s">
        <v>65</v>
      </c>
      <c r="RG613" s="10">
        <f>RE613*1.3</f>
        <v>404.3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VLOOKUP(RK613,$A$681:$F$2401,6,FALSE)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VLOOKUP(RT613,$A$681:$F$2401,6,FALSE)</f>
        <v>203</v>
      </c>
      <c r="RX613" s="203" t="s">
        <v>65</v>
      </c>
      <c r="RY613" s="10">
        <f>RW613*1.3</f>
        <v>263.90000000000003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VLOOKUP(SC613,$A$681:$F$2401,6,FALSE)</f>
        <v>441</v>
      </c>
      <c r="SG613" s="203" t="s">
        <v>65</v>
      </c>
      <c r="SH613" s="10">
        <f>SF613*1.3</f>
        <v>573.30000000000007</v>
      </c>
      <c r="SI613" s="10"/>
      <c r="SJ613" s="273"/>
      <c r="SK613" s="203" t="s">
        <v>77</v>
      </c>
      <c r="SL613" s="276" t="s">
        <v>2288</v>
      </c>
      <c r="SN613" s="204"/>
      <c r="SO613" s="204">
        <f>VLOOKUP(SL613,$A$681:$F$2401,6,FALSE)</f>
        <v>375</v>
      </c>
      <c r="SP613" s="203" t="s">
        <v>65</v>
      </c>
      <c r="SQ613" s="10">
        <f>SO613*1.3</f>
        <v>487.5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VLOOKUP(SU613,$A$681:$F$2401,6,FALSE)</f>
        <v>79</v>
      </c>
      <c r="SY613" s="203" t="s">
        <v>65</v>
      </c>
      <c r="SZ613" s="10">
        <f>SX613*1.3</f>
        <v>102.7</v>
      </c>
      <c r="TA613" s="10"/>
      <c r="TB613" s="273"/>
      <c r="TC613" s="203" t="s">
        <v>77</v>
      </c>
      <c r="TD613" s="425" t="s">
        <v>465</v>
      </c>
      <c r="TF613" s="204"/>
      <c r="TG613" s="204">
        <f>VLOOKUP(TD613,$A$681:$F$2401,6,FALSE)</f>
        <v>404</v>
      </c>
      <c r="TH613" s="203" t="s">
        <v>65</v>
      </c>
      <c r="TI613" s="10">
        <f>TG613*1.3</f>
        <v>525.20000000000005</v>
      </c>
      <c r="TK613" s="273"/>
      <c r="TL613" s="203" t="s">
        <v>77</v>
      </c>
      <c r="TM613" s="276" t="s">
        <v>604</v>
      </c>
      <c r="TO613" s="204"/>
      <c r="TP613" s="204">
        <f>VLOOKUP(TM613,$A$681:$F$2401,6,FALSE)</f>
        <v>336</v>
      </c>
      <c r="TQ613" s="203" t="s">
        <v>65</v>
      </c>
      <c r="TR613" s="10">
        <f>TP613*1.3</f>
        <v>436.8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VLOOKUP(TV613,$A$681:$F$2401,6,FALSE)</f>
        <v>38</v>
      </c>
      <c r="TZ613" s="203" t="s">
        <v>65</v>
      </c>
      <c r="UA613" s="10">
        <f>TY613*1.3</f>
        <v>49.4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VLOOKUP(UE613,$A$681:$F$2401,6,FALSE)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VLOOKUP(UN613,$A$681:$F$2401,6,FALSE)</f>
        <v>298</v>
      </c>
      <c r="UR613" s="203" t="s">
        <v>65</v>
      </c>
      <c r="US613" s="10">
        <f>UQ613*1.3</f>
        <v>387.40000000000003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VLOOKUP(UW613,$A$681:$F$2401,6,FALSE)</f>
        <v>311</v>
      </c>
      <c r="VA613" s="203" t="s">
        <v>65</v>
      </c>
      <c r="VB613" s="10">
        <f>UZ613*1.3</f>
        <v>404.3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VLOOKUP(VF613,$A$681:$F$2401,6,FALSE)</f>
        <v>404</v>
      </c>
      <c r="VJ613" s="203" t="s">
        <v>65</v>
      </c>
      <c r="VK613" s="10">
        <f>VI613*1.3</f>
        <v>525.20000000000005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VLOOKUP(VO613,$A$681:$F$2401,6,FALSE)</f>
        <v>206</v>
      </c>
      <c r="VS613" s="203" t="s">
        <v>65</v>
      </c>
      <c r="VT613" s="10">
        <f>VR613*1.3</f>
        <v>267.8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VLOOKUP(VX613,$A$681:$F$2401,6,FALSE)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VLOOKUP(WG613,$A$681:$F$2401,6,FALSE)</f>
        <v>264</v>
      </c>
      <c r="WK613" s="203" t="s">
        <v>65</v>
      </c>
      <c r="WL613" s="10">
        <f>WJ613*1.3</f>
        <v>343.2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VLOOKUP(WP613,$A$681:$F$2401,6,FALSE)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VLOOKUP(WY613,$A$681:$F$2401,6,FALSE)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2288</v>
      </c>
      <c r="XJ613" s="204"/>
      <c r="XK613" s="204">
        <f>VLOOKUP(XH613,$A$681:$F$2401,6,FALSE)</f>
        <v>375</v>
      </c>
      <c r="XL613" s="203" t="s">
        <v>65</v>
      </c>
      <c r="XM613" s="10">
        <f>XK613*1.3</f>
        <v>487.5</v>
      </c>
      <c r="XO613" s="273"/>
      <c r="XP613" s="203" t="s">
        <v>77</v>
      </c>
      <c r="XQ613" s="276" t="s">
        <v>640</v>
      </c>
      <c r="XS613" s="204"/>
      <c r="XT613" s="204">
        <f>VLOOKUP(XQ613,$A$681:$F$2401,6,FALSE)</f>
        <v>203</v>
      </c>
      <c r="XU613" s="203" t="s">
        <v>65</v>
      </c>
      <c r="XV613" s="10">
        <f>XT613*1.3</f>
        <v>263.90000000000003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VLOOKUP(XZ613,$A$681:$F$2401,6,FALSE)</f>
        <v>206</v>
      </c>
      <c r="YD613" s="203" t="s">
        <v>65</v>
      </c>
      <c r="YE613" s="10">
        <f>YC613*1.3</f>
        <v>267.8</v>
      </c>
      <c r="YG613" s="273"/>
      <c r="YH613" s="203" t="s">
        <v>77</v>
      </c>
      <c r="YI613" s="278" t="s">
        <v>183</v>
      </c>
      <c r="YK613" s="204"/>
      <c r="YL613" s="204" t="e">
        <f>VLOOKUP(YI613,$A$681:$F$2401,6,FALSE)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VLOOKUP(YR613,$A$681:$F$2401,6,FALSE)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5" t="s">
        <v>2288</v>
      </c>
      <c r="ZC613" s="204"/>
      <c r="ZD613" s="204">
        <f>VLOOKUP(ZA613,$A$681:$F$2401,6,FALSE)</f>
        <v>375</v>
      </c>
      <c r="ZE613" s="203" t="s">
        <v>65</v>
      </c>
      <c r="ZF613" s="10">
        <f>ZD613*1.3</f>
        <v>487.5</v>
      </c>
      <c r="ZH613" s="273"/>
      <c r="ZI613" s="203" t="s">
        <v>77</v>
      </c>
      <c r="ZJ613" s="276" t="s">
        <v>462</v>
      </c>
      <c r="ZL613" s="204"/>
      <c r="ZM613" s="204">
        <f>VLOOKUP(ZJ613,$A$681:$F$2401,6,FALSE)</f>
        <v>225</v>
      </c>
      <c r="ZN613" s="203" t="s">
        <v>65</v>
      </c>
      <c r="ZO613" s="10">
        <f>ZM613*1.3</f>
        <v>292.5</v>
      </c>
      <c r="ZQ613" s="273"/>
      <c r="ZR613" s="203" t="s">
        <v>77</v>
      </c>
      <c r="ZS613" s="276" t="s">
        <v>529</v>
      </c>
      <c r="ZU613" s="204"/>
      <c r="ZV613" s="204">
        <f>VLOOKUP(ZS613,$A$681:$F$2401,6,FALSE)</f>
        <v>206</v>
      </c>
      <c r="ZW613" s="203" t="s">
        <v>65</v>
      </c>
      <c r="ZX613" s="10">
        <f>ZV613*1.3</f>
        <v>267.8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VLOOKUP(AAB613,$A$681:$F$2401,6,FALSE)</f>
        <v>264</v>
      </c>
      <c r="AAF613" s="203" t="s">
        <v>65</v>
      </c>
      <c r="AAG613" s="10">
        <f>AAE613*1.3</f>
        <v>343.2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VLOOKUP(AAK613,$A$681:$F$2401,6,FALSE)</f>
        <v>264</v>
      </c>
      <c r="AAO613" s="203" t="s">
        <v>65</v>
      </c>
      <c r="AAP613" s="10">
        <f>AAN613*1.3</f>
        <v>343.2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VLOOKUP(AAT613,$A$681:$F$2401,6,FALSE)</f>
        <v>206</v>
      </c>
      <c r="AAX613" s="203" t="s">
        <v>65</v>
      </c>
      <c r="AAY613" s="10">
        <f>AAW613*1.3</f>
        <v>267.8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VLOOKUP(ABC613,$A$681:$F$2401,6,FALSE)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VLOOKUP(ABL613,$A$681:$F$2401,6,FALSE)</f>
        <v>404</v>
      </c>
      <c r="ABP613" s="203" t="s">
        <v>65</v>
      </c>
      <c r="ABQ613" s="10">
        <f>ABO613*1.3</f>
        <v>525.20000000000005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VLOOKUP(ABU613,$A$681:$F$2401,6,FALSE)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VLOOKUP(ACD613,$A$681:$F$2401,6,FALSE)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VLOOKUP(ACM613,$A$681:$F$2401,6,FALSE)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VLOOKUP(ACV613,$A$681:$F$2401,6,FALSE)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VLOOKUP(ADE613,$A$681:$F$2401,6,FALSE)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VLOOKUP(ADN613,$A$681:$F$2401,6,FALSE)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VLOOKUP(ADW613,$A$681:$F$2401,6,FALSE)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VLOOKUP(AEF613,$A$681:$F$2401,6,FALSE)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VLOOKUP(AEO613,$A$681:$F$2401,6,FALSE)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VLOOKUP(AEX613,$A$681:$F$2401,6,FALSE)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VLOOKUP(AFG613,$A$681:$F$2401,6,FALSE)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VLOOKUP(AFP613,$A$681:$F$2401,6,FALSE)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VLOOKUP(AFY613,$A$681:$F$2401,6,FALSE)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VLOOKUP(AGH613,$A$681:$F$2401,6,FALSE)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VLOOKUP(AGQ613,$A$681:$F$2401,6,FALSE)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VLOOKUP(AGZ613,$A$681:$F$2401,6,FALSE)</f>
        <v>298</v>
      </c>
      <c r="AHD613" s="203" t="s">
        <v>65</v>
      </c>
      <c r="AHE613" s="10">
        <f>AHC613*1.3</f>
        <v>387.40000000000003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VLOOKUP(AHI613,$A$681:$F$2401,6,FALSE)</f>
        <v>311</v>
      </c>
      <c r="AHM613" s="203" t="s">
        <v>65</v>
      </c>
      <c r="AHN613" s="10">
        <f>AHL613*1.3</f>
        <v>404.3</v>
      </c>
      <c r="AHO613" s="10"/>
      <c r="AHP613" s="273"/>
      <c r="AHQ613" s="203" t="s">
        <v>77</v>
      </c>
      <c r="AHR613" s="276" t="s">
        <v>2288</v>
      </c>
      <c r="AHT613" s="204"/>
      <c r="AHU613" s="204">
        <f>VLOOKUP(AHR613,$A$681:$F$2401,6,FALSE)</f>
        <v>375</v>
      </c>
      <c r="AHV613" s="203" t="s">
        <v>65</v>
      </c>
      <c r="AHW613" s="10">
        <f>AHU613*1.3</f>
        <v>487.5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VLOOKUP(AIA613,$A$681:$F$2401,6,FALSE)</f>
        <v>406</v>
      </c>
      <c r="AIE613" s="203" t="s">
        <v>65</v>
      </c>
      <c r="AIF613" s="10">
        <f>AID613*1.3</f>
        <v>527.80000000000007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VLOOKUP(AIJ613,$A$681:$F$2401,6,FALSE)</f>
        <v>336</v>
      </c>
      <c r="AIN613" s="203" t="s">
        <v>65</v>
      </c>
      <c r="AIO613" s="10">
        <f>AIM613*1.3</f>
        <v>436.8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VLOOKUP(AIS613,$A$681:$F$2401,6,FALSE)</f>
        <v>404</v>
      </c>
      <c r="AIW613" s="203" t="s">
        <v>65</v>
      </c>
      <c r="AIX613" s="10">
        <f>AIV613*1.3</f>
        <v>525.20000000000005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VLOOKUP(AJB613,$A$681:$F$2401,6,FALSE)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VLOOKUP(AJK613,$A$681:$F$2401,6,FALSE)</f>
        <v>441</v>
      </c>
      <c r="AJO613" s="203" t="s">
        <v>65</v>
      </c>
      <c r="AJP613" s="10">
        <f>AJN613*1.3</f>
        <v>573.30000000000007</v>
      </c>
      <c r="AJQ613" s="10"/>
      <c r="AJR613" s="273"/>
      <c r="AJS613" s="203" t="s">
        <v>77</v>
      </c>
      <c r="AJT613" s="428" t="s">
        <v>1263</v>
      </c>
      <c r="AJV613" s="204"/>
      <c r="AJW613" s="204">
        <f>VLOOKUP(AJT613,$A$681:$F$2401,6,FALSE)</f>
        <v>441</v>
      </c>
      <c r="AJX613" s="203" t="s">
        <v>65</v>
      </c>
      <c r="AJY613" s="10">
        <f>AJW613*1.3</f>
        <v>573.30000000000007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VLOOKUP(AKC613,$A$681:$F$2401,6,FALSE)</f>
        <v>203</v>
      </c>
      <c r="AKG613" s="203" t="s">
        <v>65</v>
      </c>
      <c r="AKH613" s="10">
        <f>AKF613*1.3</f>
        <v>263.90000000000003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VLOOKUP(AKL613,$A$681:$F$2401,6,FALSE)</f>
        <v>203</v>
      </c>
      <c r="AKP613" s="203" t="s">
        <v>65</v>
      </c>
      <c r="AKQ613" s="10">
        <f>AKO613*1.3</f>
        <v>263.90000000000003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VLOOKUP(AKU613,$A$681:$F$2401,6,FALSE)</f>
        <v>203</v>
      </c>
      <c r="AKY613" s="203" t="s">
        <v>65</v>
      </c>
      <c r="AKZ613" s="10">
        <f>AKX613*1.3</f>
        <v>263.90000000000003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VLOOKUP(ALD613,$A$681:$F$2401,6,FALSE)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2288</v>
      </c>
      <c r="ALO613" s="204"/>
      <c r="ALP613" s="204">
        <f>VLOOKUP(ALM613,$A$681:$F$2401,6,FALSE)</f>
        <v>375</v>
      </c>
      <c r="ALQ613" s="203" t="s">
        <v>65</v>
      </c>
      <c r="ALR613" s="10">
        <f>ALP613*1.3</f>
        <v>487.5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VLOOKUP(ALV613,$A$681:$F$2401,6,FALSE)</f>
        <v>203</v>
      </c>
      <c r="ALZ613" s="203" t="s">
        <v>65</v>
      </c>
      <c r="AMA613" s="10">
        <f>ALY613*1.3</f>
        <v>263.90000000000003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VLOOKUP(AME613,$A$681:$F$2401,6,FALSE)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VLOOKUP(AMN613,$A$681:$F$2401,6,FALSE)</f>
        <v>206</v>
      </c>
      <c r="AMR613" s="203" t="s">
        <v>65</v>
      </c>
      <c r="AMS613" s="10">
        <f>AMQ613*1.3</f>
        <v>267.8</v>
      </c>
      <c r="AMT613" s="10"/>
      <c r="AMU613" s="273"/>
      <c r="AMV613" s="203" t="s">
        <v>77</v>
      </c>
      <c r="AMW613" s="276" t="s">
        <v>2288</v>
      </c>
      <c r="AMY613" s="204"/>
      <c r="AMZ613" s="204">
        <f>VLOOKUP(AMW613,$A$681:$F$2401,6,FALSE)</f>
        <v>375</v>
      </c>
      <c r="ANA613" s="203" t="s">
        <v>65</v>
      </c>
      <c r="ANB613" s="10">
        <f>AMZ613*1.3</f>
        <v>487.5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VLOOKUP(ANF613,$A$681:$F$2401,6,FALSE)</f>
        <v>203</v>
      </c>
      <c r="ANJ613" s="203" t="s">
        <v>65</v>
      </c>
      <c r="ANK613" s="10">
        <f>ANI613*1.3</f>
        <v>263.90000000000003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VLOOKUP(ANO613,$A$681:$F$2401,6,FALSE)</f>
        <v>336</v>
      </c>
      <c r="ANS613" s="203" t="s">
        <v>65</v>
      </c>
      <c r="ANT613" s="10">
        <f>ANR613*1.3</f>
        <v>436.8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VLOOKUP(ANX613,$A$681:$F$2401,6,FALSE)</f>
        <v>441</v>
      </c>
      <c r="AOB613" s="203" t="s">
        <v>65</v>
      </c>
      <c r="AOC613" s="10">
        <f>AOA613*1.3</f>
        <v>573.30000000000007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VLOOKUP(AOG613,$A$681:$F$2401,6,FALSE)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VLOOKUP(AOP613,$A$681:$F$2401,6,FALSE)</f>
        <v>311</v>
      </c>
      <c r="AOT613" s="203" t="s">
        <v>65</v>
      </c>
      <c r="AOU613" s="10">
        <f>AOS613*1.3</f>
        <v>404.3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VLOOKUP(AOY613,$A$681:$F$2401,6,FALSE)</f>
        <v>311</v>
      </c>
      <c r="APC613" s="203" t="s">
        <v>65</v>
      </c>
      <c r="APD613" s="10">
        <f>APB613*1.3</f>
        <v>404.3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VLOOKUP(APH613,$A$681:$F$2401,6,FALSE)</f>
        <v>404</v>
      </c>
      <c r="APL613" s="203" t="s">
        <v>65</v>
      </c>
      <c r="APM613" s="10">
        <f>APK613*1.3</f>
        <v>525.20000000000005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VLOOKUP(APQ613,$A$681:$F$2401,6,FALSE)</f>
        <v>206</v>
      </c>
      <c r="APU613" s="203" t="s">
        <v>65</v>
      </c>
      <c r="APV613" s="10">
        <f>APT613*1.3</f>
        <v>267.8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VLOOKUP(APZ613,$A$681:$F$2401,6,FALSE)</f>
        <v>79</v>
      </c>
      <c r="AQD613" s="203" t="s">
        <v>65</v>
      </c>
      <c r="AQE613" s="10">
        <f>AQC613*1.3</f>
        <v>102.7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VLOOKUP(B614,$A$681:$F$2401,6,FALSE)</f>
        <v>203</v>
      </c>
      <c r="F614" s="203" t="s">
        <v>67</v>
      </c>
      <c r="G614" s="10">
        <f>E614*1.2</f>
        <v>243.6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VLOOKUP(K614,$A$681:$F$2401,6,FALSE)</f>
        <v>264</v>
      </c>
      <c r="O614" s="203" t="s">
        <v>67</v>
      </c>
      <c r="P614" s="10">
        <f>N614*1.2</f>
        <v>316.8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VLOOKUP(T614,$A$681:$F$2401,6,FALSE)</f>
        <v>404</v>
      </c>
      <c r="X614" s="203" t="s">
        <v>67</v>
      </c>
      <c r="Y614" s="10">
        <f>W614*1.2</f>
        <v>484.79999999999995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VLOOKUP(AC614,$A$681:$F$2401,6,FALSE)</f>
        <v>406</v>
      </c>
      <c r="AG614" s="203" t="s">
        <v>67</v>
      </c>
      <c r="AH614" s="10">
        <f>AF614*1.2</f>
        <v>487.2</v>
      </c>
      <c r="AI614" s="10"/>
      <c r="AJ614" s="267"/>
      <c r="AK614" s="203" t="s">
        <v>78</v>
      </c>
      <c r="AL614" s="276" t="s">
        <v>2288</v>
      </c>
      <c r="AN614" s="204"/>
      <c r="AO614" s="204">
        <f>VLOOKUP(AL614,$A$681:$F$2401,6,FALSE)</f>
        <v>375</v>
      </c>
      <c r="AP614" s="203" t="s">
        <v>67</v>
      </c>
      <c r="AQ614" s="10">
        <f>AO614*1.2</f>
        <v>450</v>
      </c>
      <c r="AR614" s="10"/>
      <c r="AS614" s="267"/>
      <c r="AT614" s="203" t="s">
        <v>78</v>
      </c>
      <c r="AU614" s="276" t="s">
        <v>2288</v>
      </c>
      <c r="AW614" s="204"/>
      <c r="AX614" s="204">
        <f>VLOOKUP(AU614,$A$681:$F$2401,6,FALSE)</f>
        <v>375</v>
      </c>
      <c r="AY614" s="203" t="s">
        <v>67</v>
      </c>
      <c r="AZ614" s="10">
        <f>AX614*1.2</f>
        <v>450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VLOOKUP(BD614,$A$681:$F$2401,6,FALSE)</f>
        <v>264</v>
      </c>
      <c r="BH614" s="203" t="s">
        <v>67</v>
      </c>
      <c r="BI614" s="10">
        <f>BG614*1.2</f>
        <v>316.8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VLOOKUP(BM614,$A$681:$F$2401,6,FALSE)</f>
        <v>298</v>
      </c>
      <c r="BQ614" s="203" t="s">
        <v>67</v>
      </c>
      <c r="BR614" s="10">
        <f>BP614*1.2</f>
        <v>357.59999999999997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VLOOKUP(BV614,$A$681:$F$2401,6,FALSE)</f>
        <v>441</v>
      </c>
      <c r="BZ614" s="203" t="s">
        <v>67</v>
      </c>
      <c r="CA614" s="10">
        <f>BY614*1.2</f>
        <v>529.19999999999993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VLOOKUP(CE614,$A$681:$F$2401,6,FALSE)</f>
        <v>414</v>
      </c>
      <c r="CI614" s="203" t="s">
        <v>67</v>
      </c>
      <c r="CJ614" s="10">
        <f>CH614*1.2</f>
        <v>496.79999999999995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VLOOKUP(CN614,$A$681:$F$2401,6,FALSE)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2288</v>
      </c>
      <c r="CY614" s="204"/>
      <c r="CZ614" s="204">
        <f>VLOOKUP(CW614,$A$681:$F$2401,6,FALSE)</f>
        <v>375</v>
      </c>
      <c r="DA614" s="203" t="s">
        <v>67</v>
      </c>
      <c r="DB614" s="10">
        <f>CZ614*1.2</f>
        <v>450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VLOOKUP(DF614,$A$681:$F$2401,6,FALSE)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VLOOKUP(DO614,$A$681:$F$2401,6,FALSE)</f>
        <v>262</v>
      </c>
      <c r="DS614" s="203" t="s">
        <v>67</v>
      </c>
      <c r="DT614" s="10">
        <f>DR614*1.2</f>
        <v>314.39999999999998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VLOOKUP(DX614,$A$681:$F$2401,6,FALSE)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VLOOKUP(EG614,$A$681:$F$2401,6,FALSE)</f>
        <v>414</v>
      </c>
      <c r="EK614" s="203" t="s">
        <v>67</v>
      </c>
      <c r="EL614" s="10">
        <f>EJ614*1.2</f>
        <v>496.79999999999995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VLOOKUP(EP614,$A$681:$F$2401,6,FALSE)</f>
        <v>206</v>
      </c>
      <c r="ET614" s="203" t="s">
        <v>67</v>
      </c>
      <c r="EU614" s="10">
        <f>ES614*1.2</f>
        <v>247.2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VLOOKUP(EY614,$A$681:$F$2401,6,FALSE)</f>
        <v>264</v>
      </c>
      <c r="FC614" s="203" t="s">
        <v>67</v>
      </c>
      <c r="FD614" s="10">
        <f>FB614*1.2</f>
        <v>316.8</v>
      </c>
      <c r="FE614" s="10"/>
      <c r="FF614" s="267"/>
      <c r="FG614" s="203" t="s">
        <v>78</v>
      </c>
      <c r="FH614" s="418" t="s">
        <v>1247</v>
      </c>
      <c r="FJ614" s="204"/>
      <c r="FK614" s="204">
        <f>VLOOKUP(FH614,$A$681:$F$2401,6,FALSE)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VLOOKUP(FQ614,$A$681:$F$2401,6,FALSE)</f>
        <v>441</v>
      </c>
      <c r="FU614" s="203" t="s">
        <v>67</v>
      </c>
      <c r="FV614" s="10">
        <f>FT614*1.2</f>
        <v>529.19999999999993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VLOOKUP(FZ614,$A$681:$F$2401,6,FALSE)</f>
        <v>441</v>
      </c>
      <c r="GD614" s="203" t="s">
        <v>67</v>
      </c>
      <c r="GE614" s="10">
        <f>GC614*1.2</f>
        <v>529.19999999999993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VLOOKUP(GI614,$A$681:$F$2401,6,FALSE)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VLOOKUP(GR614,$A$681:$F$2401,6,FALSE)</f>
        <v>298</v>
      </c>
      <c r="GV614" s="203" t="s">
        <v>67</v>
      </c>
      <c r="GW614" s="10">
        <f>GU614*1.2</f>
        <v>357.59999999999997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VLOOKUP(HA614,$A$681:$F$2401,6,FALSE)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VLOOKUP(HJ614,$A$681:$F$2401,6,FALSE)</f>
        <v>406</v>
      </c>
      <c r="HN614" s="203" t="s">
        <v>67</v>
      </c>
      <c r="HO614" s="10">
        <f>HM614*1.2</f>
        <v>487.2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VLOOKUP(HS614,$A$681:$F$2401,6,FALSE)</f>
        <v>79</v>
      </c>
      <c r="HW614" s="203" t="s">
        <v>67</v>
      </c>
      <c r="HX614" s="10">
        <f>HV614*1.2</f>
        <v>94.8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VLOOKUP(IB614,$A$681:$F$2401,6,FALSE)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2288</v>
      </c>
      <c r="IM614" s="204"/>
      <c r="IN614" s="204">
        <f>VLOOKUP(IK614,$A$681:$F$2401,6,FALSE)</f>
        <v>375</v>
      </c>
      <c r="IO614" s="203" t="s">
        <v>67</v>
      </c>
      <c r="IP614" s="10">
        <f>IN614*1.2</f>
        <v>450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VLOOKUP(IT614,$A$681:$F$2401,6,FALSE)</f>
        <v>264</v>
      </c>
      <c r="IX614" s="203" t="s">
        <v>67</v>
      </c>
      <c r="IY614" s="10">
        <f>IW614*1.2</f>
        <v>316.8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VLOOKUP(JC614,$A$681:$F$2401,6,FALSE)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VLOOKUP(JL614,$A$681:$F$2401,6,FALSE)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2288</v>
      </c>
      <c r="JW614" s="204"/>
      <c r="JX614" s="204">
        <f>VLOOKUP(JU614,$A$681:$F$2401,6,FALSE)</f>
        <v>375</v>
      </c>
      <c r="JY614" s="203" t="s">
        <v>67</v>
      </c>
      <c r="JZ614" s="10">
        <f>JX614*1.2</f>
        <v>450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VLOOKUP(KD614,$A$681:$F$2401,6,FALSE)</f>
        <v>441</v>
      </c>
      <c r="KH614" s="203" t="s">
        <v>67</v>
      </c>
      <c r="KI614" s="10">
        <f>KG614*1.2</f>
        <v>529.19999999999993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VLOOKUP(KM614,$A$681:$F$2401,6,FALSE)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VLOOKUP(KV614,$A$681:$F$2401,6,FALSE)</f>
        <v>203</v>
      </c>
      <c r="KZ614" s="203" t="s">
        <v>67</v>
      </c>
      <c r="LA614" s="10">
        <f>KY614*1.2</f>
        <v>243.6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VLOOKUP(LE614,$A$681:$F$2401,6,FALSE)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VLOOKUP(LN614,$A$681:$F$2401,6,FALSE)</f>
        <v>414</v>
      </c>
      <c r="LR614" s="203" t="s">
        <v>67</v>
      </c>
      <c r="LS614" s="10">
        <f>LQ614*1.2</f>
        <v>496.79999999999995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VLOOKUP(LW614,$A$681:$F$2401,6,FALSE)</f>
        <v>262</v>
      </c>
      <c r="MA614" s="203" t="s">
        <v>67</v>
      </c>
      <c r="MB614" s="10">
        <f>LZ614*1.2</f>
        <v>314.39999999999998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VLOOKUP(MF614,$A$681:$F$2401,6,FALSE)</f>
        <v>203</v>
      </c>
      <c r="MJ614" s="203" t="s">
        <v>67</v>
      </c>
      <c r="MK614" s="10">
        <f>MI614*1.2</f>
        <v>243.6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VLOOKUP(MO614,$A$681:$F$2401,6,FALSE)</f>
        <v>404</v>
      </c>
      <c r="MS614" s="203" t="s">
        <v>67</v>
      </c>
      <c r="MT614" s="10">
        <f>MR614*1.2</f>
        <v>484.79999999999995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VLOOKUP(MX614,$A$681:$F$2401,6,FALSE)</f>
        <v>414</v>
      </c>
      <c r="NB614" s="203" t="s">
        <v>67</v>
      </c>
      <c r="NC614" s="10">
        <f>NA614*1.2</f>
        <v>496.79999999999995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VLOOKUP(NG614,$A$681:$F$2401,6,FALSE)</f>
        <v>203</v>
      </c>
      <c r="NK614" s="203" t="s">
        <v>67</v>
      </c>
      <c r="NL614" s="10">
        <f>NJ614*1.2</f>
        <v>243.6</v>
      </c>
      <c r="NM614" s="10"/>
      <c r="NN614" s="267"/>
      <c r="NO614" s="203" t="s">
        <v>78</v>
      </c>
      <c r="NP614" s="421" t="s">
        <v>431</v>
      </c>
      <c r="NR614" s="204"/>
      <c r="NS614" s="204">
        <f>VLOOKUP(NP614,$A$681:$F$2401,6,FALSE)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VLOOKUP(NY614,$A$681:$F$2401,6,FALSE)</f>
        <v>311</v>
      </c>
      <c r="OC614" s="203" t="s">
        <v>67</v>
      </c>
      <c r="OD614" s="10">
        <f>OB614*1.2</f>
        <v>373.2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VLOOKUP(OH614,$A$681:$F$2401,6,FALSE)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21" t="s">
        <v>712</v>
      </c>
      <c r="OS614" s="204"/>
      <c r="OT614" s="204">
        <f>VLOOKUP(OQ614,$A$681:$F$2401,6,FALSE)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5" t="s">
        <v>518</v>
      </c>
      <c r="PB614" s="204"/>
      <c r="PC614" s="204">
        <f>VLOOKUP(OZ614,$A$681:$F$2401,6,FALSE)</f>
        <v>311</v>
      </c>
      <c r="PD614" s="203" t="s">
        <v>67</v>
      </c>
      <c r="PE614" s="10">
        <f>PC614*1.2</f>
        <v>373.2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VLOOKUP(PI614,$A$681:$F$2401,6,FALSE)</f>
        <v>264</v>
      </c>
      <c r="PM614" s="203" t="s">
        <v>67</v>
      </c>
      <c r="PN614" s="10">
        <f>PL614*1.2</f>
        <v>316.8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VLOOKUP(PR614,$A$681:$F$2401,6,FALSE)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VLOOKUP(QA614,$A$681:$F$2401,6,FALSE)</f>
        <v>79</v>
      </c>
      <c r="QE614" s="203" t="s">
        <v>67</v>
      </c>
      <c r="QF614" s="10">
        <f>QD614*1.2</f>
        <v>94.8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VLOOKUP(QJ614,$A$681:$F$2401,6,FALSE)</f>
        <v>203</v>
      </c>
      <c r="QN614" s="203" t="s">
        <v>67</v>
      </c>
      <c r="QO614" s="10">
        <f>QM614*1.2</f>
        <v>243.6</v>
      </c>
      <c r="QP614" s="10"/>
      <c r="QQ614" s="267"/>
      <c r="QR614" s="203" t="s">
        <v>78</v>
      </c>
      <c r="QS614" s="276" t="s">
        <v>2288</v>
      </c>
      <c r="QU614" s="204"/>
      <c r="QV614" s="204">
        <f>VLOOKUP(QS614,$A$681:$F$2401,6,FALSE)</f>
        <v>375</v>
      </c>
      <c r="QW614" s="203" t="s">
        <v>67</v>
      </c>
      <c r="QX614" s="10">
        <f>QV614*1.2</f>
        <v>450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VLOOKUP(RB614,$A$681:$F$2401,6,FALSE)</f>
        <v>298</v>
      </c>
      <c r="RF614" s="203" t="s">
        <v>67</v>
      </c>
      <c r="RG614" s="10">
        <f>RE614*1.2</f>
        <v>357.59999999999997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VLOOKUP(RK614,$A$681:$F$2401,6,FALSE)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VLOOKUP(RT614,$A$681:$F$2401,6,FALSE)</f>
        <v>311</v>
      </c>
      <c r="RX614" s="203" t="s">
        <v>67</v>
      </c>
      <c r="RY614" s="10">
        <f>RW614*1.2</f>
        <v>373.2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VLOOKUP(SC614,$A$681:$F$2401,6,FALSE)</f>
        <v>38</v>
      </c>
      <c r="SG614" s="203" t="s">
        <v>67</v>
      </c>
      <c r="SH614" s="10">
        <f>SF614*1.2</f>
        <v>45.6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VLOOKUP(SL614,$A$681:$F$2401,6,FALSE)</f>
        <v>298</v>
      </c>
      <c r="SP614" s="203" t="s">
        <v>67</v>
      </c>
      <c r="SQ614" s="10">
        <f>SO614*1.2</f>
        <v>357.59999999999997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VLOOKUP(SU614,$A$681:$F$2401,6,FALSE)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5" t="s">
        <v>1247</v>
      </c>
      <c r="TF614" s="204"/>
      <c r="TG614" s="204">
        <f>VLOOKUP(TD614,$A$681:$F$2401,6,FALSE)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VLOOKUP(TM614,$A$681:$F$2401,6,FALSE)</f>
        <v>225</v>
      </c>
      <c r="TQ614" s="203" t="s">
        <v>67</v>
      </c>
      <c r="TR614" s="10">
        <f>TP614*1.2</f>
        <v>270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VLOOKUP(TV614,$A$681:$F$2401,6,FALSE)</f>
        <v>203</v>
      </c>
      <c r="TZ614" s="203" t="s">
        <v>67</v>
      </c>
      <c r="UA614" s="10">
        <f>TY614*1.2</f>
        <v>243.6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VLOOKUP(UE614,$A$681:$F$2401,6,FALSE)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VLOOKUP(UN614,$A$681:$F$2401,6,FALSE)</f>
        <v>441</v>
      </c>
      <c r="UR614" s="203" t="s">
        <v>67</v>
      </c>
      <c r="US614" s="10">
        <f>UQ614*1.2</f>
        <v>529.19999999999993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VLOOKUP(UW614,$A$681:$F$2401,6,FALSE)</f>
        <v>414</v>
      </c>
      <c r="VA614" s="203" t="s">
        <v>67</v>
      </c>
      <c r="VB614" s="10">
        <f>UZ614*1.2</f>
        <v>496.79999999999995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VLOOKUP(VF614,$A$681:$F$2401,6,FALSE)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VLOOKUP(VO614,$A$681:$F$2401,6,FALSE)</f>
        <v>336</v>
      </c>
      <c r="VS614" s="203" t="s">
        <v>67</v>
      </c>
      <c r="VT614" s="10">
        <f>VR614*1.2</f>
        <v>403.2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VLOOKUP(VX614,$A$681:$F$2401,6,FALSE)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VLOOKUP(WG614,$A$681:$F$2401,6,FALSE)</f>
        <v>79</v>
      </c>
      <c r="WK614" s="203" t="s">
        <v>67</v>
      </c>
      <c r="WL614" s="10">
        <f>WJ614*1.2</f>
        <v>94.8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VLOOKUP(WP614,$A$681:$F$2401,6,FALSE)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VLOOKUP(WY614,$A$681:$F$2401,6,FALSE)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VLOOKUP(XH614,$A$681:$F$2401,6,FALSE)</f>
        <v>225</v>
      </c>
      <c r="XL614" s="203" t="s">
        <v>67</v>
      </c>
      <c r="XM614" s="10">
        <f>XK614*1.2</f>
        <v>270</v>
      </c>
      <c r="XO614" s="273"/>
      <c r="XP614" s="203" t="s">
        <v>78</v>
      </c>
      <c r="XQ614" s="276" t="s">
        <v>1263</v>
      </c>
      <c r="XS614" s="204"/>
      <c r="XT614" s="204">
        <f>VLOOKUP(XQ614,$A$681:$F$2401,6,FALSE)</f>
        <v>441</v>
      </c>
      <c r="XU614" s="203" t="s">
        <v>67</v>
      </c>
      <c r="XV614" s="10">
        <f>XT614*1.2</f>
        <v>529.19999999999993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VLOOKUP(XZ614,$A$681:$F$2401,6,FALSE)</f>
        <v>441</v>
      </c>
      <c r="YD614" s="203" t="s">
        <v>67</v>
      </c>
      <c r="YE614" s="10">
        <f>YC614*1.2</f>
        <v>529.19999999999993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VLOOKUP(YI614,$A$681:$F$2401,6,FALSE)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VLOOKUP(YR614,$A$681:$F$2401,6,FALSE)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5" t="s">
        <v>1263</v>
      </c>
      <c r="ZC614" s="204"/>
      <c r="ZD614" s="204">
        <f>VLOOKUP(ZA614,$A$681:$F$2401,6,FALSE)</f>
        <v>441</v>
      </c>
      <c r="ZE614" s="203" t="s">
        <v>67</v>
      </c>
      <c r="ZF614" s="10">
        <f>ZD614*1.2</f>
        <v>529.19999999999993</v>
      </c>
      <c r="ZH614" s="273"/>
      <c r="ZI614" s="203" t="s">
        <v>78</v>
      </c>
      <c r="ZJ614" s="276" t="s">
        <v>518</v>
      </c>
      <c r="ZL614" s="204"/>
      <c r="ZM614" s="204">
        <f>VLOOKUP(ZJ614,$A$681:$F$2401,6,FALSE)</f>
        <v>311</v>
      </c>
      <c r="ZN614" s="203" t="s">
        <v>67</v>
      </c>
      <c r="ZO614" s="10">
        <f>ZM614*1.2</f>
        <v>373.2</v>
      </c>
      <c r="ZQ614" s="273"/>
      <c r="ZR614" s="203" t="s">
        <v>78</v>
      </c>
      <c r="ZS614" s="276" t="s">
        <v>421</v>
      </c>
      <c r="ZU614" s="204"/>
      <c r="ZV614" s="204">
        <f>VLOOKUP(ZS614,$A$681:$F$2401,6,FALSE)</f>
        <v>406</v>
      </c>
      <c r="ZW614" s="203" t="s">
        <v>67</v>
      </c>
      <c r="ZX614" s="10">
        <f>ZV614*1.2</f>
        <v>487.2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VLOOKUP(AAB614,$A$681:$F$2401,6,FALSE)</f>
        <v>336</v>
      </c>
      <c r="AAF614" s="203" t="s">
        <v>67</v>
      </c>
      <c r="AAG614" s="10">
        <f>AAE614*1.2</f>
        <v>403.2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VLOOKUP(AAK614,$A$681:$F$2401,6,FALSE)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VLOOKUP(AAT614,$A$681:$F$2401,6,FALSE)</f>
        <v>264</v>
      </c>
      <c r="AAX614" s="203" t="s">
        <v>67</v>
      </c>
      <c r="AAY614" s="10">
        <f>AAW614*1.2</f>
        <v>316.8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VLOOKUP(ABC614,$A$681:$F$2401,6,FALSE)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VLOOKUP(ABL614,$A$681:$F$2401,6,FALSE)</f>
        <v>225</v>
      </c>
      <c r="ABP614" s="203" t="s">
        <v>67</v>
      </c>
      <c r="ABQ614" s="10">
        <f>ABO614*1.2</f>
        <v>270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VLOOKUP(ABU614,$A$681:$F$2401,6,FALSE)</f>
        <v>406</v>
      </c>
      <c r="ABY614" s="203" t="s">
        <v>67</v>
      </c>
      <c r="ABZ614" s="10">
        <f>ABX614*1.2</f>
        <v>487.2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VLOOKUP(ACD614,$A$681:$F$2401,6,FALSE)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VLOOKUP(ACM614,$A$681:$F$2401,6,FALSE)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VLOOKUP(ACV614,$A$681:$F$2401,6,FALSE)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VLOOKUP(ADE614,$A$681:$F$2401,6,FALSE)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VLOOKUP(ADN614,$A$681:$F$2401,6,FALSE)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VLOOKUP(ADW614,$A$681:$F$2401,6,FALSE)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VLOOKUP(AEF614,$A$681:$F$2401,6,FALSE)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VLOOKUP(AEO614,$A$681:$F$2401,6,FALSE)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VLOOKUP(AEX614,$A$681:$F$2401,6,FALSE)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VLOOKUP(AFG614,$A$681:$F$2401,6,FALSE)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VLOOKUP(AFP614,$A$681:$F$2401,6,FALSE)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VLOOKUP(AFY614,$A$681:$F$2401,6,FALSE)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VLOOKUP(AGH614,$A$681:$F$2401,6,FALSE)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VLOOKUP(AGQ614,$A$681:$F$2401,6,FALSE)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VLOOKUP(AGZ614,$A$681:$F$2401,6,FALSE)</f>
        <v>441</v>
      </c>
      <c r="AHD614" s="203" t="s">
        <v>67</v>
      </c>
      <c r="AHE614" s="10">
        <f>AHC614*1.2</f>
        <v>529.19999999999993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VLOOKUP(AHI614,$A$681:$F$2401,6,FALSE)</f>
        <v>262</v>
      </c>
      <c r="AHM614" s="203" t="s">
        <v>67</v>
      </c>
      <c r="AHN614" s="10">
        <f>AHL614*1.2</f>
        <v>314.39999999999998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VLOOKUP(AHR614,$A$681:$F$2401,6,FALSE)</f>
        <v>38</v>
      </c>
      <c r="AHV614" s="203" t="s">
        <v>67</v>
      </c>
      <c r="AHW614" s="10">
        <f>AHU614*1.2</f>
        <v>45.6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VLOOKUP(AIA614,$A$681:$F$2401,6,FALSE)</f>
        <v>225</v>
      </c>
      <c r="AIE614" s="203" t="s">
        <v>67</v>
      </c>
      <c r="AIF614" s="10">
        <f>AID614*1.2</f>
        <v>270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VLOOKUP(AIJ614,$A$681:$F$2401,6,FALSE)</f>
        <v>441</v>
      </c>
      <c r="AIN614" s="203" t="s">
        <v>67</v>
      </c>
      <c r="AIO614" s="10">
        <f>AIM614*1.2</f>
        <v>529.19999999999993</v>
      </c>
      <c r="AIP614" s="10"/>
      <c r="AIQ614" s="273"/>
      <c r="AIR614" s="203" t="s">
        <v>78</v>
      </c>
      <c r="AIS614" s="276" t="s">
        <v>2288</v>
      </c>
      <c r="AIU614" s="204"/>
      <c r="AIV614" s="204">
        <f>VLOOKUP(AIS614,$A$681:$F$2401,6,FALSE)</f>
        <v>375</v>
      </c>
      <c r="AIW614" s="203" t="s">
        <v>67</v>
      </c>
      <c r="AIX614" s="10">
        <f>AIV614*1.2</f>
        <v>450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VLOOKUP(AJB614,$A$681:$F$2401,6,FALSE)</f>
        <v>404</v>
      </c>
      <c r="AJF614" s="203" t="s">
        <v>67</v>
      </c>
      <c r="AJG614" s="10">
        <f>AJE614*1.2</f>
        <v>484.79999999999995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VLOOKUP(AJK614,$A$681:$F$2401,6,FALSE)</f>
        <v>38</v>
      </c>
      <c r="AJO614" s="203" t="s">
        <v>67</v>
      </c>
      <c r="AJP614" s="10">
        <f>AJN614*1.2</f>
        <v>45.6</v>
      </c>
      <c r="AJQ614" s="10"/>
      <c r="AJR614" s="273"/>
      <c r="AJS614" s="203" t="s">
        <v>78</v>
      </c>
      <c r="AJT614" s="428" t="s">
        <v>465</v>
      </c>
      <c r="AJV614" s="204"/>
      <c r="AJW614" s="204">
        <f>VLOOKUP(AJT614,$A$681:$F$2401,6,FALSE)</f>
        <v>404</v>
      </c>
      <c r="AJX614" s="203" t="s">
        <v>67</v>
      </c>
      <c r="AJY614" s="10">
        <f>AJW614*1.2</f>
        <v>484.79999999999995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VLOOKUP(AKC614,$A$681:$F$2401,6,FALSE)</f>
        <v>406</v>
      </c>
      <c r="AKG614" s="203" t="s">
        <v>67</v>
      </c>
      <c r="AKH614" s="10">
        <f>AKF614*1.2</f>
        <v>487.2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VLOOKUP(AKL614,$A$681:$F$2401,6,FALSE)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VLOOKUP(AKU614,$A$681:$F$2401,6,FALSE)</f>
        <v>38</v>
      </c>
      <c r="AKY614" s="203" t="s">
        <v>67</v>
      </c>
      <c r="AKZ614" s="10">
        <f>AKX614*1.2</f>
        <v>45.6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VLOOKUP(ALD614,$A$681:$F$2401,6,FALSE)</f>
        <v>206</v>
      </c>
      <c r="ALH614" s="203" t="s">
        <v>67</v>
      </c>
      <c r="ALI614" s="10">
        <f>ALG614*1.2</f>
        <v>247.2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VLOOKUP(ALM614,$A$681:$F$2401,6,FALSE)</f>
        <v>203</v>
      </c>
      <c r="ALQ614" s="203" t="s">
        <v>67</v>
      </c>
      <c r="ALR614" s="10">
        <f>ALP614*1.2</f>
        <v>243.6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VLOOKUP(ALV614,$A$681:$F$2401,6,FALSE)</f>
        <v>414</v>
      </c>
      <c r="ALZ614" s="203" t="s">
        <v>67</v>
      </c>
      <c r="AMA614" s="10">
        <f>ALY614*1.2</f>
        <v>496.79999999999995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VLOOKUP(AME614,$A$681:$F$2401,6,FALSE)</f>
        <v>311</v>
      </c>
      <c r="AMI614" s="203" t="s">
        <v>67</v>
      </c>
      <c r="AMJ614" s="10">
        <f>AMH614*1.2</f>
        <v>373.2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VLOOKUP(AMN614,$A$681:$F$2401,6,FALSE)</f>
        <v>406</v>
      </c>
      <c r="AMR614" s="203" t="s">
        <v>67</v>
      </c>
      <c r="AMS614" s="10">
        <f>AMQ614*1.2</f>
        <v>487.2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VLOOKUP(AMW614,$A$681:$F$2401,6,FALSE)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VLOOKUP(ANF614,$A$681:$F$2401,6,FALSE)</f>
        <v>406</v>
      </c>
      <c r="ANJ614" s="203" t="s">
        <v>67</v>
      </c>
      <c r="ANK614" s="10">
        <f>ANI614*1.2</f>
        <v>487.2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VLOOKUP(ANO614,$A$681:$F$2401,6,FALSE)</f>
        <v>441</v>
      </c>
      <c r="ANS614" s="203" t="s">
        <v>67</v>
      </c>
      <c r="ANT614" s="10">
        <f>ANR614*1.2</f>
        <v>529.19999999999993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VLOOKUP(ANX614,$A$681:$F$2401,6,FALSE)</f>
        <v>79</v>
      </c>
      <c r="AOB614" s="203" t="s">
        <v>67</v>
      </c>
      <c r="AOC614" s="10">
        <f>AOA614*1.2</f>
        <v>94.8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VLOOKUP(AOG614,$A$681:$F$2401,6,FALSE)</f>
        <v>404</v>
      </c>
      <c r="AOK614" s="203" t="s">
        <v>67</v>
      </c>
      <c r="AOL614" s="10">
        <f>AOJ614*1.2</f>
        <v>484.79999999999995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VLOOKUP(AOP614,$A$681:$F$2401,6,FALSE)</f>
        <v>404</v>
      </c>
      <c r="AOT614" s="203" t="s">
        <v>67</v>
      </c>
      <c r="AOU614" s="10">
        <f>AOS614*1.2</f>
        <v>484.79999999999995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VLOOKUP(AOY614,$A$681:$F$2401,6,FALSE)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VLOOKUP(APH614,$A$681:$F$2401,6,FALSE)</f>
        <v>311</v>
      </c>
      <c r="APL614" s="203" t="s">
        <v>67</v>
      </c>
      <c r="APM614" s="10">
        <f>APK614*1.2</f>
        <v>373.2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VLOOKUP(APQ614,$A$681:$F$2401,6,FALSE)</f>
        <v>441</v>
      </c>
      <c r="APU614" s="203" t="s">
        <v>67</v>
      </c>
      <c r="APV614" s="10">
        <f>APT614*1.2</f>
        <v>529.19999999999993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VLOOKUP(APZ614,$A$681:$F$2401,6,FALSE)</f>
        <v>441</v>
      </c>
      <c r="AQD614" s="203" t="s">
        <v>67</v>
      </c>
      <c r="AQE614" s="10">
        <f>AQC614*1.2</f>
        <v>529.19999999999993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VLOOKUP(B615,$A$681:$F$2401,6,FALSE)</f>
        <v>404</v>
      </c>
      <c r="F615" s="203" t="s">
        <v>69</v>
      </c>
      <c r="G615" s="10">
        <f>E615*1.1</f>
        <v>444.40000000000003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VLOOKUP(K615,$A$681:$F$2401,6,FALSE)</f>
        <v>225</v>
      </c>
      <c r="O615" s="203" t="s">
        <v>69</v>
      </c>
      <c r="P615" s="10">
        <f>N615*1.1</f>
        <v>247.50000000000003</v>
      </c>
      <c r="Q615" s="10"/>
      <c r="R615" s="267"/>
      <c r="S615" s="203" t="s">
        <v>79</v>
      </c>
      <c r="T615" s="276" t="s">
        <v>2288</v>
      </c>
      <c r="V615" s="204"/>
      <c r="W615" s="204">
        <f>VLOOKUP(T615,$A$681:$F$2401,6,FALSE)</f>
        <v>375</v>
      </c>
      <c r="X615" s="203" t="s">
        <v>69</v>
      </c>
      <c r="Y615" s="10">
        <f>W615*1.1</f>
        <v>412.50000000000006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VLOOKUP(AC615,$A$681:$F$2401,6,FALSE)</f>
        <v>298</v>
      </c>
      <c r="AG615" s="203" t="s">
        <v>69</v>
      </c>
      <c r="AH615" s="10">
        <f>AF615*1.1</f>
        <v>327.8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VLOOKUP(AL615,$A$681:$F$2401,6,FALSE)</f>
        <v>262</v>
      </c>
      <c r="AP615" s="203" t="s">
        <v>69</v>
      </c>
      <c r="AQ615" s="10">
        <f>AO615*1.1</f>
        <v>288.20000000000005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VLOOKUP(AU615,$A$681:$F$2401,6,FALSE)</f>
        <v>404</v>
      </c>
      <c r="AY615" s="203" t="s">
        <v>69</v>
      </c>
      <c r="AZ615" s="10">
        <f>AX615*1.1</f>
        <v>444.40000000000003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VLOOKUP(BD615,$A$681:$F$2401,6,FALSE)</f>
        <v>203</v>
      </c>
      <c r="BH615" s="203" t="s">
        <v>69</v>
      </c>
      <c r="BI615" s="10">
        <f>BG615*1.1</f>
        <v>223.3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VLOOKUP(BM615,$A$681:$F$2401,6,FALSE)</f>
        <v>311</v>
      </c>
      <c r="BQ615" s="203" t="s">
        <v>69</v>
      </c>
      <c r="BR615" s="10">
        <f>BP615*1.1</f>
        <v>342.1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VLOOKUP(BV615,$A$681:$F$2401,6,FALSE)</f>
        <v>225</v>
      </c>
      <c r="BZ615" s="203" t="s">
        <v>69</v>
      </c>
      <c r="CA615" s="10">
        <f>BY615*1.1</f>
        <v>247.50000000000003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VLOOKUP(CE615,$A$681:$F$2401,6,FALSE)</f>
        <v>404</v>
      </c>
      <c r="CI615" s="203" t="s">
        <v>69</v>
      </c>
      <c r="CJ615" s="10">
        <f>CH615*1.1</f>
        <v>444.40000000000003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VLOOKUP(CN615,$A$681:$F$2401,6,FALSE)</f>
        <v>206</v>
      </c>
      <c r="CR615" s="203" t="s">
        <v>69</v>
      </c>
      <c r="CS615" s="10">
        <f>CQ615*1.1</f>
        <v>226.60000000000002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VLOOKUP(CW615,$A$681:$F$2401,6,FALSE)</f>
        <v>203</v>
      </c>
      <c r="DA615" s="203" t="s">
        <v>69</v>
      </c>
      <c r="DB615" s="10">
        <f>CZ615*1.1</f>
        <v>223.3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VLOOKUP(DF615,$A$681:$F$2401,6,FALSE)</f>
        <v>38</v>
      </c>
      <c r="DJ615" s="203" t="s">
        <v>69</v>
      </c>
      <c r="DK615" s="10">
        <f>DI615*1.1</f>
        <v>41.800000000000004</v>
      </c>
      <c r="DL615" s="10"/>
      <c r="DM615" s="267"/>
      <c r="DN615" s="203" t="s">
        <v>79</v>
      </c>
      <c r="DO615" s="276" t="s">
        <v>2288</v>
      </c>
      <c r="DQ615" s="204"/>
      <c r="DR615" s="204">
        <f>VLOOKUP(DO615,$A$681:$F$2401,6,FALSE)</f>
        <v>375</v>
      </c>
      <c r="DS615" s="203" t="s">
        <v>69</v>
      </c>
      <c r="DT615" s="10">
        <f>DR615*1.1</f>
        <v>412.50000000000006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VLOOKUP(DX615,$A$681:$F$2401,6,FALSE)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VLOOKUP(EG615,$A$681:$F$2401,6,FALSE)</f>
        <v>441</v>
      </c>
      <c r="EK615" s="203" t="s">
        <v>69</v>
      </c>
      <c r="EL615" s="10">
        <f>EJ615*1.1</f>
        <v>485.1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VLOOKUP(EP615,$A$681:$F$2401,6,FALSE)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VLOOKUP(EY615,$A$681:$F$2401,6,FALSE)</f>
        <v>225</v>
      </c>
      <c r="FC615" s="203" t="s">
        <v>69</v>
      </c>
      <c r="FD615" s="10">
        <f>FB615*1.1</f>
        <v>247.50000000000003</v>
      </c>
      <c r="FE615" s="10"/>
      <c r="FF615" s="267"/>
      <c r="FG615" s="203" t="s">
        <v>79</v>
      </c>
      <c r="FH615" s="418" t="s">
        <v>2288</v>
      </c>
      <c r="FJ615" s="204"/>
      <c r="FK615" s="204">
        <f>VLOOKUP(FH615,$A$681:$F$2401,6,FALSE)</f>
        <v>375</v>
      </c>
      <c r="FL615" s="203" t="s">
        <v>69</v>
      </c>
      <c r="FM615" s="10">
        <f>FK615*1.1</f>
        <v>412.50000000000006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VLOOKUP(FQ615,$A$681:$F$2401,6,FALSE)</f>
        <v>311</v>
      </c>
      <c r="FU615" s="203" t="s">
        <v>69</v>
      </c>
      <c r="FV615" s="10">
        <f>FT615*1.1</f>
        <v>342.1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VLOOKUP(FZ615,$A$681:$F$2401,6,FALSE)</f>
        <v>262</v>
      </c>
      <c r="GD615" s="203" t="s">
        <v>69</v>
      </c>
      <c r="GE615" s="10">
        <f>GC615*1.1</f>
        <v>288.20000000000005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VLOOKUP(GI615,$A$681:$F$2401,6,FALSE)</f>
        <v>404</v>
      </c>
      <c r="GM615" s="203" t="s">
        <v>69</v>
      </c>
      <c r="GN615" s="10">
        <f>GL615*1.1</f>
        <v>444.40000000000003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VLOOKUP(GR615,$A$681:$F$2401,6,FALSE)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VLOOKUP(HA615,$A$681:$F$2401,6,FALSE)</f>
        <v>206</v>
      </c>
      <c r="HE615" s="203" t="s">
        <v>69</v>
      </c>
      <c r="HF615" s="10">
        <f>HD615*1.1</f>
        <v>226.60000000000002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VLOOKUP(HJ615,$A$681:$F$2401,6,FALSE)</f>
        <v>311</v>
      </c>
      <c r="HN615" s="203" t="s">
        <v>69</v>
      </c>
      <c r="HO615" s="10">
        <f>HM615*1.1</f>
        <v>342.1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VLOOKUP(HS615,$A$681:$F$2401,6,FALSE)</f>
        <v>225</v>
      </c>
      <c r="HW615" s="203" t="s">
        <v>69</v>
      </c>
      <c r="HX615" s="10">
        <f>HV615*1.1</f>
        <v>247.50000000000003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VLOOKUP(IB615,$A$681:$F$2401,6,FALSE)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VLOOKUP(IK615,$A$681:$F$2401,6,FALSE)</f>
        <v>262</v>
      </c>
      <c r="IO615" s="203" t="s">
        <v>69</v>
      </c>
      <c r="IP615" s="10">
        <f>IN615*1.1</f>
        <v>288.20000000000005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VLOOKUP(IT615,$A$681:$F$2401,6,FALSE)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VLOOKUP(JC615,$A$681:$F$2401,6,FALSE)</f>
        <v>264</v>
      </c>
      <c r="JG615" s="203" t="s">
        <v>69</v>
      </c>
      <c r="JH615" s="10">
        <f>JF615*1.1</f>
        <v>290.40000000000003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VLOOKUP(JL615,$A$681:$F$2401,6,FALSE)</f>
        <v>404</v>
      </c>
      <c r="JP615" s="203" t="s">
        <v>69</v>
      </c>
      <c r="JQ615" s="10">
        <f>JO615*1.1</f>
        <v>444.40000000000003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VLOOKUP(JU615,$A$681:$F$2401,6,FALSE)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VLOOKUP(KD615,$A$681:$F$2401,6,FALSE)</f>
        <v>404</v>
      </c>
      <c r="KH615" s="203" t="s">
        <v>69</v>
      </c>
      <c r="KI615" s="10">
        <f>KG615*1.1</f>
        <v>444.40000000000003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VLOOKUP(KM615,$A$681:$F$2401,6,FALSE)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VLOOKUP(KV615,$A$681:$F$2401,6,FALSE)</f>
        <v>225</v>
      </c>
      <c r="KZ615" s="203" t="s">
        <v>69</v>
      </c>
      <c r="LA615" s="10">
        <f>KY615*1.1</f>
        <v>247.50000000000003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VLOOKUP(LE615,$A$681:$F$2401,6,FALSE)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VLOOKUP(LN615,$A$681:$F$2401,6,FALSE)</f>
        <v>206</v>
      </c>
      <c r="LR615" s="203" t="s">
        <v>69</v>
      </c>
      <c r="LS615" s="10">
        <f>LQ615*1.1</f>
        <v>226.60000000000002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VLOOKUP(LW615,$A$681:$F$2401,6,FALSE)</f>
        <v>404</v>
      </c>
      <c r="MA615" s="203" t="s">
        <v>69</v>
      </c>
      <c r="MB615" s="10">
        <f>LZ615*1.1</f>
        <v>444.40000000000003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VLOOKUP(MF615,$A$681:$F$2401,6,FALSE)</f>
        <v>406</v>
      </c>
      <c r="MJ615" s="203" t="s">
        <v>69</v>
      </c>
      <c r="MK615" s="10">
        <f>MI615*1.1</f>
        <v>446.6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VLOOKUP(MO615,$A$681:$F$2401,6,FALSE)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VLOOKUP(MX615,$A$681:$F$2401,6,FALSE)</f>
        <v>203</v>
      </c>
      <c r="NB615" s="203" t="s">
        <v>69</v>
      </c>
      <c r="NC615" s="10">
        <f>NA615*1.1</f>
        <v>223.3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VLOOKUP(NG615,$A$681:$F$2401,6,FALSE)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21" t="s">
        <v>996</v>
      </c>
      <c r="NR615" s="204"/>
      <c r="NS615" s="204">
        <f>VLOOKUP(NP615,$A$681:$F$2401,6,FALSE)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VLOOKUP(NY615,$A$681:$F$2401,6,FALSE)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VLOOKUP(OH615,$A$681:$F$2401,6,FALSE)</f>
        <v>203</v>
      </c>
      <c r="OL615" s="203" t="s">
        <v>69</v>
      </c>
      <c r="OM615" s="10">
        <f>OK615*1.1</f>
        <v>223.3</v>
      </c>
      <c r="ON615" s="10"/>
      <c r="OO615" s="267"/>
      <c r="OP615" s="203" t="s">
        <v>79</v>
      </c>
      <c r="OQ615" s="421" t="s">
        <v>1263</v>
      </c>
      <c r="OS615" s="204"/>
      <c r="OT615" s="204">
        <f>VLOOKUP(OQ615,$A$681:$F$2401,6,FALSE)</f>
        <v>441</v>
      </c>
      <c r="OU615" s="203" t="s">
        <v>69</v>
      </c>
      <c r="OV615" s="10">
        <f>OT615*1.1</f>
        <v>485.1</v>
      </c>
      <c r="OW615" s="10"/>
      <c r="OX615" s="267"/>
      <c r="OY615" s="203" t="s">
        <v>79</v>
      </c>
      <c r="OZ615" s="425" t="s">
        <v>421</v>
      </c>
      <c r="PB615" s="204"/>
      <c r="PC615" s="204">
        <f>VLOOKUP(OZ615,$A$681:$F$2401,6,FALSE)</f>
        <v>406</v>
      </c>
      <c r="PD615" s="203" t="s">
        <v>69</v>
      </c>
      <c r="PE615" s="10">
        <f>PC615*1.1</f>
        <v>446.6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VLOOKUP(PI615,$A$681:$F$2401,6,FALSE)</f>
        <v>406</v>
      </c>
      <c r="PM615" s="203" t="s">
        <v>69</v>
      </c>
      <c r="PN615" s="10">
        <f>PL615*1.1</f>
        <v>446.6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VLOOKUP(PR615,$A$681:$F$2401,6,FALSE)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VLOOKUP(QA615,$A$681:$F$2401,6,FALSE)</f>
        <v>404</v>
      </c>
      <c r="QE615" s="203" t="s">
        <v>69</v>
      </c>
      <c r="QF615" s="10">
        <f>QD615*1.1</f>
        <v>444.40000000000003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VLOOKUP(QJ615,$A$681:$F$2401,6,FALSE)</f>
        <v>262</v>
      </c>
      <c r="QN615" s="203" t="s">
        <v>69</v>
      </c>
      <c r="QO615" s="10">
        <f>QM615*1.1</f>
        <v>288.20000000000005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VLOOKUP(QS615,$A$681:$F$2401,6,FALSE)</f>
        <v>206</v>
      </c>
      <c r="QW615" s="203" t="s">
        <v>69</v>
      </c>
      <c r="QX615" s="10">
        <f>QV615*1.1</f>
        <v>226.60000000000002</v>
      </c>
      <c r="QY615" s="10"/>
      <c r="QZ615" s="267"/>
      <c r="RA615" s="203" t="s">
        <v>79</v>
      </c>
      <c r="RB615" s="276" t="s">
        <v>2288</v>
      </c>
      <c r="RD615" s="204"/>
      <c r="RE615" s="204">
        <f>VLOOKUP(RB615,$A$681:$F$2401,6,FALSE)</f>
        <v>375</v>
      </c>
      <c r="RF615" s="203" t="s">
        <v>69</v>
      </c>
      <c r="RG615" s="10">
        <f>RE615*1.1</f>
        <v>412.50000000000006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VLOOKUP(RK615,$A$681:$F$2401,6,FALSE)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VLOOKUP(RT615,$A$681:$F$2401,6,FALSE)</f>
        <v>79</v>
      </c>
      <c r="RX615" s="203" t="s">
        <v>69</v>
      </c>
      <c r="RY615" s="10">
        <f>RW615*1.1</f>
        <v>86.9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VLOOKUP(SC615,$A$681:$F$2401,6,FALSE)</f>
        <v>311</v>
      </c>
      <c r="SG615" s="203" t="s">
        <v>69</v>
      </c>
      <c r="SH615" s="10">
        <f>SF615*1.1</f>
        <v>342.1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VLOOKUP(SL615,$A$681:$F$2401,6,FALSE)</f>
        <v>336</v>
      </c>
      <c r="SP615" s="203" t="s">
        <v>69</v>
      </c>
      <c r="SQ615" s="10">
        <f>SO615*1.1</f>
        <v>369.6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VLOOKUP(SU615,$A$681:$F$2401,6,FALSE)</f>
        <v>414</v>
      </c>
      <c r="SY615" s="203" t="s">
        <v>69</v>
      </c>
      <c r="SZ615" s="10">
        <f>SX615*1.1</f>
        <v>455.40000000000003</v>
      </c>
      <c r="TA615" s="10"/>
      <c r="TB615" s="273"/>
      <c r="TC615" s="203" t="s">
        <v>79</v>
      </c>
      <c r="TD615" s="425" t="s">
        <v>559</v>
      </c>
      <c r="TF615" s="204"/>
      <c r="TG615" s="204">
        <f>VLOOKUP(TD615,$A$681:$F$2401,6,FALSE)</f>
        <v>298</v>
      </c>
      <c r="TH615" s="203" t="s">
        <v>69</v>
      </c>
      <c r="TI615" s="10">
        <f>TG615*1.1</f>
        <v>327.8</v>
      </c>
      <c r="TK615" s="273"/>
      <c r="TL615" s="203" t="s">
        <v>79</v>
      </c>
      <c r="TM615" s="276" t="s">
        <v>423</v>
      </c>
      <c r="TO615" s="204"/>
      <c r="TP615" s="204">
        <f>VLOOKUP(TM615,$A$681:$F$2401,6,FALSE)</f>
        <v>262</v>
      </c>
      <c r="TQ615" s="203" t="s">
        <v>69</v>
      </c>
      <c r="TR615" s="10">
        <f>TP615*1.1</f>
        <v>288.20000000000005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VLOOKUP(TV615,$A$681:$F$2401,6,FALSE)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VLOOKUP(UE615,$A$681:$F$2401,6,FALSE)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VLOOKUP(UN615,$A$681:$F$2401,6,FALSE)</f>
        <v>406</v>
      </c>
      <c r="UR615" s="203" t="s">
        <v>69</v>
      </c>
      <c r="US615" s="10">
        <f>UQ615*1.1</f>
        <v>446.6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VLOOKUP(UW615,$A$681:$F$2401,6,FALSE)</f>
        <v>206</v>
      </c>
      <c r="VA615" s="203" t="s">
        <v>69</v>
      </c>
      <c r="VB615" s="10">
        <f>UZ615*1.1</f>
        <v>226.60000000000002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VLOOKUP(VF615,$A$681:$F$2401,6,FALSE)</f>
        <v>441</v>
      </c>
      <c r="VJ615" s="203" t="s">
        <v>69</v>
      </c>
      <c r="VK615" s="10">
        <f>VI615*1.1</f>
        <v>485.1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VLOOKUP(VO615,$A$681:$F$2401,6,FALSE)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VLOOKUP(VX615,$A$681:$F$2401,6,FALSE)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VLOOKUP(WG615,$A$681:$F$2401,6,FALSE)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VLOOKUP(WP615,$A$681:$F$2401,6,FALSE)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VLOOKUP(WY615,$A$681:$F$2401,6,FALSE)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VLOOKUP(XH615,$A$681:$F$2401,6,FALSE)</f>
        <v>404</v>
      </c>
      <c r="XL615" s="203" t="s">
        <v>69</v>
      </c>
      <c r="XM615" s="10">
        <f>XK615*1.1</f>
        <v>444.40000000000003</v>
      </c>
      <c r="XO615" s="273"/>
      <c r="XP615" s="203" t="s">
        <v>79</v>
      </c>
      <c r="XQ615" s="276" t="s">
        <v>529</v>
      </c>
      <c r="XS615" s="204"/>
      <c r="XT615" s="204">
        <f>VLOOKUP(XQ615,$A$681:$F$2401,6,FALSE)</f>
        <v>206</v>
      </c>
      <c r="XU615" s="203" t="s">
        <v>69</v>
      </c>
      <c r="XV615" s="10">
        <f>XT615*1.1</f>
        <v>226.60000000000002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VLOOKUP(XZ615,$A$681:$F$2401,6,FALSE)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VLOOKUP(YI615,$A$681:$F$2401,6,FALSE)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VLOOKUP(YR615,$A$681:$F$2401,6,FALSE)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5" t="s">
        <v>996</v>
      </c>
      <c r="ZC615" s="204"/>
      <c r="ZD615" s="204">
        <f>VLOOKUP(ZA615,$A$681:$F$2401,6,FALSE)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VLOOKUP(ZJ615,$A$681:$F$2401,6,FALSE)</f>
        <v>406</v>
      </c>
      <c r="ZN615" s="203" t="s">
        <v>69</v>
      </c>
      <c r="ZO615" s="10">
        <f>ZM615*1.1</f>
        <v>446.6</v>
      </c>
      <c r="ZQ615" s="273"/>
      <c r="ZR615" s="203" t="s">
        <v>79</v>
      </c>
      <c r="ZS615" s="276" t="s">
        <v>559</v>
      </c>
      <c r="ZU615" s="204"/>
      <c r="ZV615" s="204">
        <f>VLOOKUP(ZS615,$A$681:$F$2401,6,FALSE)</f>
        <v>298</v>
      </c>
      <c r="ZW615" s="203" t="s">
        <v>69</v>
      </c>
      <c r="ZX615" s="10">
        <f>ZV615*1.1</f>
        <v>327.8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VLOOKUP(AAB615,$A$681:$F$2401,6,FALSE)</f>
        <v>404</v>
      </c>
      <c r="AAF615" s="203" t="s">
        <v>69</v>
      </c>
      <c r="AAG615" s="10">
        <f>AAE615*1.1</f>
        <v>444.40000000000003</v>
      </c>
      <c r="AAH615" s="10"/>
      <c r="AAI615" s="273"/>
      <c r="AAJ615" s="203" t="s">
        <v>79</v>
      </c>
      <c r="AAK615" s="276" t="s">
        <v>2288</v>
      </c>
      <c r="AAM615" s="204"/>
      <c r="AAN615" s="204">
        <f>VLOOKUP(AAK615,$A$681:$F$2401,6,FALSE)</f>
        <v>375</v>
      </c>
      <c r="AAO615" s="203" t="s">
        <v>69</v>
      </c>
      <c r="AAP615" s="10">
        <f>AAN615*1.1</f>
        <v>412.50000000000006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VLOOKUP(AAT615,$A$681:$F$2401,6,FALSE)</f>
        <v>225</v>
      </c>
      <c r="AAX615" s="203" t="s">
        <v>69</v>
      </c>
      <c r="AAY615" s="10">
        <f>AAW615*1.1</f>
        <v>247.50000000000003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VLOOKUP(ABC615,$A$681:$F$2401,6,FALSE)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VLOOKUP(ABL615,$A$681:$F$2401,6,FALSE)</f>
        <v>79</v>
      </c>
      <c r="ABP615" s="203" t="s">
        <v>69</v>
      </c>
      <c r="ABQ615" s="10">
        <f>ABO615*1.1</f>
        <v>86.9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VLOOKUP(ABU615,$A$681:$F$2401,6,FALSE)</f>
        <v>414</v>
      </c>
      <c r="ABY615" s="203" t="s">
        <v>69</v>
      </c>
      <c r="ABZ615" s="10">
        <f>ABX615*1.1</f>
        <v>455.40000000000003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VLOOKUP(ACD615,$A$681:$F$2401,6,FALSE)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VLOOKUP(ACM615,$A$681:$F$2401,6,FALSE)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VLOOKUP(ACV615,$A$681:$F$2401,6,FALSE)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VLOOKUP(ADE615,$A$681:$F$2401,6,FALSE)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VLOOKUP(ADN615,$A$681:$F$2401,6,FALSE)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VLOOKUP(ADW615,$A$681:$F$2401,6,FALSE)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VLOOKUP(AEF615,$A$681:$F$2401,6,FALSE)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VLOOKUP(AEO615,$A$681:$F$2401,6,FALSE)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VLOOKUP(AEX615,$A$681:$F$2401,6,FALSE)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VLOOKUP(AFG615,$A$681:$F$2401,6,FALSE)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VLOOKUP(AFP615,$A$681:$F$2401,6,FALSE)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VLOOKUP(AFY615,$A$681:$F$2401,6,FALSE)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VLOOKUP(AGH615,$A$681:$F$2401,6,FALSE)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VLOOKUP(AGQ615,$A$681:$F$2401,6,FALSE)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VLOOKUP(AGZ615,$A$681:$F$2401,6,FALSE)</f>
        <v>414</v>
      </c>
      <c r="AHD615" s="203" t="s">
        <v>69</v>
      </c>
      <c r="AHE615" s="10">
        <f>AHC615*1.1</f>
        <v>455.40000000000003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VLOOKUP(AHI615,$A$681:$F$2401,6,FALSE)</f>
        <v>264</v>
      </c>
      <c r="AHM615" s="203" t="s">
        <v>69</v>
      </c>
      <c r="AHN615" s="10">
        <f>AHL615*1.1</f>
        <v>290.40000000000003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VLOOKUP(AHR615,$A$681:$F$2401,6,FALSE)</f>
        <v>311</v>
      </c>
      <c r="AHV615" s="203" t="s">
        <v>69</v>
      </c>
      <c r="AHW615" s="10">
        <f>AHU615*1.1</f>
        <v>342.1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VLOOKUP(AIA615,$A$681:$F$2401,6,FALSE)</f>
        <v>79</v>
      </c>
      <c r="AIE615" s="203" t="s">
        <v>69</v>
      </c>
      <c r="AIF615" s="10">
        <f>AID615*1.1</f>
        <v>86.9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VLOOKUP(AIJ615,$A$681:$F$2401,6,FALSE)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VLOOKUP(AIS615,$A$681:$F$2401,6,FALSE)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VLOOKUP(AJB615,$A$681:$F$2401,6,FALSE)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VLOOKUP(AJK615,$A$681:$F$2401,6,FALSE)</f>
        <v>404</v>
      </c>
      <c r="AJO615" s="203" t="s">
        <v>69</v>
      </c>
      <c r="AJP615" s="10">
        <f>AJN615*1.1</f>
        <v>444.40000000000003</v>
      </c>
      <c r="AJQ615" s="10"/>
      <c r="AJR615" s="273"/>
      <c r="AJS615" s="203" t="s">
        <v>79</v>
      </c>
      <c r="AJT615" s="428" t="s">
        <v>1247</v>
      </c>
      <c r="AJV615" s="204"/>
      <c r="AJW615" s="204">
        <f>VLOOKUP(AJT615,$A$681:$F$2401,6,FALSE)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VLOOKUP(AKC615,$A$681:$F$2401,6,FALSE)</f>
        <v>225</v>
      </c>
      <c r="AKG615" s="203" t="s">
        <v>69</v>
      </c>
      <c r="AKH615" s="10">
        <f>AKF615*1.1</f>
        <v>247.50000000000003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VLOOKUP(AKL615,$A$681:$F$2401,6,FALSE)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VLOOKUP(AKU615,$A$681:$F$2401,6,FALSE)</f>
        <v>225</v>
      </c>
      <c r="AKY615" s="203" t="s">
        <v>69</v>
      </c>
      <c r="AKZ615" s="10">
        <f>AKX615*1.1</f>
        <v>247.50000000000003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VLOOKUP(ALD615,$A$681:$F$2401,6,FALSE)</f>
        <v>404</v>
      </c>
      <c r="ALH615" s="203" t="s">
        <v>69</v>
      </c>
      <c r="ALI615" s="10">
        <f>ALG615*1.1</f>
        <v>444.40000000000003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VLOOKUP(ALM615,$A$681:$F$2401,6,FALSE)</f>
        <v>38</v>
      </c>
      <c r="ALQ615" s="203" t="s">
        <v>69</v>
      </c>
      <c r="ALR615" s="10">
        <f>ALP615*1.1</f>
        <v>41.800000000000004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VLOOKUP(ALV615,$A$681:$F$2401,6,FALSE)</f>
        <v>262</v>
      </c>
      <c r="ALZ615" s="203" t="s">
        <v>69</v>
      </c>
      <c r="AMA615" s="10">
        <f>ALY615*1.1</f>
        <v>288.20000000000005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VLOOKUP(AME615,$A$681:$F$2401,6,FALSE)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VLOOKUP(AMN615,$A$681:$F$2401,6,FALSE)</f>
        <v>203</v>
      </c>
      <c r="AMR615" s="203" t="s">
        <v>69</v>
      </c>
      <c r="AMS615" s="10">
        <f>AMQ615*1.1</f>
        <v>223.3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VLOOKUP(AMW615,$A$681:$F$2401,6,FALSE)</f>
        <v>38</v>
      </c>
      <c r="ANA615" s="203" t="s">
        <v>69</v>
      </c>
      <c r="ANB615" s="10">
        <f>AMZ615*1.1</f>
        <v>41.800000000000004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VLOOKUP(ANF615,$A$681:$F$2401,6,FALSE)</f>
        <v>336</v>
      </c>
      <c r="ANJ615" s="203" t="s">
        <v>69</v>
      </c>
      <c r="ANK615" s="10">
        <f>ANI615*1.1</f>
        <v>369.6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VLOOKUP(ANO615,$A$681:$F$2401,6,FALSE)</f>
        <v>79</v>
      </c>
      <c r="ANS615" s="203" t="s">
        <v>69</v>
      </c>
      <c r="ANT615" s="10">
        <f>ANR615*1.1</f>
        <v>86.9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VLOOKUP(ANX615,$A$681:$F$2401,6,FALSE)</f>
        <v>225</v>
      </c>
      <c r="AOB615" s="203" t="s">
        <v>69</v>
      </c>
      <c r="AOC615" s="10">
        <f>AOA615*1.1</f>
        <v>247.50000000000003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VLOOKUP(AOG615,$A$681:$F$2401,6,FALSE)</f>
        <v>225</v>
      </c>
      <c r="AOK615" s="203" t="s">
        <v>69</v>
      </c>
      <c r="AOL615" s="10">
        <f>AOJ615*1.1</f>
        <v>247.50000000000003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VLOOKUP(AOP615,$A$681:$F$2401,6,FALSE)</f>
        <v>225</v>
      </c>
      <c r="AOT615" s="203" t="s">
        <v>69</v>
      </c>
      <c r="AOU615" s="10">
        <f>AOS615*1.1</f>
        <v>247.50000000000003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VLOOKUP(AOY615,$A$681:$F$2401,6,FALSE)</f>
        <v>404</v>
      </c>
      <c r="APC615" s="203" t="s">
        <v>69</v>
      </c>
      <c r="APD615" s="10">
        <f>APB615*1.1</f>
        <v>444.40000000000003</v>
      </c>
      <c r="APE615" s="10"/>
      <c r="APF615" s="273"/>
      <c r="APG615" s="203" t="s">
        <v>79</v>
      </c>
      <c r="APH615" s="276" t="s">
        <v>2288</v>
      </c>
      <c r="APJ615" s="204"/>
      <c r="APK615" s="204">
        <f>VLOOKUP(APH615,$A$681:$F$2401,6,FALSE)</f>
        <v>375</v>
      </c>
      <c r="APL615" s="203" t="s">
        <v>69</v>
      </c>
      <c r="APM615" s="10">
        <f>APK615*1.1</f>
        <v>412.50000000000006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VLOOKUP(APQ615,$A$681:$F$2401,6,FALSE)</f>
        <v>404</v>
      </c>
      <c r="APU615" s="203" t="s">
        <v>69</v>
      </c>
      <c r="APV615" s="10">
        <f>APT615*1.1</f>
        <v>444.40000000000003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VLOOKUP(APZ615,$A$681:$F$2401,6,FALSE)</f>
        <v>311</v>
      </c>
      <c r="AQD615" s="203" t="s">
        <v>69</v>
      </c>
      <c r="AQE615" s="10">
        <f>AQC615*1.1</f>
        <v>342.1</v>
      </c>
      <c r="AQF615" s="10"/>
      <c r="AQG615" s="273"/>
    </row>
    <row r="616" spans="1:1125" s="14" customFormat="1" ht="15">
      <c r="A616" s="203"/>
      <c r="B616" s="411"/>
      <c r="D616" s="203"/>
      <c r="E616" s="203"/>
      <c r="F616" s="203"/>
      <c r="G616" s="10"/>
      <c r="H616" s="10">
        <f>SUM(G611:G615)</f>
        <v>2252.8000000000002</v>
      </c>
      <c r="I616" s="267"/>
      <c r="J616" s="203"/>
      <c r="K616" s="411"/>
      <c r="M616" s="203"/>
      <c r="N616" s="203"/>
      <c r="O616" s="203"/>
      <c r="P616" s="10"/>
      <c r="Q616" s="10">
        <f>SUM(P611:P615)</f>
        <v>1771.5</v>
      </c>
      <c r="R616" s="267"/>
      <c r="S616" s="203"/>
      <c r="T616" s="264"/>
      <c r="V616" s="203"/>
      <c r="W616" s="203"/>
      <c r="X616" s="203"/>
      <c r="Y616" s="10"/>
      <c r="Z616" s="10">
        <f>SUM(Y611:Y615)</f>
        <v>2104.5</v>
      </c>
      <c r="AA616" s="267"/>
      <c r="AB616" s="203"/>
      <c r="AC616" s="411"/>
      <c r="AE616" s="203"/>
      <c r="AF616" s="203"/>
      <c r="AG616" s="203"/>
      <c r="AH616" s="10"/>
      <c r="AI616" s="10">
        <f>SUM(AH611:AH615)</f>
        <v>1988.2</v>
      </c>
      <c r="AJ616" s="267"/>
      <c r="AK616" s="203"/>
      <c r="AL616" s="411"/>
      <c r="AN616" s="203"/>
      <c r="AO616" s="203"/>
      <c r="AP616" s="203"/>
      <c r="AQ616" s="10"/>
      <c r="AR616" s="10">
        <f>SUM(AQ611:AQ615)</f>
        <v>1898.4</v>
      </c>
      <c r="AS616" s="267"/>
      <c r="AT616" s="203"/>
      <c r="AU616" s="411"/>
      <c r="AW616" s="203"/>
      <c r="AX616" s="203"/>
      <c r="AY616" s="203"/>
      <c r="AZ616" s="10"/>
      <c r="BA616" s="10">
        <f>SUM(AZ611:AZ615)</f>
        <v>1961.2</v>
      </c>
      <c r="BB616" s="267"/>
      <c r="BC616" s="203"/>
      <c r="BD616" s="411"/>
      <c r="BF616" s="203"/>
      <c r="BG616" s="203"/>
      <c r="BH616" s="203"/>
      <c r="BI616" s="10"/>
      <c r="BJ616" s="10">
        <f>SUM(BI611:BI615)</f>
        <v>1610.8</v>
      </c>
      <c r="BK616" s="267"/>
      <c r="BL616" s="203"/>
      <c r="BM616" s="411"/>
      <c r="BO616" s="203"/>
      <c r="BP616" s="203"/>
      <c r="BQ616" s="203"/>
      <c r="BR616" s="10"/>
      <c r="BS616" s="10">
        <f>SUM(BR611:BR615)</f>
        <v>1956.1</v>
      </c>
      <c r="BT616" s="267"/>
      <c r="BU616" s="203"/>
      <c r="BV616" s="411"/>
      <c r="BX616" s="203"/>
      <c r="BY616" s="203"/>
      <c r="BZ616" s="203"/>
      <c r="CA616" s="10"/>
      <c r="CB616" s="10">
        <f>SUM(CA611:CA615)</f>
        <v>1898.1</v>
      </c>
      <c r="CC616" s="267"/>
      <c r="CD616" s="203"/>
      <c r="CE616" s="411"/>
      <c r="CG616" s="203"/>
      <c r="CH616" s="203"/>
      <c r="CI616" s="203"/>
      <c r="CJ616" s="10"/>
      <c r="CK616" s="10">
        <f>SUM(CJ611:CJ615)</f>
        <v>1974</v>
      </c>
      <c r="CL616" s="267"/>
      <c r="CM616" s="203"/>
      <c r="CN616" s="411"/>
      <c r="CP616" s="203"/>
      <c r="CQ616" s="203"/>
      <c r="CR616" s="203"/>
      <c r="CS616" s="10"/>
      <c r="CT616" s="10">
        <f>SUM(CS611:CS615)</f>
        <v>1717.3000000000002</v>
      </c>
      <c r="CU616" s="267"/>
      <c r="CV616" s="203"/>
      <c r="CW616" s="411"/>
      <c r="CY616" s="203"/>
      <c r="CZ616" s="203"/>
      <c r="DA616" s="203"/>
      <c r="DB616" s="10"/>
      <c r="DC616" s="10">
        <f>SUM(DB611:DB615)</f>
        <v>1967.3999999999999</v>
      </c>
      <c r="DD616" s="267"/>
      <c r="DE616" s="203"/>
      <c r="DF616" s="411"/>
      <c r="DH616" s="203"/>
      <c r="DI616" s="203"/>
      <c r="DJ616" s="203"/>
      <c r="DK616" s="10"/>
      <c r="DL616" s="10">
        <f>SUM(DK611:DK615)</f>
        <v>1677.8</v>
      </c>
      <c r="DM616" s="267"/>
      <c r="DN616" s="203"/>
      <c r="DO616" s="411"/>
      <c r="DQ616" s="203"/>
      <c r="DR616" s="203"/>
      <c r="DS616" s="203"/>
      <c r="DT616" s="10"/>
      <c r="DU616" s="10">
        <f>SUM(DT611:DT615)</f>
        <v>1908.1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11"/>
      <c r="EI616" s="203"/>
      <c r="EJ616" s="203"/>
      <c r="EK616" s="203"/>
      <c r="EL616" s="10"/>
      <c r="EM616" s="10">
        <f>SUM(EL611:EL615)</f>
        <v>2497.1</v>
      </c>
      <c r="EN616" s="267"/>
      <c r="EO616" s="203"/>
      <c r="EP616" s="411"/>
      <c r="ER616" s="203"/>
      <c r="ES616" s="203"/>
      <c r="ET616" s="203"/>
      <c r="EU616" s="10"/>
      <c r="EV616" s="10">
        <f>SUM(EU611:EU615)</f>
        <v>1690.25</v>
      </c>
      <c r="EW616" s="267"/>
      <c r="EX616" s="203"/>
      <c r="EY616" s="411"/>
      <c r="FA616" s="203"/>
      <c r="FB616" s="203"/>
      <c r="FC616" s="203"/>
      <c r="FD616" s="10"/>
      <c r="FE616" s="10">
        <f>SUM(FD611:FD615)</f>
        <v>1798.1</v>
      </c>
      <c r="FF616" s="267"/>
      <c r="FG616" s="203"/>
      <c r="FH616" s="419"/>
      <c r="FJ616" s="203"/>
      <c r="FK616" s="203"/>
      <c r="FL616" s="203"/>
      <c r="FM616" s="10"/>
      <c r="FN616" s="10">
        <f>SUM(FM611:FM615)</f>
        <v>1898.4</v>
      </c>
      <c r="FO616" s="267"/>
      <c r="FP616" s="203"/>
      <c r="FQ616" s="411"/>
      <c r="FS616" s="203"/>
      <c r="FT616" s="203"/>
      <c r="FU616" s="203"/>
      <c r="FV616" s="10"/>
      <c r="FW616" s="10">
        <f>SUM(FV611:FV615)</f>
        <v>2106.1999999999998</v>
      </c>
      <c r="FX616" s="267"/>
      <c r="FY616" s="203"/>
      <c r="FZ616" s="411"/>
      <c r="GB616" s="203"/>
      <c r="GC616" s="203"/>
      <c r="GD616" s="203"/>
      <c r="GE616" s="10"/>
      <c r="GF616" s="10">
        <f>SUM(GE611:GE615)</f>
        <v>1929.4999999999998</v>
      </c>
      <c r="GG616" s="267"/>
      <c r="GH616" s="203"/>
      <c r="GI616" s="411"/>
      <c r="GK616" s="203"/>
      <c r="GL616" s="203"/>
      <c r="GM616" s="203"/>
      <c r="GN616" s="10"/>
      <c r="GO616" s="10">
        <f>SUM(GN611:GN615)</f>
        <v>1712.6</v>
      </c>
      <c r="GP616" s="267"/>
      <c r="GQ616" s="203"/>
      <c r="GR616" s="411"/>
      <c r="GT616" s="203"/>
      <c r="GU616" s="203"/>
      <c r="GV616" s="203"/>
      <c r="GW616" s="203"/>
      <c r="GX616" s="10">
        <f>SUM(GW611:GW615)</f>
        <v>1680.8999999999999</v>
      </c>
      <c r="GY616" s="267"/>
      <c r="GZ616" s="203"/>
      <c r="HA616" s="411"/>
      <c r="HC616" s="203"/>
      <c r="HD616" s="203"/>
      <c r="HE616" s="203"/>
      <c r="HF616" s="10"/>
      <c r="HG616" s="10">
        <f>SUM(HF611:HF615)</f>
        <v>1912.6000000000004</v>
      </c>
      <c r="HH616" s="267"/>
      <c r="HI616" s="203"/>
      <c r="HJ616" s="411"/>
      <c r="HL616" s="203"/>
      <c r="HM616" s="203"/>
      <c r="HN616" s="203"/>
      <c r="HO616" s="203"/>
      <c r="HP616" s="10">
        <f>SUM(HO611:HO615)</f>
        <v>2006.6</v>
      </c>
      <c r="HQ616" s="267"/>
      <c r="HR616" s="203"/>
      <c r="HS616" s="420"/>
      <c r="HU616" s="203"/>
      <c r="HV616" s="203"/>
      <c r="HW616" s="203"/>
      <c r="HX616" s="10"/>
      <c r="HY616" s="10">
        <f>SUM(HX611:HX615)</f>
        <v>1970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20"/>
      <c r="IM616" s="203"/>
      <c r="IN616" s="203"/>
      <c r="IO616" s="203"/>
      <c r="IP616" s="10"/>
      <c r="IQ616" s="10">
        <f>SUM(IP611:IP615)</f>
        <v>2096.6</v>
      </c>
      <c r="IR616" s="267"/>
      <c r="IS616" s="203"/>
      <c r="IT616" s="420"/>
      <c r="IV616" s="203"/>
      <c r="IW616" s="203"/>
      <c r="IX616" s="203"/>
      <c r="IY616" s="10"/>
      <c r="IZ616" s="10">
        <f>SUM(IY611:IY615)</f>
        <v>1554.3</v>
      </c>
      <c r="JA616" s="267"/>
      <c r="JB616" s="203"/>
      <c r="JC616" s="420"/>
      <c r="JE616" s="203"/>
      <c r="JF616" s="203"/>
      <c r="JG616" s="203"/>
      <c r="JH616" s="10"/>
      <c r="JI616" s="10">
        <f>SUM(JH611:JH615)</f>
        <v>2017.0000000000002</v>
      </c>
      <c r="JJ616" s="267"/>
      <c r="JK616" s="203"/>
      <c r="JL616" s="420"/>
      <c r="JN616" s="203"/>
      <c r="JO616" s="203"/>
      <c r="JP616" s="203"/>
      <c r="JQ616" s="10"/>
      <c r="JR616" s="10">
        <f>SUM(JQ611:JQ615)</f>
        <v>1408.4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1768.8000000000002</v>
      </c>
      <c r="KB616" s="267"/>
      <c r="KC616" s="203"/>
      <c r="KD616" s="420"/>
      <c r="KF616" s="203"/>
      <c r="KG616" s="203"/>
      <c r="KH616" s="203"/>
      <c r="KI616" s="10"/>
      <c r="KJ616" s="10">
        <f>SUM(KI611:KI615)</f>
        <v>2203.2000000000003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1849.0000000000002</v>
      </c>
      <c r="KT616" s="267"/>
      <c r="KU616" s="203"/>
      <c r="KV616" s="426"/>
      <c r="KX616" s="203"/>
      <c r="KY616" s="203"/>
      <c r="KZ616" s="203"/>
      <c r="LA616" s="10"/>
      <c r="LB616" s="10">
        <f>SUM(LA611:LA615)</f>
        <v>1727</v>
      </c>
      <c r="LC616" s="267"/>
      <c r="LD616" s="203"/>
      <c r="LE616" s="420"/>
      <c r="LG616" s="203"/>
      <c r="LH616" s="203"/>
      <c r="LI616" s="203"/>
      <c r="LJ616" s="10"/>
      <c r="LK616" s="10">
        <f>SUM(LJ611:LJ615)</f>
        <v>1784.3</v>
      </c>
      <c r="LL616" s="267"/>
      <c r="LM616" s="203"/>
      <c r="LN616" s="420"/>
      <c r="LP616" s="203"/>
      <c r="LQ616" s="203"/>
      <c r="LR616" s="203"/>
      <c r="LS616" s="10"/>
      <c r="LT616" s="10">
        <f>SUM(LS611:LS615)</f>
        <v>2017.5</v>
      </c>
      <c r="LU616" s="267"/>
      <c r="LV616" s="203"/>
      <c r="LW616" s="420"/>
      <c r="LY616" s="203"/>
      <c r="LZ616" s="203"/>
      <c r="MA616" s="203"/>
      <c r="MB616" s="10"/>
      <c r="MC616" s="10">
        <f>SUM(MB611:MB615)</f>
        <v>2065.5</v>
      </c>
      <c r="MD616" s="267"/>
      <c r="ME616" s="203"/>
      <c r="MF616" s="420"/>
      <c r="MH616" s="203"/>
      <c r="MI616" s="203"/>
      <c r="MJ616" s="203"/>
      <c r="MK616" s="10"/>
      <c r="ML616" s="10">
        <f>SUM(MK611:MK615)</f>
        <v>2008</v>
      </c>
      <c r="MM616" s="267"/>
      <c r="MN616" s="203"/>
      <c r="MO616" s="420"/>
      <c r="MQ616" s="203"/>
      <c r="MR616" s="203"/>
      <c r="MS616" s="203"/>
      <c r="MT616" s="10"/>
      <c r="MU616" s="10">
        <f>SUM(MT611:MT615)</f>
        <v>2357.6999999999998</v>
      </c>
      <c r="MV616" s="267"/>
      <c r="MW616" s="203"/>
      <c r="MX616" s="420"/>
      <c r="MZ616" s="203"/>
      <c r="NA616" s="203"/>
      <c r="NB616" s="203"/>
      <c r="NC616" s="10"/>
      <c r="ND616" s="10">
        <f>SUM(NC611:NC615)</f>
        <v>1841.8999999999999</v>
      </c>
      <c r="NE616" s="267"/>
      <c r="NF616" s="203"/>
      <c r="NG616" s="420"/>
      <c r="NI616" s="203"/>
      <c r="NJ616" s="203"/>
      <c r="NK616" s="203"/>
      <c r="NL616" s="10"/>
      <c r="NM616" s="10">
        <f>SUM(NL611:NL615)</f>
        <v>1637.3999999999999</v>
      </c>
      <c r="NN616" s="267"/>
      <c r="NO616" s="203"/>
      <c r="NP616" s="422"/>
      <c r="NR616" s="203"/>
      <c r="NS616" s="203"/>
      <c r="NT616" s="203"/>
      <c r="NU616" s="10"/>
      <c r="NV616" s="10">
        <f>SUM(NU611:NU615)</f>
        <v>1033.9000000000001</v>
      </c>
      <c r="NW616" s="267"/>
      <c r="NX616" s="203"/>
      <c r="NY616" s="420"/>
      <c r="OA616" s="203"/>
      <c r="OB616" s="203"/>
      <c r="OC616" s="203"/>
      <c r="OD616" s="203"/>
      <c r="OE616" s="10">
        <f>SUM(OD611:OD615)</f>
        <v>1475.3999999999999</v>
      </c>
      <c r="OF616" s="267"/>
      <c r="OG616" s="203"/>
      <c r="OH616" s="420"/>
      <c r="OJ616" s="203"/>
      <c r="OK616" s="203"/>
      <c r="OL616" s="203"/>
      <c r="OM616" s="10"/>
      <c r="ON616" s="10">
        <f>SUM(OM611:OM615)</f>
        <v>1694.3000000000002</v>
      </c>
      <c r="OO616" s="267"/>
      <c r="OP616" s="203"/>
      <c r="OQ616" s="422"/>
      <c r="OS616" s="203"/>
      <c r="OT616" s="203"/>
      <c r="OU616" s="203"/>
      <c r="OV616" s="10"/>
      <c r="OW616" s="10">
        <f>SUM(OV611:OV615)</f>
        <v>1435.6999999999998</v>
      </c>
      <c r="OX616" s="267"/>
      <c r="OY616" s="203"/>
      <c r="OZ616" s="425"/>
      <c r="PB616" s="203"/>
      <c r="PC616" s="203"/>
      <c r="PD616" s="203"/>
      <c r="PE616" s="10"/>
      <c r="PF616" s="10">
        <f>SUM(PE611:PE615)</f>
        <v>1797.8000000000002</v>
      </c>
      <c r="PG616" s="267"/>
      <c r="PH616" s="203"/>
      <c r="PI616" s="420"/>
      <c r="PK616" s="203"/>
      <c r="PL616" s="203"/>
      <c r="PM616" s="203"/>
      <c r="PN616" s="10"/>
      <c r="PO616" s="10">
        <f>SUM(PN611:PN615)</f>
        <v>1824.8000000000002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20"/>
      <c r="QC616" s="203"/>
      <c r="QD616" s="203"/>
      <c r="QE616" s="203"/>
      <c r="QF616" s="10"/>
      <c r="QG616" s="10">
        <f>SUM(QF611:QF615)</f>
        <v>1517.8000000000002</v>
      </c>
      <c r="QH616" s="267"/>
      <c r="QI616" s="203"/>
      <c r="QJ616" s="420"/>
      <c r="QL616" s="203"/>
      <c r="QM616" s="203"/>
      <c r="QN616" s="203"/>
      <c r="QO616" s="10"/>
      <c r="QP616" s="10">
        <f>SUM(QO611:QO615)</f>
        <v>1827.05</v>
      </c>
      <c r="QQ616" s="267"/>
      <c r="QR616" s="203"/>
      <c r="QS616" s="420"/>
      <c r="QU616" s="203"/>
      <c r="QV616" s="203"/>
      <c r="QW616" s="203"/>
      <c r="QX616" s="10"/>
      <c r="QY616" s="10">
        <f>SUM(QX611:QX615)</f>
        <v>2049</v>
      </c>
      <c r="QZ616" s="267"/>
      <c r="RA616" s="203"/>
      <c r="RB616" s="420"/>
      <c r="RD616" s="203"/>
      <c r="RE616" s="203"/>
      <c r="RF616" s="203"/>
      <c r="RG616" s="10"/>
      <c r="RH616" s="10">
        <f>SUM(RG611:RG615)</f>
        <v>2120.1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20"/>
      <c r="RV616" s="203"/>
      <c r="RW616" s="203"/>
      <c r="RX616" s="203"/>
      <c r="RY616" s="10"/>
      <c r="RZ616" s="10">
        <f>SUM(RY611:RY615)</f>
        <v>1492.9</v>
      </c>
      <c r="SA616" s="273"/>
      <c r="SB616" s="203"/>
      <c r="SC616" s="420"/>
      <c r="SE616" s="203"/>
      <c r="SF616" s="203"/>
      <c r="SG616" s="203"/>
      <c r="SH616" s="10"/>
      <c r="SI616" s="10">
        <f>SUM(SH611:SH615)</f>
        <v>1396.6999999999998</v>
      </c>
      <c r="SJ616" s="273"/>
      <c r="SK616" s="203"/>
      <c r="SL616" s="420"/>
      <c r="SN616" s="203"/>
      <c r="SO616" s="203"/>
      <c r="SP616" s="203"/>
      <c r="SQ616" s="10"/>
      <c r="SR616" s="10">
        <f>SUM(SQ611:SQ615)</f>
        <v>1983.6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1203.8</v>
      </c>
      <c r="TB616" s="273"/>
      <c r="TC616" s="203"/>
      <c r="TD616" s="425"/>
      <c r="TF616" s="203"/>
      <c r="TG616" s="203"/>
      <c r="TH616" s="203"/>
      <c r="TI616" s="203"/>
      <c r="TJ616" s="10">
        <f>SUM(TI611:TI615)</f>
        <v>1896.1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1723.4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1601.3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1917.9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2086.2999999999997</v>
      </c>
      <c r="VD616" s="273"/>
      <c r="VE616" s="203"/>
      <c r="VF616" s="420"/>
      <c r="VH616" s="203"/>
      <c r="VI616" s="203"/>
      <c r="VJ616" s="203"/>
      <c r="VK616" s="10"/>
      <c r="VL616" s="10">
        <f>SUM(VK611:VK615)</f>
        <v>2059.7999999999997</v>
      </c>
      <c r="VM616" s="273"/>
      <c r="VN616" s="203"/>
      <c r="VO616" s="420"/>
      <c r="VQ616" s="203"/>
      <c r="VR616" s="203"/>
      <c r="VS616" s="203"/>
      <c r="VT616" s="10"/>
      <c r="VU616" s="10">
        <f>SUM(VT611:VT615)</f>
        <v>1601.6000000000001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1595.1999999999998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20"/>
      <c r="XJ616" s="203"/>
      <c r="XK616" s="203"/>
      <c r="XL616" s="203"/>
      <c r="XM616" s="203"/>
      <c r="XN616" s="10">
        <f>SUM(XM611:XM615)</f>
        <v>1775.3000000000002</v>
      </c>
      <c r="XO616" s="273"/>
      <c r="XP616" s="203"/>
      <c r="XQ616" s="420"/>
      <c r="XS616" s="203"/>
      <c r="XT616" s="203"/>
      <c r="XU616" s="203"/>
      <c r="XV616" s="10"/>
      <c r="XW616" s="10">
        <f>SUM(XV611:XV615)</f>
        <v>1696.1999999999998</v>
      </c>
      <c r="XX616" s="273"/>
      <c r="XY616" s="203"/>
      <c r="XZ616" s="420"/>
      <c r="YB616" s="203"/>
      <c r="YC616" s="203"/>
      <c r="YD616" s="203"/>
      <c r="YE616" s="203"/>
      <c r="YF616" s="10">
        <f>SUM(YE611:YE615)</f>
        <v>1689.6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5"/>
      <c r="ZC616" s="203"/>
      <c r="ZD616" s="203"/>
      <c r="ZE616" s="203"/>
      <c r="ZF616" s="203"/>
      <c r="ZG616" s="10">
        <f>SUM(ZF611:ZF615)</f>
        <v>1609.1</v>
      </c>
      <c r="ZH616" s="273"/>
      <c r="ZI616" s="203"/>
      <c r="ZJ616" s="420"/>
      <c r="ZL616" s="203"/>
      <c r="ZM616" s="203"/>
      <c r="ZN616" s="203"/>
      <c r="ZO616" s="203"/>
      <c r="ZP616" s="10">
        <f>SUM(ZO611:ZO615)</f>
        <v>2177</v>
      </c>
      <c r="ZQ616" s="273"/>
      <c r="ZR616" s="203"/>
      <c r="ZS616" s="420"/>
      <c r="ZU616" s="203"/>
      <c r="ZV616" s="203"/>
      <c r="ZW616" s="203"/>
      <c r="ZX616" s="10"/>
      <c r="ZY616" s="10">
        <f>SUM(ZX611:ZX615)</f>
        <v>2309.9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1513.3000000000002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2142.7000000000003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1823.6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1503.1000000000001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2034.1000000000001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20"/>
      <c r="AHB616" s="203"/>
      <c r="AHC616" s="203"/>
      <c r="AHD616" s="203"/>
      <c r="AHE616" s="10"/>
      <c r="AHF616" s="10">
        <f>SUM(AHE611:AHE615)</f>
        <v>1857.2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1713</v>
      </c>
      <c r="AHP616" s="273"/>
      <c r="AHQ616" s="203"/>
      <c r="AHR616" s="426"/>
      <c r="AHT616" s="203"/>
      <c r="AHU616" s="203"/>
      <c r="AHV616" s="203"/>
      <c r="AHW616" s="10"/>
      <c r="AHX616" s="10">
        <f>SUM(AHW611:AHW615)</f>
        <v>1559.6</v>
      </c>
      <c r="AHY616" s="273"/>
      <c r="AHZ616" s="203"/>
      <c r="AIA616" s="426"/>
      <c r="AIC616" s="203"/>
      <c r="AID616" s="203"/>
      <c r="AIE616" s="203"/>
      <c r="AIF616" s="10"/>
      <c r="AIG616" s="10">
        <f>SUM(AIF611:AIF615)</f>
        <v>1439.4</v>
      </c>
      <c r="AIH616" s="273"/>
      <c r="AII616" s="203"/>
      <c r="AIJ616" s="426"/>
      <c r="AIL616" s="203"/>
      <c r="AIM616" s="203"/>
      <c r="AIN616" s="203"/>
      <c r="AIO616" s="10"/>
      <c r="AIP616" s="10">
        <f>SUM(AIO611:AIO615)</f>
        <v>2059.6</v>
      </c>
      <c r="AIQ616" s="273"/>
      <c r="AIR616" s="203"/>
      <c r="AIS616" s="426"/>
      <c r="AIU616" s="203"/>
      <c r="AIV616" s="203"/>
      <c r="AIW616" s="203"/>
      <c r="AIX616" s="10"/>
      <c r="AIY616" s="10">
        <f>SUM(AIX611:AIX615)</f>
        <v>1397.8</v>
      </c>
      <c r="AIZ616" s="273"/>
      <c r="AJA616" s="203"/>
      <c r="AJB616" s="426"/>
      <c r="AJD616" s="203"/>
      <c r="AJE616" s="203"/>
      <c r="AJF616" s="203"/>
      <c r="AJG616" s="10"/>
      <c r="AJH616" s="10">
        <f>SUM(AJG611:AJG615)</f>
        <v>1680.8</v>
      </c>
      <c r="AJI616" s="273"/>
      <c r="AJJ616" s="203"/>
      <c r="AJK616" s="426"/>
      <c r="AJM616" s="203"/>
      <c r="AJN616" s="203"/>
      <c r="AJO616" s="203"/>
      <c r="AJP616" s="10"/>
      <c r="AJQ616" s="10">
        <f>SUM(AJP611:AJP615)</f>
        <v>1892.8000000000002</v>
      </c>
      <c r="AJR616" s="273"/>
      <c r="AJS616" s="203"/>
      <c r="AJT616" s="429"/>
      <c r="AJV616" s="203"/>
      <c r="AJW616" s="203"/>
      <c r="AJX616" s="203"/>
      <c r="AJY616" s="10"/>
      <c r="AJZ616" s="10">
        <f>SUM(AJY611:AJY615)</f>
        <v>1842.3</v>
      </c>
      <c r="AKA616" s="273"/>
      <c r="AKB616" s="203"/>
      <c r="AKC616" s="426"/>
      <c r="AKE616" s="203"/>
      <c r="AKF616" s="203"/>
      <c r="AKG616" s="203"/>
      <c r="AKH616" s="10"/>
      <c r="AKI616" s="10">
        <f>SUM(AKH611:AKH615)</f>
        <v>2178.5000000000005</v>
      </c>
      <c r="AKJ616" s="273"/>
      <c r="AKK616" s="203"/>
      <c r="AKL616" s="426"/>
      <c r="AKN616" s="203"/>
      <c r="AKO616" s="203"/>
      <c r="AKP616" s="203"/>
      <c r="AKQ616" s="10"/>
      <c r="AKR616" s="10">
        <f>SUM(AKQ611:AKQ615)</f>
        <v>1900.5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1466.3999999999999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1539.5000000000002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1503.9999999999998</v>
      </c>
      <c r="ALT616" s="273"/>
      <c r="ALU616" s="203"/>
      <c r="ALV616" s="426"/>
      <c r="ALX616" s="203"/>
      <c r="ALY616" s="203"/>
      <c r="ALZ616" s="203"/>
      <c r="AMA616" s="10"/>
      <c r="AMB616" s="10">
        <f>SUM(AMA611:AMA615)</f>
        <v>2177</v>
      </c>
      <c r="AMC616" s="273"/>
      <c r="AMD616" s="203"/>
      <c r="AME616" s="426"/>
      <c r="AMG616" s="203"/>
      <c r="AMH616" s="203"/>
      <c r="AMI616" s="203"/>
      <c r="AMJ616" s="10"/>
      <c r="AMK616" s="10">
        <f>SUM(AMJ611:AMJ615)</f>
        <v>1212.5</v>
      </c>
      <c r="AML616" s="273"/>
      <c r="AMM616" s="203"/>
      <c r="AMN616" s="426"/>
      <c r="AMP616" s="203"/>
      <c r="AMQ616" s="203"/>
      <c r="AMR616" s="203"/>
      <c r="AMS616" s="10"/>
      <c r="AMT616" s="10">
        <f>SUM(AMS611:AMS615)</f>
        <v>2153.25</v>
      </c>
      <c r="AMU616" s="273"/>
      <c r="AMV616" s="203"/>
      <c r="AMW616" s="426"/>
      <c r="AMY616" s="203"/>
      <c r="AMZ616" s="203"/>
      <c r="ANA616" s="203"/>
      <c r="ANB616" s="10"/>
      <c r="ANC616" s="10">
        <f>SUM(ANB611:ANB615)</f>
        <v>1596.2</v>
      </c>
      <c r="AND616" s="273"/>
      <c r="ANE616" s="203"/>
      <c r="ANF616" s="426"/>
      <c r="ANH616" s="203"/>
      <c r="ANI616" s="203"/>
      <c r="ANJ616" s="203"/>
      <c r="ANK616" s="10"/>
      <c r="ANL616" s="10">
        <f>SUM(ANK611:ANK615)</f>
        <v>1885.8000000000002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1799.9</v>
      </c>
      <c r="ANV616" s="273"/>
      <c r="ANW616" s="203"/>
      <c r="ANX616" s="426"/>
      <c r="ANZ616" s="203"/>
      <c r="AOA616" s="203"/>
      <c r="AOB616" s="203"/>
      <c r="AOC616" s="10"/>
      <c r="AOD616" s="10">
        <f>SUM(AOC611:AOC615)</f>
        <v>1947.7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1909.6</v>
      </c>
      <c r="AON616" s="273"/>
      <c r="AOO616" s="203"/>
      <c r="AOP616" s="426"/>
      <c r="AOR616" s="203"/>
      <c r="AOS616" s="203"/>
      <c r="AOT616" s="203"/>
      <c r="AOU616" s="10"/>
      <c r="AOV616" s="10">
        <f>SUM(AOU611:AOU615)</f>
        <v>2316.5</v>
      </c>
      <c r="AOW616" s="273"/>
      <c r="AOX616" s="203"/>
      <c r="AOY616" s="426"/>
      <c r="APA616" s="203"/>
      <c r="APB616" s="203"/>
      <c r="APC616" s="203"/>
      <c r="APD616" s="10"/>
      <c r="APE616" s="10">
        <f>SUM(APD611:APD615)</f>
        <v>2034.6000000000001</v>
      </c>
      <c r="APF616" s="273"/>
      <c r="APG616" s="203"/>
      <c r="APH616" s="426"/>
      <c r="APJ616" s="203"/>
      <c r="APK616" s="203"/>
      <c r="APL616" s="203"/>
      <c r="APM616" s="10"/>
      <c r="APN616" s="10">
        <f>SUM(APM611:APM615)</f>
        <v>1972.4</v>
      </c>
      <c r="APO616" s="273"/>
      <c r="APP616" s="203"/>
      <c r="APQ616" s="426"/>
      <c r="APS616" s="203"/>
      <c r="APT616" s="203"/>
      <c r="APU616" s="203"/>
      <c r="APV616" s="10"/>
      <c r="APW616" s="10">
        <f>SUM(APV611:APV615)</f>
        <v>2214</v>
      </c>
      <c r="APX616" s="273"/>
      <c r="APY616" s="203"/>
      <c r="APZ616" s="426"/>
      <c r="AQB616" s="203"/>
      <c r="AQC616" s="203"/>
      <c r="AQD616" s="203"/>
      <c r="AQE616" s="10"/>
      <c r="AQF616" s="10">
        <f>SUM(AQE611:AQE615)</f>
        <v>1409.6999999999998</v>
      </c>
      <c r="AQG616" s="273"/>
    </row>
    <row r="617" spans="1:1125" s="14" customFormat="1" ht="15">
      <c r="A617" s="203" t="s">
        <v>80</v>
      </c>
      <c r="B617" s="276" t="s">
        <v>1732</v>
      </c>
      <c r="D617" s="283">
        <f>IF(C617="Kopman",1.4,1)</f>
        <v>1</v>
      </c>
      <c r="E617" s="204">
        <f>VLOOKUP(B617,$A$681:$F$2401,6,FALSE)</f>
        <v>418</v>
      </c>
      <c r="F617" s="203" t="s">
        <v>61</v>
      </c>
      <c r="G617" s="10">
        <f>E617*1.5</f>
        <v>627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VLOOKUP(K617,$A$681:$F$2401,6,FALSE)</f>
        <v>332</v>
      </c>
      <c r="O617" s="203" t="s">
        <v>61</v>
      </c>
      <c r="P617" s="10">
        <f>N617*1.5*M617</f>
        <v>498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VLOOKUP(T617,$A$681:$F$2401,6,FALSE)</f>
        <v>153</v>
      </c>
      <c r="X617" s="203" t="s">
        <v>61</v>
      </c>
      <c r="Y617" s="10">
        <f>W617*1.5*V617</f>
        <v>229.5</v>
      </c>
      <c r="Z617" s="10"/>
      <c r="AA617" s="267"/>
      <c r="AB617" s="203" t="s">
        <v>80</v>
      </c>
      <c r="AC617" s="276" t="s">
        <v>2053</v>
      </c>
      <c r="AE617" s="283">
        <f>IF(AD617="Kopman",1.4,1)</f>
        <v>1</v>
      </c>
      <c r="AF617" s="204">
        <f>VLOOKUP(AC617,$A$681:$F$2401,6,FALSE)</f>
        <v>674</v>
      </c>
      <c r="AG617" s="203" t="s">
        <v>61</v>
      </c>
      <c r="AH617" s="10">
        <f>AF617*1.5*AE617</f>
        <v>1011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VLOOKUP(AL617,$A$681:$F$2401,6,FALSE)</f>
        <v>273</v>
      </c>
      <c r="AP617" s="203" t="s">
        <v>61</v>
      </c>
      <c r="AQ617" s="10">
        <f>AO617*1.5*AN617</f>
        <v>409.5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VLOOKUP(AU617,$A$681:$F$2401,6,FALSE)</f>
        <v>153</v>
      </c>
      <c r="AY617" s="203" t="s">
        <v>61</v>
      </c>
      <c r="AZ617" s="10">
        <f>AX617*1.5*AW617</f>
        <v>229.5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VLOOKUP(BD617,$A$681:$F$2401,6,FALSE)</f>
        <v>153</v>
      </c>
      <c r="BH617" s="203" t="s">
        <v>61</v>
      </c>
      <c r="BI617" s="10">
        <f>BG617*1.5*BF617</f>
        <v>229.5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VLOOKUP(BM617,$A$681:$F$2401,6,FALSE)</f>
        <v>153</v>
      </c>
      <c r="BQ617" s="203" t="s">
        <v>61</v>
      </c>
      <c r="BR617" s="10">
        <f>BP617*1.5*BO617</f>
        <v>229.5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VLOOKUP(BV617,$A$681:$F$2401,6,FALSE)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VLOOKUP(CE617,$A$681:$F$2401,6,FALSE)</f>
        <v>273</v>
      </c>
      <c r="CI617" s="203" t="s">
        <v>61</v>
      </c>
      <c r="CJ617" s="10">
        <f>CH617*1.5*CG617</f>
        <v>409.5</v>
      </c>
      <c r="CK617" s="10"/>
      <c r="CL617" s="267"/>
      <c r="CM617" s="203" t="s">
        <v>80</v>
      </c>
      <c r="CN617" s="276" t="s">
        <v>1732</v>
      </c>
      <c r="CP617" s="283">
        <f>IF(CO617="Kopman",1.4,1)</f>
        <v>1</v>
      </c>
      <c r="CQ617" s="204">
        <f>VLOOKUP(CN617,$A$681:$F$2401,6,FALSE)</f>
        <v>418</v>
      </c>
      <c r="CR617" s="203" t="s">
        <v>61</v>
      </c>
      <c r="CS617" s="10">
        <f>CQ617*1.5*CP617</f>
        <v>627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VLOOKUP(CW617,$A$681:$F$2401,6,FALSE)</f>
        <v>273</v>
      </c>
      <c r="DA617" s="203" t="s">
        <v>61</v>
      </c>
      <c r="DB617" s="10">
        <f>CZ617*1.5*CY617</f>
        <v>409.5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VLOOKUP(DF617,$A$681:$F$2401,6,FALSE)</f>
        <v>153</v>
      </c>
      <c r="DJ617" s="203" t="s">
        <v>61</v>
      </c>
      <c r="DK617" s="10">
        <f>DI617*1.5*DH617</f>
        <v>229.5</v>
      </c>
      <c r="DL617" s="10"/>
      <c r="DM617" s="267"/>
      <c r="DN617" s="203" t="s">
        <v>80</v>
      </c>
      <c r="DO617" s="276" t="s">
        <v>2053</v>
      </c>
      <c r="DQ617" s="283">
        <f>IF(DP617="Kopman",1.4,1)</f>
        <v>1</v>
      </c>
      <c r="DR617" s="204">
        <f>VLOOKUP(DO617,$A$681:$F$2401,6,FALSE)</f>
        <v>674</v>
      </c>
      <c r="DS617" s="203" t="s">
        <v>61</v>
      </c>
      <c r="DT617" s="10">
        <f>DR617*1.5*DQ617</f>
        <v>1011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VLOOKUP(DX617,$A$681:$F$2401,6,FALSE)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VLOOKUP(EG617,$A$681:$F$2401,6,FALSE)</f>
        <v>273</v>
      </c>
      <c r="EK617" s="203" t="s">
        <v>61</v>
      </c>
      <c r="EL617" s="10">
        <f>EJ617*1.5*EI617</f>
        <v>409.5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VLOOKUP(EP617,$A$681:$F$2401,6,FALSE)</f>
        <v>153</v>
      </c>
      <c r="ET617" s="203" t="s">
        <v>61</v>
      </c>
      <c r="EU617" s="10">
        <f>ES617*1.5*ER617</f>
        <v>229.5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VLOOKUP(EY617,$A$681:$F$2401,6,FALSE)</f>
        <v>153</v>
      </c>
      <c r="FC617" s="203" t="s">
        <v>61</v>
      </c>
      <c r="FD617" s="10">
        <f>FB617*1.5*FA617</f>
        <v>229.5</v>
      </c>
      <c r="FE617" s="10"/>
      <c r="FF617" s="267"/>
      <c r="FG617" s="203" t="s">
        <v>80</v>
      </c>
      <c r="FH617" s="418" t="s">
        <v>498</v>
      </c>
      <c r="FJ617" s="283">
        <f>IF(FI617="Kopman",1.4,1)</f>
        <v>1</v>
      </c>
      <c r="FK617" s="204">
        <f>VLOOKUP(FH617,$A$681:$F$2401,6,FALSE)</f>
        <v>188</v>
      </c>
      <c r="FL617" s="203" t="s">
        <v>61</v>
      </c>
      <c r="FM617" s="10">
        <f>FK617*1.5*FJ617</f>
        <v>282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VLOOKUP(FQ617,$A$681:$F$2401,6,FALSE)</f>
        <v>99</v>
      </c>
      <c r="FU617" s="203" t="s">
        <v>61</v>
      </c>
      <c r="FV617" s="10">
        <f>FT617*1.5*FS617</f>
        <v>148.5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VLOOKUP(FZ617,$A$681:$F$2401,6,FALSE)</f>
        <v>153</v>
      </c>
      <c r="GD617" s="203" t="s">
        <v>61</v>
      </c>
      <c r="GE617" s="10">
        <f>GC617*1.5*GB617</f>
        <v>229.5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VLOOKUP(GI617,$A$681:$F$2401,6,FALSE)</f>
        <v>332</v>
      </c>
      <c r="GM617" s="203" t="s">
        <v>61</v>
      </c>
      <c r="GN617" s="10">
        <f>GL617*1.5*GK617</f>
        <v>498</v>
      </c>
      <c r="GO617" s="10"/>
      <c r="GP617" s="267"/>
      <c r="GQ617" s="203" t="s">
        <v>80</v>
      </c>
      <c r="GR617" s="276" t="s">
        <v>2053</v>
      </c>
      <c r="GT617" s="283">
        <f>IF(GS617="Kopman",1.4,1)</f>
        <v>1</v>
      </c>
      <c r="GU617" s="204">
        <f>VLOOKUP(GR617,$A$681:$F$2401,6,FALSE)</f>
        <v>674</v>
      </c>
      <c r="GV617" s="203" t="s">
        <v>61</v>
      </c>
      <c r="GW617" s="10">
        <f>GU617*1.5</f>
        <v>1011</v>
      </c>
      <c r="GX617" s="10"/>
      <c r="GY617" s="267"/>
      <c r="GZ617" s="203" t="s">
        <v>80</v>
      </c>
      <c r="HA617" s="276" t="s">
        <v>1732</v>
      </c>
      <c r="HC617" s="283">
        <f>IF(HB617="Kopman",1.4,1)</f>
        <v>1</v>
      </c>
      <c r="HD617" s="204">
        <f>VLOOKUP(HA617,$A$681:$F$2401,6,FALSE)</f>
        <v>418</v>
      </c>
      <c r="HE617" s="203" t="s">
        <v>61</v>
      </c>
      <c r="HF617" s="10">
        <f>HD617*1.5*HC617</f>
        <v>627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VLOOKUP(HJ617,$A$681:$F$2401,6,FALSE)</f>
        <v>153</v>
      </c>
      <c r="HN617" s="203" t="s">
        <v>61</v>
      </c>
      <c r="HO617" s="10">
        <f>HM617*1.5</f>
        <v>229.5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VLOOKUP(HS617,$A$681:$F$2401,6,FALSE)</f>
        <v>153</v>
      </c>
      <c r="HW617" s="203" t="s">
        <v>61</v>
      </c>
      <c r="HX617" s="10">
        <f>HV617*1.5*HU617</f>
        <v>229.5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VLOOKUP(IB617,$A$681:$F$2401,6,FALSE)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VLOOKUP(IK617,$A$681:$F$2401,6,FALSE)</f>
        <v>153</v>
      </c>
      <c r="IO617" s="203" t="s">
        <v>61</v>
      </c>
      <c r="IP617" s="10">
        <f>IN617*1.5*IM617</f>
        <v>229.5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VLOOKUP(IT617,$A$681:$F$2401,6,FALSE)</f>
        <v>153</v>
      </c>
      <c r="IX617" s="203" t="s">
        <v>61</v>
      </c>
      <c r="IY617" s="10">
        <f>IW617*1.5*IV617</f>
        <v>229.5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VLOOKUP(JC617,$A$681:$F$2401,6,FALSE)</f>
        <v>191</v>
      </c>
      <c r="JG617" s="203" t="s">
        <v>61</v>
      </c>
      <c r="JH617" s="10">
        <f>JF617*1.5*JE617</f>
        <v>286.5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VLOOKUP(JL617,$A$681:$F$2401,6,FALSE)</f>
        <v>134</v>
      </c>
      <c r="JP617" s="203" t="s">
        <v>61</v>
      </c>
      <c r="JQ617" s="10">
        <f>JO617*1.5*JN617</f>
        <v>201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VLOOKUP(JU617,$A$681:$F$2401,6,FALSE)</f>
        <v>24</v>
      </c>
      <c r="JY617" s="203" t="s">
        <v>61</v>
      </c>
      <c r="JZ617" s="10">
        <f>JX617*1.5*JW617</f>
        <v>36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VLOOKUP(KD617,$A$681:$F$2401,6,FALSE)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VLOOKUP(KM617,$A$681:$F$2401,6,FALSE)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VLOOKUP(KV617,$A$681:$F$2401,6,FALSE)</f>
        <v>153</v>
      </c>
      <c r="KZ617" s="203" t="s">
        <v>61</v>
      </c>
      <c r="LA617" s="10">
        <f>KY617*1.5*KX617</f>
        <v>229.5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VLOOKUP(LE617,$A$681:$F$2401,6,FALSE)</f>
        <v>343</v>
      </c>
      <c r="LI617" s="203" t="s">
        <v>61</v>
      </c>
      <c r="LJ617" s="10">
        <f>LH617*1.5*LG617</f>
        <v>514.5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VLOOKUP(LN617,$A$681:$F$2401,6,FALSE)</f>
        <v>273</v>
      </c>
      <c r="LR617" s="203" t="s">
        <v>61</v>
      </c>
      <c r="LS617" s="10">
        <f>LQ617*1.5*LP617</f>
        <v>409.5</v>
      </c>
      <c r="LT617" s="10"/>
      <c r="LU617" s="267"/>
      <c r="LV617" s="203" t="s">
        <v>80</v>
      </c>
      <c r="LW617" s="276" t="s">
        <v>1732</v>
      </c>
      <c r="LY617" s="283">
        <f>IF(LX617="Kopman",1.4,1)</f>
        <v>1</v>
      </c>
      <c r="LZ617" s="204">
        <f>VLOOKUP(LW617,$A$681:$F$2401,6,FALSE)</f>
        <v>418</v>
      </c>
      <c r="MA617" s="203" t="s">
        <v>61</v>
      </c>
      <c r="MB617" s="10">
        <f>LZ617*1.5*LY617</f>
        <v>627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VLOOKUP(MF617,$A$681:$F$2401,6,FALSE)</f>
        <v>153</v>
      </c>
      <c r="MJ617" s="203" t="s">
        <v>61</v>
      </c>
      <c r="MK617" s="10">
        <f>MI617*1.5*MH617</f>
        <v>229.5</v>
      </c>
      <c r="ML617" s="10"/>
      <c r="MM617" s="267"/>
      <c r="MN617" s="203" t="s">
        <v>80</v>
      </c>
      <c r="MO617" s="413" t="s">
        <v>452</v>
      </c>
      <c r="MP617" s="412" t="s">
        <v>2018</v>
      </c>
      <c r="MQ617" s="283">
        <f>IF(MP617="Kopman",1.4,1)</f>
        <v>1.4</v>
      </c>
      <c r="MR617" s="204">
        <f>VLOOKUP(MO617,$A$681:$F$2401,6,FALSE)</f>
        <v>86</v>
      </c>
      <c r="MS617" s="203" t="s">
        <v>61</v>
      </c>
      <c r="MT617" s="10">
        <f>MR617*1.5*MQ617</f>
        <v>180.6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VLOOKUP(MX617,$A$681:$F$2401,6,FALSE)</f>
        <v>188</v>
      </c>
      <c r="NB617" s="203" t="s">
        <v>61</v>
      </c>
      <c r="NC617" s="10">
        <f>NA617*1.5*MZ617</f>
        <v>282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VLOOKUP(NG617,$A$681:$F$2401,6,FALSE)</f>
        <v>191</v>
      </c>
      <c r="NK617" s="203" t="s">
        <v>61</v>
      </c>
      <c r="NL617" s="10">
        <f>NJ617*1.5*NI617</f>
        <v>286.5</v>
      </c>
      <c r="NM617" s="10"/>
      <c r="NN617" s="267"/>
      <c r="NO617" s="203" t="s">
        <v>80</v>
      </c>
      <c r="NP617" s="421" t="s">
        <v>442</v>
      </c>
      <c r="NR617" s="283">
        <f>IF(NQ617="Kopman",1.4,1)</f>
        <v>1</v>
      </c>
      <c r="NS617" s="204">
        <f>VLOOKUP(NP617,$A$681:$F$2401,6,FALSE)</f>
        <v>294</v>
      </c>
      <c r="NT617" s="203" t="s">
        <v>61</v>
      </c>
      <c r="NU617" s="10">
        <f>NS617*1.5*NR617</f>
        <v>441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VLOOKUP(NY617,$A$681:$F$2401,6,FALSE)</f>
        <v>134</v>
      </c>
      <c r="OC617" s="203" t="s">
        <v>61</v>
      </c>
      <c r="OD617" s="10">
        <f>OB617*1.5</f>
        <v>201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VLOOKUP(OH617,$A$681:$F$2401,6,FALSE)</f>
        <v>191</v>
      </c>
      <c r="OL617" s="203" t="s">
        <v>61</v>
      </c>
      <c r="OM617" s="10">
        <f>OK617*1.5*OJ617</f>
        <v>286.5</v>
      </c>
      <c r="ON617" s="10"/>
      <c r="OO617" s="267"/>
      <c r="OP617" s="203" t="s">
        <v>80</v>
      </c>
      <c r="OQ617" s="423" t="s">
        <v>484</v>
      </c>
      <c r="OR617" s="412" t="s">
        <v>2018</v>
      </c>
      <c r="OS617" s="283">
        <f>IF(OR617="Kopman",1.4,1)</f>
        <v>1.4</v>
      </c>
      <c r="OT617" s="204">
        <f>VLOOKUP(OQ617,$A$681:$F$2401,6,FALSE)</f>
        <v>153</v>
      </c>
      <c r="OU617" s="203" t="s">
        <v>61</v>
      </c>
      <c r="OV617" s="10">
        <f>OT617*1.5*OS617</f>
        <v>321.29999999999995</v>
      </c>
      <c r="OW617" s="10"/>
      <c r="OX617" s="267"/>
      <c r="OY617" s="203" t="s">
        <v>80</v>
      </c>
      <c r="OZ617" s="425" t="s">
        <v>484</v>
      </c>
      <c r="PB617" s="283">
        <f>IF(PA617="Kopman",1.4,1)</f>
        <v>1</v>
      </c>
      <c r="PC617" s="204">
        <f>VLOOKUP(OZ617,$A$681:$F$2401,6,FALSE)</f>
        <v>153</v>
      </c>
      <c r="PD617" s="203" t="s">
        <v>61</v>
      </c>
      <c r="PE617" s="10">
        <f>PC617*1.5*PB617</f>
        <v>229.5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VLOOKUP(PI617,$A$681:$F$2401,6,FALSE)</f>
        <v>153</v>
      </c>
      <c r="PM617" s="203" t="s">
        <v>61</v>
      </c>
      <c r="PN617" s="10">
        <f>PL617*1.5*PK617</f>
        <v>229.5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VLOOKUP(PR617,$A$681:$F$2401,6,FALSE)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23" t="s">
        <v>484</v>
      </c>
      <c r="QB617" s="412" t="s">
        <v>2018</v>
      </c>
      <c r="QC617" s="283">
        <f>IF(QB617="Kopman",1.4,1)</f>
        <v>1.4</v>
      </c>
      <c r="QD617" s="204">
        <f>VLOOKUP(QA617,$A$681:$F$2401,6,FALSE)</f>
        <v>153</v>
      </c>
      <c r="QE617" s="203" t="s">
        <v>61</v>
      </c>
      <c r="QF617" s="10">
        <f>QD617*1.5*QC617</f>
        <v>321.29999999999995</v>
      </c>
      <c r="QG617" s="10"/>
      <c r="QH617" s="267"/>
      <c r="QI617" s="203" t="s">
        <v>80</v>
      </c>
      <c r="QJ617" s="276" t="s">
        <v>1732</v>
      </c>
      <c r="QL617" s="283">
        <f>IF(QK617="Kopman",1.4,1)</f>
        <v>1</v>
      </c>
      <c r="QM617" s="204">
        <f>VLOOKUP(QJ617,$A$681:$F$2401,6,FALSE)</f>
        <v>418</v>
      </c>
      <c r="QN617" s="203" t="s">
        <v>61</v>
      </c>
      <c r="QO617" s="10">
        <f>QM617*1.5*QL617</f>
        <v>627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VLOOKUP(QS617,$A$681:$F$2401,6,FALSE)</f>
        <v>153</v>
      </c>
      <c r="QW617" s="203" t="s">
        <v>61</v>
      </c>
      <c r="QX617" s="10">
        <f>QV617*1.5*QU617</f>
        <v>229.5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VLOOKUP(RB617,$A$681:$F$2401,6,FALSE)</f>
        <v>153</v>
      </c>
      <c r="RF617" s="203" t="s">
        <v>61</v>
      </c>
      <c r="RG617" s="10">
        <f>RE617*1.5*RD617</f>
        <v>229.5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VLOOKUP(RK617,$A$681:$F$2401,6,FALSE)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VLOOKUP(RT617,$A$681:$F$2401,6,FALSE)</f>
        <v>153</v>
      </c>
      <c r="RX617" s="203" t="s">
        <v>61</v>
      </c>
      <c r="RY617" s="10">
        <f>RW617*1.5*RV617</f>
        <v>229.5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VLOOKUP(SC617,$A$681:$F$2401,6,FALSE)</f>
        <v>153</v>
      </c>
      <c r="SG617" s="203" t="s">
        <v>61</v>
      </c>
      <c r="SH617" s="10">
        <f>SF617*1.5*SE617</f>
        <v>229.5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VLOOKUP(SL617,$A$681:$F$2401,6,FALSE)</f>
        <v>153</v>
      </c>
      <c r="SP617" s="203" t="s">
        <v>61</v>
      </c>
      <c r="SQ617" s="10">
        <f>SO617*1.5*SN617</f>
        <v>229.5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VLOOKUP(SU617,$A$681:$F$2401,6,FALSE)</f>
        <v>332</v>
      </c>
      <c r="SY617" s="203" t="s">
        <v>61</v>
      </c>
      <c r="SZ617" s="10">
        <f>SX617*1.5*SW617</f>
        <v>498</v>
      </c>
      <c r="TA617" s="10"/>
      <c r="TB617" s="273"/>
      <c r="TC617" s="203" t="s">
        <v>80</v>
      </c>
      <c r="TD617" s="425" t="s">
        <v>484</v>
      </c>
      <c r="TF617" s="283">
        <f>IF(TE617="Kopman",1.4,1)</f>
        <v>1</v>
      </c>
      <c r="TG617" s="204">
        <f>VLOOKUP(TD617,$A$681:$F$2401,6,FALSE)</f>
        <v>153</v>
      </c>
      <c r="TH617" s="203" t="s">
        <v>61</v>
      </c>
      <c r="TI617" s="10">
        <f>TG617*1.5</f>
        <v>229.5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VLOOKUP(TM617,$A$681:$F$2401,6,FALSE)</f>
        <v>134</v>
      </c>
      <c r="TQ617" s="203" t="s">
        <v>61</v>
      </c>
      <c r="TR617" s="10">
        <f>TP617*1.5*TO617</f>
        <v>201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VLOOKUP(TV617,$A$681:$F$2401,6,FALSE)</f>
        <v>188</v>
      </c>
      <c r="TZ617" s="203" t="s">
        <v>61</v>
      </c>
      <c r="UA617" s="10">
        <f>TY617*1.5*TX617</f>
        <v>282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VLOOKUP(UE617,$A$681:$F$2401,6,FALSE)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VLOOKUP(UN617,$A$681:$F$2401,6,FALSE)</f>
        <v>332</v>
      </c>
      <c r="UR617" s="203" t="s">
        <v>61</v>
      </c>
      <c r="US617" s="10">
        <f>UQ617*1.5*UP617</f>
        <v>498</v>
      </c>
      <c r="UT617" s="10"/>
      <c r="UU617" s="273"/>
      <c r="UV617" s="203" t="s">
        <v>80</v>
      </c>
      <c r="UW617" s="413" t="s">
        <v>1681</v>
      </c>
      <c r="UX617" s="412" t="s">
        <v>2018</v>
      </c>
      <c r="UY617" s="283">
        <f>IF(UX617="Kopman",1.4,1)</f>
        <v>1.4</v>
      </c>
      <c r="UZ617" s="204">
        <f>VLOOKUP(UW617,$A$681:$F$2401,6,FALSE)</f>
        <v>343</v>
      </c>
      <c r="VA617" s="203" t="s">
        <v>61</v>
      </c>
      <c r="VB617" s="10">
        <f>UZ617*1.5*UY617</f>
        <v>720.3</v>
      </c>
      <c r="VC617" s="10"/>
      <c r="VD617" s="273"/>
      <c r="VE617" s="203" t="s">
        <v>80</v>
      </c>
      <c r="VF617" s="276" t="s">
        <v>2053</v>
      </c>
      <c r="VH617" s="283">
        <f>IF(VG617="Kopman",1.4,1)</f>
        <v>1</v>
      </c>
      <c r="VI617" s="204">
        <f>VLOOKUP(VF617,$A$681:$F$2401,6,FALSE)</f>
        <v>674</v>
      </c>
      <c r="VJ617" s="203" t="s">
        <v>61</v>
      </c>
      <c r="VK617" s="10">
        <f>VI617*1.5*VH617</f>
        <v>1011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VLOOKUP(VO617,$A$681:$F$2401,6,FALSE)</f>
        <v>99</v>
      </c>
      <c r="VS617" s="203" t="s">
        <v>61</v>
      </c>
      <c r="VT617" s="10">
        <f>VR617*1.5*VQ617</f>
        <v>148.5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VLOOKUP(VX617,$A$681:$F$2401,6,FALSE)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VLOOKUP(WG617,$A$681:$F$2401,6,FALSE)</f>
        <v>36</v>
      </c>
      <c r="WK617" s="203" t="s">
        <v>61</v>
      </c>
      <c r="WL617" s="10">
        <f>WJ617*1.5</f>
        <v>54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VLOOKUP(WP617,$A$681:$F$2401,6,FALSE)</f>
        <v>#N/A</v>
      </c>
      <c r="WT617" s="203" t="s">
        <v>2020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VLOOKUP(WY617,$A$681:$F$2401,6,FALSE)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VLOOKUP(XH617,$A$681:$F$2401,6,FALSE)</f>
        <v>153</v>
      </c>
      <c r="XL617" s="203" t="s">
        <v>61</v>
      </c>
      <c r="XM617" s="10">
        <f>XK617*1.5</f>
        <v>229.5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VLOOKUP(XQ617,$A$681:$F$2401,6,FALSE)</f>
        <v>153</v>
      </c>
      <c r="XU617" s="203" t="s">
        <v>61</v>
      </c>
      <c r="XV617" s="10">
        <f>XT617*1.5*XS617</f>
        <v>229.5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VLOOKUP(XZ617,$A$681:$F$2401,6,FALSE)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VLOOKUP(YI617,$A$681:$F$2401,6,FALSE)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VLOOKUP(YR617,$A$681:$F$2401,6,FALSE)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5" t="s">
        <v>484</v>
      </c>
      <c r="ZC617" s="283">
        <f>IF(ZB617="Kopman",1.4,1)</f>
        <v>1</v>
      </c>
      <c r="ZD617" s="204">
        <f>VLOOKUP(ZA617,$A$681:$F$2401,6,FALSE)</f>
        <v>153</v>
      </c>
      <c r="ZE617" s="203" t="s">
        <v>61</v>
      </c>
      <c r="ZF617" s="10">
        <f>ZD617*1.5</f>
        <v>229.5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VLOOKUP(ZJ617,$A$681:$F$2401,6,FALSE)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VLOOKUP(ZS617,$A$681:$F$2401,6,FALSE)</f>
        <v>153</v>
      </c>
      <c r="ZW617" s="203" t="s">
        <v>61</v>
      </c>
      <c r="ZX617" s="10">
        <f>ZV617*1.5*ZU617</f>
        <v>229.5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VLOOKUP(AAB617,$A$681:$F$2401,6,FALSE)</f>
        <v>273</v>
      </c>
      <c r="AAF617" s="203" t="s">
        <v>61</v>
      </c>
      <c r="AAG617" s="10">
        <f>AAE617*1.5*AAD617</f>
        <v>409.5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VLOOKUP(AAK617,$A$681:$F$2401,6,FALSE)</f>
        <v>80</v>
      </c>
      <c r="AAO617" s="203" t="s">
        <v>61</v>
      </c>
      <c r="AAP617" s="10">
        <f>AAN617*1.5*AAM617</f>
        <v>120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VLOOKUP(AAT617,$A$681:$F$2401,6,FALSE)</f>
        <v>294</v>
      </c>
      <c r="AAX617" s="203" t="s">
        <v>61</v>
      </c>
      <c r="AAY617" s="10">
        <f>AAW617*1.5*AAV617</f>
        <v>441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VLOOKUP(ABC617,$A$681:$F$2401,6,FALSE)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13" t="s">
        <v>418</v>
      </c>
      <c r="ABM617" s="412" t="s">
        <v>2018</v>
      </c>
      <c r="ABN617" s="283">
        <f>IF(ABM617="Kopman",1.4,1)</f>
        <v>1.4</v>
      </c>
      <c r="ABO617" s="204">
        <f>VLOOKUP(ABL617,$A$681:$F$2401,6,FALSE)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2053</v>
      </c>
      <c r="ABW617" s="283">
        <f>IF(ABV617="Kopman",1.4,1)</f>
        <v>1</v>
      </c>
      <c r="ABX617" s="204">
        <f>VLOOKUP(ABU617,$A$681:$F$2401,6,FALSE)</f>
        <v>674</v>
      </c>
      <c r="ABY617" s="203" t="s">
        <v>61</v>
      </c>
      <c r="ABZ617" s="10">
        <f>ABX617*1.5*ABW617</f>
        <v>1011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VLOOKUP(ACD617,$A$681:$F$2401,6,FALSE)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VLOOKUP(ACM617,$A$681:$F$2401,6,FALSE)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VLOOKUP(ACV617,$A$681:$F$2401,6,FALSE)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VLOOKUP(ADE617,$A$681:$F$2401,6,FALSE)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VLOOKUP(ADN617,$A$681:$F$2401,6,FALSE)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VLOOKUP(ADW617,$A$681:$F$2401,6,FALSE)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VLOOKUP(AEF617,$A$681:$F$2401,6,FALSE)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VLOOKUP(AEO617,$A$681:$F$2401,6,FALSE)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VLOOKUP(AEX617,$A$681:$F$2401,6,FALSE)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VLOOKUP(AFG617,$A$681:$F$2401,6,FALSE)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VLOOKUP(AFP617,$A$681:$F$2401,6,FALSE)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VLOOKUP(AFY617,$A$681:$F$2401,6,FALSE)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VLOOKUP(AGH617,$A$681:$F$2401,6,FALSE)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VLOOKUP(AGQ617,$A$681:$F$2401,6,FALSE)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VLOOKUP(AGZ617,$A$681:$F$2401,6,FALSE)</f>
        <v>86</v>
      </c>
      <c r="AHD617" s="203" t="s">
        <v>61</v>
      </c>
      <c r="AHE617" s="10">
        <f>AHC617*1.5*AHB617</f>
        <v>129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VLOOKUP(AHI617,$A$681:$F$2401,6,FALSE)</f>
        <v>332</v>
      </c>
      <c r="AHM617" s="203" t="s">
        <v>61</v>
      </c>
      <c r="AHN617" s="10">
        <f>AHL617*1.5*AHK617</f>
        <v>498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VLOOKUP(AHR617,$A$681:$F$2401,6,FALSE)</f>
        <v>332</v>
      </c>
      <c r="AHV617" s="203" t="s">
        <v>61</v>
      </c>
      <c r="AHW617" s="10">
        <f>AHU617*1.5*AHT617</f>
        <v>498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VLOOKUP(AIA617,$A$681:$F$2401,6,FALSE)</f>
        <v>36</v>
      </c>
      <c r="AIE617" s="203" t="s">
        <v>61</v>
      </c>
      <c r="AIF617" s="10">
        <f>AID617*1.5*AIC617</f>
        <v>54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VLOOKUP(AIJ617,$A$681:$F$2401,6,FALSE)</f>
        <v>134</v>
      </c>
      <c r="AIN617" s="203" t="s">
        <v>61</v>
      </c>
      <c r="AIO617" s="10">
        <f>AIM617*1.5*AIL617</f>
        <v>201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VLOOKUP(AIS617,$A$681:$F$2401,6,FALSE)</f>
        <v>86</v>
      </c>
      <c r="AIW617" s="203" t="s">
        <v>61</v>
      </c>
      <c r="AIX617" s="10">
        <f>AIV617*1.5*AIU617</f>
        <v>129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VLOOKUP(AJB617,$A$681:$F$2401,6,FALSE)</f>
        <v>191</v>
      </c>
      <c r="AJF617" s="203" t="s">
        <v>61</v>
      </c>
      <c r="AJG617" s="10">
        <f>AJE617*1.5*AJD617</f>
        <v>286.5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VLOOKUP(AJK617,$A$681:$F$2401,6,FALSE)</f>
        <v>153</v>
      </c>
      <c r="AJO617" s="203" t="s">
        <v>61</v>
      </c>
      <c r="AJP617" s="10">
        <f>AJN617*1.5*AJM617</f>
        <v>229.5</v>
      </c>
      <c r="AJQ617" s="10"/>
      <c r="AJR617" s="273"/>
      <c r="AJS617" s="203" t="s">
        <v>80</v>
      </c>
      <c r="AJT617" s="428" t="s">
        <v>484</v>
      </c>
      <c r="AJV617" s="283">
        <f>IF(AJU617="Kopman",1.4,1)</f>
        <v>1</v>
      </c>
      <c r="AJW617" s="204">
        <f>VLOOKUP(AJT617,$A$681:$F$2401,6,FALSE)</f>
        <v>153</v>
      </c>
      <c r="AJX617" s="203" t="s">
        <v>61</v>
      </c>
      <c r="AJY617" s="10">
        <f>AJW617*1.5*AJV617</f>
        <v>229.5</v>
      </c>
      <c r="AJZ617" s="10"/>
      <c r="AKA617" s="273"/>
      <c r="AKB617" s="203" t="s">
        <v>80</v>
      </c>
      <c r="AKC617" s="276" t="s">
        <v>1732</v>
      </c>
      <c r="AKE617" s="283">
        <f>IF(AKD617="Kopman",1.4,1)</f>
        <v>1</v>
      </c>
      <c r="AKF617" s="204">
        <f>VLOOKUP(AKC617,$A$681:$F$2401,6,FALSE)</f>
        <v>418</v>
      </c>
      <c r="AKG617" s="203" t="s">
        <v>61</v>
      </c>
      <c r="AKH617" s="10">
        <f>AKF617*1.5*AKE617</f>
        <v>627</v>
      </c>
      <c r="AKI617" s="10"/>
      <c r="AKJ617" s="273"/>
      <c r="AKK617" s="203" t="s">
        <v>80</v>
      </c>
      <c r="AKL617" s="413" t="s">
        <v>1732</v>
      </c>
      <c r="AKM617" s="412" t="s">
        <v>2018</v>
      </c>
      <c r="AKN617" s="283">
        <f>IF(AKM617="Kopman",1.4,1)</f>
        <v>1.4</v>
      </c>
      <c r="AKO617" s="204">
        <f>VLOOKUP(AKL617,$A$681:$F$2401,6,FALSE)</f>
        <v>418</v>
      </c>
      <c r="AKP617" s="203" t="s">
        <v>61</v>
      </c>
      <c r="AKQ617" s="10">
        <f>AKO617*1.5*AKN617</f>
        <v>877.8</v>
      </c>
      <c r="AKR617" s="10"/>
      <c r="AKS617" s="273"/>
      <c r="AKT617" s="203" t="s">
        <v>80</v>
      </c>
      <c r="AKU617" s="413" t="s">
        <v>519</v>
      </c>
      <c r="AKV617" s="412" t="s">
        <v>2018</v>
      </c>
      <c r="AKW617" s="283">
        <f>IF(AKV617="Kopman",1.4,1)</f>
        <v>1.4</v>
      </c>
      <c r="AKX617" s="204">
        <f>VLOOKUP(AKU617,$A$681:$F$2401,6,FALSE)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13" t="s">
        <v>602</v>
      </c>
      <c r="ALE617" s="412" t="s">
        <v>2018</v>
      </c>
      <c r="ALF617" s="283">
        <f>IF(ALE617="Kopman",1.4,1)</f>
        <v>1.4</v>
      </c>
      <c r="ALG617" s="204">
        <f>VLOOKUP(ALD617,$A$681:$F$2401,6,FALSE)</f>
        <v>332</v>
      </c>
      <c r="ALH617" s="203" t="s">
        <v>61</v>
      </c>
      <c r="ALI617" s="10">
        <f>ALG617*1.5*ALF617</f>
        <v>697.19999999999993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VLOOKUP(ALM617,$A$681:$F$2401,6,FALSE)</f>
        <v>36</v>
      </c>
      <c r="ALQ617" s="203" t="s">
        <v>61</v>
      </c>
      <c r="ALR617" s="10">
        <f>ALP617*1.5*ALO617</f>
        <v>54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VLOOKUP(ALV617,$A$681:$F$2401,6,FALSE)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13" t="s">
        <v>484</v>
      </c>
      <c r="AMF617" s="412" t="s">
        <v>2018</v>
      </c>
      <c r="AMG617" s="283">
        <f>IF(AMF617="Kopman",1.4,1)</f>
        <v>1.4</v>
      </c>
      <c r="AMH617" s="204">
        <f>VLOOKUP(AME617,$A$681:$F$2401,6,FALSE)</f>
        <v>153</v>
      </c>
      <c r="AMI617" s="203" t="s">
        <v>61</v>
      </c>
      <c r="AMJ617" s="10">
        <f>AMH617*1.5*AMG617</f>
        <v>321.29999999999995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VLOOKUP(AMN617,$A$681:$F$2401,6,FALSE)</f>
        <v>153</v>
      </c>
      <c r="AMR617" s="203" t="s">
        <v>61</v>
      </c>
      <c r="AMS617" s="10">
        <f>AMQ617*1.5*AMP617</f>
        <v>229.5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VLOOKUP(AMW617,$A$681:$F$2401,6,FALSE)</f>
        <v>153</v>
      </c>
      <c r="ANA617" s="203" t="s">
        <v>61</v>
      </c>
      <c r="ANB617" s="10">
        <f>AMZ617*1.5*AMY617</f>
        <v>229.5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VLOOKUP(ANF617,$A$681:$F$2401,6,FALSE)</f>
        <v>153</v>
      </c>
      <c r="ANJ617" s="203" t="s">
        <v>61</v>
      </c>
      <c r="ANK617" s="10">
        <f>ANI617*1.5*ANH617</f>
        <v>229.5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VLOOKUP(ANO617,$A$681:$F$2401,6,FALSE)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VLOOKUP(ANX617,$A$681:$F$2401,6,FALSE)</f>
        <v>153</v>
      </c>
      <c r="AOB617" s="203" t="s">
        <v>61</v>
      </c>
      <c r="AOC617" s="10">
        <f>AOA617*1.5*ANZ617</f>
        <v>229.5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VLOOKUP(AOG617,$A$681:$F$2401,6,FALSE)</f>
        <v>153</v>
      </c>
      <c r="AOK617" s="203" t="s">
        <v>61</v>
      </c>
      <c r="AOL617" s="10">
        <f>AOJ617*1.5*AOI617</f>
        <v>229.5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VLOOKUP(AOP617,$A$681:$F$2401,6,FALSE)</f>
        <v>153</v>
      </c>
      <c r="AOT617" s="203" t="s">
        <v>61</v>
      </c>
      <c r="AOU617" s="10">
        <f>AOS617*1.5*AOR617</f>
        <v>229.5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VLOOKUP(AOY617,$A$681:$F$2401,6,FALSE)</f>
        <v>153</v>
      </c>
      <c r="APC617" s="203" t="s">
        <v>61</v>
      </c>
      <c r="APD617" s="10">
        <f>APB617*1.5*APA617</f>
        <v>229.5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VLOOKUP(APH617,$A$681:$F$2401,6,FALSE)</f>
        <v>273</v>
      </c>
      <c r="APL617" s="203" t="s">
        <v>61</v>
      </c>
      <c r="APM617" s="10">
        <f>APK617*1.5*APJ617</f>
        <v>409.5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VLOOKUP(APQ617,$A$681:$F$2401,6,FALSE)</f>
        <v>86</v>
      </c>
      <c r="APU617" s="203" t="s">
        <v>61</v>
      </c>
      <c r="APV617" s="10">
        <f>APT617*1.5*APS617</f>
        <v>129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VLOOKUP(APZ617,$A$681:$F$2401,6,FALSE)</f>
        <v>80</v>
      </c>
      <c r="AQD617" s="203" t="s">
        <v>61</v>
      </c>
      <c r="AQE617" s="10">
        <f>AQC617*1.5*AQB617</f>
        <v>120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VLOOKUP(B618,$A$681:$F$2401,6,FALSE)</f>
        <v>332</v>
      </c>
      <c r="F618" s="203" t="s">
        <v>63</v>
      </c>
      <c r="G618" s="10">
        <f>E618*1.4</f>
        <v>464.79999999999995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VLOOKUP(K618,$A$681:$F$2401,6,FALSE)</f>
        <v>153</v>
      </c>
      <c r="O618" s="203" t="s">
        <v>63</v>
      </c>
      <c r="P618" s="10">
        <f>N618*1.4</f>
        <v>214.2</v>
      </c>
      <c r="Q618" s="10"/>
      <c r="R618" s="267"/>
      <c r="S618" s="203" t="s">
        <v>81</v>
      </c>
      <c r="T618" s="276" t="s">
        <v>1732</v>
      </c>
      <c r="V618" s="204"/>
      <c r="W618" s="204">
        <f>VLOOKUP(T618,$A$681:$F$2401,6,FALSE)</f>
        <v>418</v>
      </c>
      <c r="X618" s="203" t="s">
        <v>63</v>
      </c>
      <c r="Y618" s="10">
        <f>W618*1.4</f>
        <v>585.19999999999993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VLOOKUP(AC618,$A$681:$F$2401,6,FALSE)</f>
        <v>153</v>
      </c>
      <c r="AG618" s="203" t="s">
        <v>63</v>
      </c>
      <c r="AH618" s="10">
        <f>AF618*1.4</f>
        <v>214.2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VLOOKUP(AL618,$A$681:$F$2401,6,FALSE)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VLOOKUP(AU618,$A$681:$F$2401,6,FALSE)</f>
        <v>191</v>
      </c>
      <c r="AY618" s="203" t="s">
        <v>63</v>
      </c>
      <c r="AZ618" s="10">
        <f>AX618*1.4</f>
        <v>267.39999999999998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VLOOKUP(BD618,$A$681:$F$2401,6,FALSE)</f>
        <v>343</v>
      </c>
      <c r="BH618" s="203" t="s">
        <v>63</v>
      </c>
      <c r="BI618" s="10">
        <f>BG618*1.4</f>
        <v>480.2</v>
      </c>
      <c r="BJ618" s="10"/>
      <c r="BK618" s="267"/>
      <c r="BL618" s="203" t="s">
        <v>81</v>
      </c>
      <c r="BM618" s="276" t="s">
        <v>1732</v>
      </c>
      <c r="BO618" s="204"/>
      <c r="BP618" s="204">
        <f>VLOOKUP(BM618,$A$681:$F$2401,6,FALSE)</f>
        <v>418</v>
      </c>
      <c r="BQ618" s="203" t="s">
        <v>63</v>
      </c>
      <c r="BR618" s="10">
        <f>BP618*1.4</f>
        <v>585.19999999999993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VLOOKUP(BV618,$A$681:$F$2401,6,FALSE)</f>
        <v>294</v>
      </c>
      <c r="BZ618" s="203" t="s">
        <v>63</v>
      </c>
      <c r="CA618" s="10">
        <f>BY618*1.4</f>
        <v>411.59999999999997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VLOOKUP(CE618,$A$681:$F$2401,6,FALSE)</f>
        <v>153</v>
      </c>
      <c r="CI618" s="203" t="s">
        <v>63</v>
      </c>
      <c r="CJ618" s="10">
        <f>CH618*1.4</f>
        <v>214.2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VLOOKUP(CN618,$A$681:$F$2401,6,FALSE)</f>
        <v>332</v>
      </c>
      <c r="CR618" s="203" t="s">
        <v>63</v>
      </c>
      <c r="CS618" s="10">
        <f>CQ618*1.4</f>
        <v>464.79999999999995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VLOOKUP(CW618,$A$681:$F$2401,6,FALSE)</f>
        <v>153</v>
      </c>
      <c r="DA618" s="203" t="s">
        <v>63</v>
      </c>
      <c r="DB618" s="10">
        <f>CZ618*1.4</f>
        <v>214.2</v>
      </c>
      <c r="DC618" s="10"/>
      <c r="DD618" s="267"/>
      <c r="DE618" s="203" t="s">
        <v>81</v>
      </c>
      <c r="DF618" s="276" t="s">
        <v>2053</v>
      </c>
      <c r="DH618" s="204"/>
      <c r="DI618" s="204">
        <f>VLOOKUP(DF618,$A$681:$F$2401,6,FALSE)</f>
        <v>674</v>
      </c>
      <c r="DJ618" s="203" t="s">
        <v>63</v>
      </c>
      <c r="DK618" s="10">
        <f>DI618*1.4</f>
        <v>943.59999999999991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VLOOKUP(DO618,$A$681:$F$2401,6,FALSE)</f>
        <v>99</v>
      </c>
      <c r="DS618" s="203" t="s">
        <v>63</v>
      </c>
      <c r="DT618" s="10">
        <f>DR618*1.4</f>
        <v>138.6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VLOOKUP(DX618,$A$681:$F$2401,6,FALSE)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VLOOKUP(EG618,$A$681:$F$2401,6,FALSE)</f>
        <v>191</v>
      </c>
      <c r="EK618" s="203" t="s">
        <v>63</v>
      </c>
      <c r="EL618" s="10">
        <f>EJ618*1.4</f>
        <v>267.39999999999998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VLOOKUP(EP618,$A$681:$F$2401,6,FALSE)</f>
        <v>332</v>
      </c>
      <c r="ET618" s="203" t="s">
        <v>63</v>
      </c>
      <c r="EU618" s="10">
        <f>ES618*1.4</f>
        <v>464.79999999999995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VLOOKUP(EY618,$A$681:$F$2401,6,FALSE)</f>
        <v>191</v>
      </c>
      <c r="FC618" s="203" t="s">
        <v>63</v>
      </c>
      <c r="FD618" s="10">
        <f>FB618*1.4</f>
        <v>267.39999999999998</v>
      </c>
      <c r="FE618" s="10"/>
      <c r="FF618" s="267"/>
      <c r="FG618" s="203" t="s">
        <v>81</v>
      </c>
      <c r="FH618" s="418" t="s">
        <v>602</v>
      </c>
      <c r="FJ618" s="204"/>
      <c r="FK618" s="204">
        <f>VLOOKUP(FH618,$A$681:$F$2401,6,FALSE)</f>
        <v>332</v>
      </c>
      <c r="FL618" s="203" t="s">
        <v>63</v>
      </c>
      <c r="FM618" s="10">
        <f>FK618*1.4</f>
        <v>464.79999999999995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VLOOKUP(FQ618,$A$681:$F$2401,6,FALSE)</f>
        <v>273</v>
      </c>
      <c r="FU618" s="203" t="s">
        <v>63</v>
      </c>
      <c r="FV618" s="10">
        <f>FT618*1.4</f>
        <v>382.2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VLOOKUP(FZ618,$A$681:$F$2401,6,FALSE)</f>
        <v>80</v>
      </c>
      <c r="GD618" s="203" t="s">
        <v>63</v>
      </c>
      <c r="GE618" s="10">
        <f>GC618*1.4</f>
        <v>112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VLOOKUP(GI618,$A$681:$F$2401,6,FALSE)</f>
        <v>86</v>
      </c>
      <c r="GM618" s="203" t="s">
        <v>63</v>
      </c>
      <c r="GN618" s="10">
        <f>GL618*1.4</f>
        <v>120.39999999999999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VLOOKUP(GR618,$A$681:$F$2401,6,FALSE)</f>
        <v>80</v>
      </c>
      <c r="GV618" s="203" t="s">
        <v>63</v>
      </c>
      <c r="GW618" s="10">
        <f>GU618*1.4</f>
        <v>112</v>
      </c>
      <c r="GX618" s="10"/>
      <c r="GY618" s="267"/>
      <c r="GZ618" s="203" t="s">
        <v>81</v>
      </c>
      <c r="HA618" s="276" t="s">
        <v>2053</v>
      </c>
      <c r="HC618" s="204"/>
      <c r="HD618" s="204">
        <f>VLOOKUP(HA618,$A$681:$F$2401,6,FALSE)</f>
        <v>674</v>
      </c>
      <c r="HE618" s="203" t="s">
        <v>63</v>
      </c>
      <c r="HF618" s="10">
        <f>HD618*1.4</f>
        <v>943.59999999999991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VLOOKUP(HJ618,$A$681:$F$2401,6,FALSE)</f>
        <v>86</v>
      </c>
      <c r="HN618" s="203" t="s">
        <v>63</v>
      </c>
      <c r="HO618" s="10">
        <f>HM618*1.4</f>
        <v>120.39999999999999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VLOOKUP(HS618,$A$681:$F$2401,6,FALSE)</f>
        <v>99</v>
      </c>
      <c r="HW618" s="203" t="s">
        <v>63</v>
      </c>
      <c r="HX618" s="10">
        <f>HV618*1.4</f>
        <v>138.6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VLOOKUP(IB618,$A$681:$F$2401,6,FALSE)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1732</v>
      </c>
      <c r="IM618" s="204"/>
      <c r="IN618" s="204">
        <f>VLOOKUP(IK618,$A$681:$F$2401,6,FALSE)</f>
        <v>418</v>
      </c>
      <c r="IO618" s="203" t="s">
        <v>63</v>
      </c>
      <c r="IP618" s="10">
        <f>IN618*1.4</f>
        <v>585.19999999999993</v>
      </c>
      <c r="IQ618" s="10"/>
      <c r="IR618" s="267"/>
      <c r="IS618" s="203" t="s">
        <v>81</v>
      </c>
      <c r="IT618" s="276" t="s">
        <v>1732</v>
      </c>
      <c r="IV618" s="204"/>
      <c r="IW618" s="204">
        <f>VLOOKUP(IT618,$A$681:$F$2401,6,FALSE)</f>
        <v>418</v>
      </c>
      <c r="IX618" s="203" t="s">
        <v>63</v>
      </c>
      <c r="IY618" s="10">
        <f>IW618*1.4</f>
        <v>585.19999999999993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VLOOKUP(JC618,$A$681:$F$2401,6,FALSE)</f>
        <v>153</v>
      </c>
      <c r="JG618" s="203" t="s">
        <v>63</v>
      </c>
      <c r="JH618" s="10">
        <f>JF618*1.4</f>
        <v>214.2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VLOOKUP(JL618,$A$681:$F$2401,6,FALSE)</f>
        <v>343</v>
      </c>
      <c r="JP618" s="203" t="s">
        <v>63</v>
      </c>
      <c r="JQ618" s="10">
        <f>JO618*1.4</f>
        <v>480.2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VLOOKUP(JU618,$A$681:$F$2401,6,FALSE)</f>
        <v>191</v>
      </c>
      <c r="JY618" s="203" t="s">
        <v>63</v>
      </c>
      <c r="JZ618" s="10">
        <f>JX618*1.4</f>
        <v>267.39999999999998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VLOOKUP(KD618,$A$681:$F$2401,6,FALSE)</f>
        <v>273</v>
      </c>
      <c r="KH618" s="203" t="s">
        <v>63</v>
      </c>
      <c r="KI618" s="10">
        <f>KG618*1.4</f>
        <v>382.2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VLOOKUP(KM618,$A$681:$F$2401,6,FALSE)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VLOOKUP(KV618,$A$681:$F$2401,6,FALSE)</f>
        <v>191</v>
      </c>
      <c r="KZ618" s="203" t="s">
        <v>63</v>
      </c>
      <c r="LA618" s="10">
        <f>KY618*1.4</f>
        <v>267.39999999999998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VLOOKUP(LE618,$A$681:$F$2401,6,FALSE)</f>
        <v>80</v>
      </c>
      <c r="LI618" s="203" t="s">
        <v>63</v>
      </c>
      <c r="LJ618" s="10">
        <f>LH618*1.4</f>
        <v>112</v>
      </c>
      <c r="LK618" s="10"/>
      <c r="LL618" s="267"/>
      <c r="LM618" s="203" t="s">
        <v>81</v>
      </c>
      <c r="LN618" s="276" t="s">
        <v>1732</v>
      </c>
      <c r="LP618" s="204"/>
      <c r="LQ618" s="204">
        <f>VLOOKUP(LN618,$A$681:$F$2401,6,FALSE)</f>
        <v>418</v>
      </c>
      <c r="LR618" s="203" t="s">
        <v>63</v>
      </c>
      <c r="LS618" s="10">
        <f>LQ618*1.4</f>
        <v>585.19999999999993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VLOOKUP(LW618,$A$681:$F$2401,6,FALSE)</f>
        <v>294</v>
      </c>
      <c r="MA618" s="203" t="s">
        <v>63</v>
      </c>
      <c r="MB618" s="10">
        <f>LZ618*1.4</f>
        <v>411.59999999999997</v>
      </c>
      <c r="MC618" s="10"/>
      <c r="MD618" s="267"/>
      <c r="ME618" s="203" t="s">
        <v>81</v>
      </c>
      <c r="MF618" s="276" t="s">
        <v>1732</v>
      </c>
      <c r="MH618" s="204"/>
      <c r="MI618" s="204">
        <f>VLOOKUP(MF618,$A$681:$F$2401,6,FALSE)</f>
        <v>418</v>
      </c>
      <c r="MJ618" s="203" t="s">
        <v>63</v>
      </c>
      <c r="MK618" s="10">
        <f>MI618*1.4</f>
        <v>585.19999999999993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VLOOKUP(MO618,$A$681:$F$2401,6,FALSE)</f>
        <v>131</v>
      </c>
      <c r="MS618" s="203" t="s">
        <v>63</v>
      </c>
      <c r="MT618" s="10">
        <f>MR618*1.4</f>
        <v>183.39999999999998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VLOOKUP(MX618,$A$681:$F$2401,6,FALSE)</f>
        <v>273</v>
      </c>
      <c r="NB618" s="203" t="s">
        <v>63</v>
      </c>
      <c r="NC618" s="10">
        <f>NA618*1.4</f>
        <v>382.2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VLOOKUP(NG618,$A$681:$F$2401,6,FALSE)</f>
        <v>153</v>
      </c>
      <c r="NK618" s="203" t="s">
        <v>63</v>
      </c>
      <c r="NL618" s="10">
        <f>NJ618*1.4</f>
        <v>214.2</v>
      </c>
      <c r="NM618" s="10"/>
      <c r="NN618" s="267"/>
      <c r="NO618" s="203" t="s">
        <v>81</v>
      </c>
      <c r="NP618" s="421" t="s">
        <v>470</v>
      </c>
      <c r="NR618" s="204"/>
      <c r="NS618" s="204">
        <f>VLOOKUP(NP618,$A$681:$F$2401,6,FALSE)</f>
        <v>191</v>
      </c>
      <c r="NT618" s="203" t="s">
        <v>63</v>
      </c>
      <c r="NU618" s="10">
        <f>NS618*1.4</f>
        <v>267.39999999999998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VLOOKUP(NY618,$A$681:$F$2401,6,FALSE)</f>
        <v>72</v>
      </c>
      <c r="OC618" s="203" t="s">
        <v>63</v>
      </c>
      <c r="OD618" s="10">
        <f>OB618*1.4</f>
        <v>100.8</v>
      </c>
      <c r="OE618" s="10"/>
      <c r="OF618" s="267"/>
      <c r="OG618" s="203" t="s">
        <v>81</v>
      </c>
      <c r="OH618" s="276" t="s">
        <v>1732</v>
      </c>
      <c r="OJ618" s="204"/>
      <c r="OK618" s="204">
        <f>VLOOKUP(OH618,$A$681:$F$2401,6,FALSE)</f>
        <v>418</v>
      </c>
      <c r="OL618" s="203" t="s">
        <v>63</v>
      </c>
      <c r="OM618" s="10">
        <f>OK618*1.4</f>
        <v>585.19999999999993</v>
      </c>
      <c r="ON618" s="10"/>
      <c r="OO618" s="267"/>
      <c r="OP618" s="203" t="s">
        <v>81</v>
      </c>
      <c r="OQ618" s="421" t="s">
        <v>470</v>
      </c>
      <c r="OS618" s="204"/>
      <c r="OT618" s="204">
        <f>VLOOKUP(OQ618,$A$681:$F$2401,6,FALSE)</f>
        <v>191</v>
      </c>
      <c r="OU618" s="203" t="s">
        <v>63</v>
      </c>
      <c r="OV618" s="10">
        <f>OT618*1.4</f>
        <v>267.39999999999998</v>
      </c>
      <c r="OW618" s="10"/>
      <c r="OX618" s="267"/>
      <c r="OY618" s="203" t="s">
        <v>81</v>
      </c>
      <c r="OZ618" s="425" t="s">
        <v>1732</v>
      </c>
      <c r="PB618" s="204"/>
      <c r="PC618" s="204">
        <f>VLOOKUP(OZ618,$A$681:$F$2401,6,FALSE)</f>
        <v>418</v>
      </c>
      <c r="PD618" s="203" t="s">
        <v>63</v>
      </c>
      <c r="PE618" s="10">
        <f>PC618*1.4</f>
        <v>585.19999999999993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VLOOKUP(PI618,$A$681:$F$2401,6,FALSE)</f>
        <v>80</v>
      </c>
      <c r="PM618" s="203" t="s">
        <v>63</v>
      </c>
      <c r="PN618" s="10">
        <f>PL618*1.4</f>
        <v>112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VLOOKUP(PR618,$A$681:$F$2401,6,FALSE)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21" t="s">
        <v>470</v>
      </c>
      <c r="QC618" s="204"/>
      <c r="QD618" s="204">
        <f>VLOOKUP(QA618,$A$681:$F$2401,6,FALSE)</f>
        <v>191</v>
      </c>
      <c r="QE618" s="203" t="s">
        <v>63</v>
      </c>
      <c r="QF618" s="10">
        <f>QD618*1.4</f>
        <v>267.39999999999998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VLOOKUP(QJ618,$A$681:$F$2401,6,FALSE)</f>
        <v>153</v>
      </c>
      <c r="QN618" s="203" t="s">
        <v>63</v>
      </c>
      <c r="QO618" s="10">
        <f>QM618*1.4</f>
        <v>214.2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VLOOKUP(QS618,$A$681:$F$2401,6,FALSE)</f>
        <v>332</v>
      </c>
      <c r="QW618" s="203" t="s">
        <v>63</v>
      </c>
      <c r="QX618" s="10">
        <f>QV618*1.4</f>
        <v>464.79999999999995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VLOOKUP(RB618,$A$681:$F$2401,6,FALSE)</f>
        <v>191</v>
      </c>
      <c r="RF618" s="203" t="s">
        <v>63</v>
      </c>
      <c r="RG618" s="10">
        <f>RE618*1.4</f>
        <v>267.39999999999998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VLOOKUP(RK618,$A$681:$F$2401,6,FALSE)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VLOOKUP(RT618,$A$681:$F$2401,6,FALSE)</f>
        <v>273</v>
      </c>
      <c r="RX618" s="203" t="s">
        <v>63</v>
      </c>
      <c r="RY618" s="10">
        <f>RW618*1.4</f>
        <v>382.2</v>
      </c>
      <c r="RZ618" s="10"/>
      <c r="SA618" s="273"/>
      <c r="SB618" s="203" t="s">
        <v>81</v>
      </c>
      <c r="SC618" s="276" t="s">
        <v>1732</v>
      </c>
      <c r="SE618" s="204"/>
      <c r="SF618" s="204">
        <f>VLOOKUP(SC618,$A$681:$F$2401,6,FALSE)</f>
        <v>418</v>
      </c>
      <c r="SG618" s="203" t="s">
        <v>63</v>
      </c>
      <c r="SH618" s="10">
        <f>SF618*1.4</f>
        <v>585.19999999999993</v>
      </c>
      <c r="SI618" s="10"/>
      <c r="SJ618" s="273"/>
      <c r="SK618" s="203" t="s">
        <v>81</v>
      </c>
      <c r="SL618" s="276" t="s">
        <v>1732</v>
      </c>
      <c r="SN618" s="204"/>
      <c r="SO618" s="204">
        <f>VLOOKUP(SL618,$A$681:$F$2401,6,FALSE)</f>
        <v>418</v>
      </c>
      <c r="SP618" s="203" t="s">
        <v>63</v>
      </c>
      <c r="SQ618" s="10">
        <f>SO618*1.4</f>
        <v>585.19999999999993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VLOOKUP(SU618,$A$681:$F$2401,6,FALSE)</f>
        <v>191</v>
      </c>
      <c r="SY618" s="203" t="s">
        <v>63</v>
      </c>
      <c r="SZ618" s="10">
        <f>SX618*1.4</f>
        <v>267.39999999999998</v>
      </c>
      <c r="TA618" s="10"/>
      <c r="TB618" s="273"/>
      <c r="TC618" s="203" t="s">
        <v>81</v>
      </c>
      <c r="TD618" s="425" t="s">
        <v>470</v>
      </c>
      <c r="TF618" s="204"/>
      <c r="TG618" s="204">
        <f>VLOOKUP(TD618,$A$681:$F$2401,6,FALSE)</f>
        <v>191</v>
      </c>
      <c r="TH618" s="203" t="s">
        <v>63</v>
      </c>
      <c r="TI618" s="10">
        <f>TG618*1.4</f>
        <v>267.39999999999998</v>
      </c>
      <c r="TK618" s="273"/>
      <c r="TL618" s="203" t="s">
        <v>81</v>
      </c>
      <c r="TM618" s="276" t="s">
        <v>452</v>
      </c>
      <c r="TO618" s="204"/>
      <c r="TP618" s="204">
        <f>VLOOKUP(TM618,$A$681:$F$2401,6,FALSE)</f>
        <v>86</v>
      </c>
      <c r="TQ618" s="203" t="s">
        <v>63</v>
      </c>
      <c r="TR618" s="10">
        <f>TP618*1.4</f>
        <v>120.39999999999999</v>
      </c>
      <c r="TS618" s="10"/>
      <c r="TT618" s="273"/>
      <c r="TU618" s="203" t="s">
        <v>81</v>
      </c>
      <c r="TV618" s="276" t="s">
        <v>1732</v>
      </c>
      <c r="TX618" s="204"/>
      <c r="TY618" s="204">
        <f>VLOOKUP(TV618,$A$681:$F$2401,6,FALSE)</f>
        <v>418</v>
      </c>
      <c r="TZ618" s="203" t="s">
        <v>63</v>
      </c>
      <c r="UA618" s="10">
        <f>TY618*1.4</f>
        <v>585.19999999999993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VLOOKUP(UE618,$A$681:$F$2401,6,FALSE)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VLOOKUP(UN618,$A$681:$F$2401,6,FALSE)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VLOOKUP(UW618,$A$681:$F$2401,6,FALSE)</f>
        <v>191</v>
      </c>
      <c r="VA618" s="203" t="s">
        <v>63</v>
      </c>
      <c r="VB618" s="10">
        <f>UZ618*1.4</f>
        <v>267.39999999999998</v>
      </c>
      <c r="VC618" s="10"/>
      <c r="VD618" s="273"/>
      <c r="VE618" s="203" t="s">
        <v>81</v>
      </c>
      <c r="VF618" s="276" t="s">
        <v>1732</v>
      </c>
      <c r="VH618" s="204"/>
      <c r="VI618" s="204">
        <f>VLOOKUP(VF618,$A$681:$F$2401,6,FALSE)</f>
        <v>418</v>
      </c>
      <c r="VJ618" s="203" t="s">
        <v>63</v>
      </c>
      <c r="VK618" s="10">
        <f>VI618*1.4</f>
        <v>585.19999999999993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VLOOKUP(VO618,$A$681:$F$2401,6,FALSE)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VLOOKUP(VX618,$A$681:$F$2401,6,FALSE)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VLOOKUP(WG618,$A$681:$F$2401,6,FALSE)</f>
        <v>86</v>
      </c>
      <c r="WK618" s="203" t="s">
        <v>63</v>
      </c>
      <c r="WL618" s="10">
        <f>WJ618*1.4</f>
        <v>120.39999999999999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VLOOKUP(WP618,$A$681:$F$2401,6,FALSE)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VLOOKUP(WY618,$A$681:$F$2401,6,FALSE)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VLOOKUP(XH618,$A$681:$F$2401,6,FALSE)</f>
        <v>36</v>
      </c>
      <c r="XL618" s="203" t="s">
        <v>63</v>
      </c>
      <c r="XM618" s="10">
        <f>XK618*1.4</f>
        <v>50.4</v>
      </c>
      <c r="XO618" s="273"/>
      <c r="XP618" s="203" t="s">
        <v>81</v>
      </c>
      <c r="XQ618" s="276" t="s">
        <v>1266</v>
      </c>
      <c r="XS618" s="204"/>
      <c r="XT618" s="204">
        <f>VLOOKUP(XQ618,$A$681:$F$2401,6,FALSE)</f>
        <v>80</v>
      </c>
      <c r="XU618" s="203" t="s">
        <v>63</v>
      </c>
      <c r="XV618" s="10">
        <f>XT618*1.4</f>
        <v>112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VLOOKUP(XZ618,$A$681:$F$2401,6,FALSE)</f>
        <v>153</v>
      </c>
      <c r="YD618" s="203" t="s">
        <v>63</v>
      </c>
      <c r="YE618" s="10">
        <f>YC618*1.4</f>
        <v>214.2</v>
      </c>
      <c r="YG618" s="273"/>
      <c r="YH618" s="203" t="s">
        <v>81</v>
      </c>
      <c r="YI618" s="278" t="s">
        <v>183</v>
      </c>
      <c r="YK618" s="204"/>
      <c r="YL618" s="204" t="e">
        <f>VLOOKUP(YI618,$A$681:$F$2401,6,FALSE)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VLOOKUP(YR618,$A$681:$F$2401,6,FALSE)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5" t="s">
        <v>602</v>
      </c>
      <c r="ZC618" s="204"/>
      <c r="ZD618" s="204">
        <f>VLOOKUP(ZA618,$A$681:$F$2401,6,FALSE)</f>
        <v>332</v>
      </c>
      <c r="ZE618" s="203" t="s">
        <v>63</v>
      </c>
      <c r="ZF618" s="10">
        <f>ZD618*1.4</f>
        <v>464.79999999999995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VLOOKUP(ZJ618,$A$681:$F$2401,6,FALSE)</f>
        <v>86</v>
      </c>
      <c r="ZN618" s="203" t="s">
        <v>63</v>
      </c>
      <c r="ZO618" s="10">
        <f>ZM618*1.4</f>
        <v>120.39999999999999</v>
      </c>
      <c r="ZQ618" s="273"/>
      <c r="ZR618" s="203" t="s">
        <v>81</v>
      </c>
      <c r="ZS618" s="276" t="s">
        <v>602</v>
      </c>
      <c r="ZU618" s="204"/>
      <c r="ZV618" s="204">
        <f>VLOOKUP(ZS618,$A$681:$F$2401,6,FALSE)</f>
        <v>332</v>
      </c>
      <c r="ZW618" s="203" t="s">
        <v>63</v>
      </c>
      <c r="ZX618" s="10">
        <f>ZV618*1.4</f>
        <v>464.79999999999995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VLOOKUP(AAB618,$A$681:$F$2401,6,FALSE)</f>
        <v>86</v>
      </c>
      <c r="AAF618" s="203" t="s">
        <v>63</v>
      </c>
      <c r="AAG618" s="10">
        <f>AAE618*1.4</f>
        <v>120.39999999999999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VLOOKUP(AAK618,$A$681:$F$2401,6,FALSE)</f>
        <v>273</v>
      </c>
      <c r="AAO618" s="203" t="s">
        <v>63</v>
      </c>
      <c r="AAP618" s="10">
        <f>AAN618*1.4</f>
        <v>382.2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VLOOKUP(AAT618,$A$681:$F$2401,6,FALSE)</f>
        <v>72</v>
      </c>
      <c r="AAX618" s="203" t="s">
        <v>63</v>
      </c>
      <c r="AAY618" s="10">
        <f>AAW618*1.4</f>
        <v>100.8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VLOOKUP(ABC618,$A$681:$F$2401,6,FALSE)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VLOOKUP(ABL618,$A$681:$F$2401,6,FALSE)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1732</v>
      </c>
      <c r="ABW618" s="204"/>
      <c r="ABX618" s="204">
        <f>VLOOKUP(ABU618,$A$681:$F$2401,6,FALSE)</f>
        <v>418</v>
      </c>
      <c r="ABY618" s="203" t="s">
        <v>63</v>
      </c>
      <c r="ABZ618" s="10">
        <f>ABX618*1.4</f>
        <v>585.19999999999993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VLOOKUP(ACD618,$A$681:$F$2401,6,FALSE)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VLOOKUP(ACM618,$A$681:$F$2401,6,FALSE)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VLOOKUP(ACV618,$A$681:$F$2401,6,FALSE)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VLOOKUP(ADE618,$A$681:$F$2401,6,FALSE)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VLOOKUP(ADN618,$A$681:$F$2401,6,FALSE)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VLOOKUP(ADW618,$A$681:$F$2401,6,FALSE)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VLOOKUP(AEF618,$A$681:$F$2401,6,FALSE)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VLOOKUP(AEO618,$A$681:$F$2401,6,FALSE)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VLOOKUP(AEX618,$A$681:$F$2401,6,FALSE)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VLOOKUP(AFG618,$A$681:$F$2401,6,FALSE)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VLOOKUP(AFP618,$A$681:$F$2401,6,FALSE)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VLOOKUP(AFY618,$A$681:$F$2401,6,FALSE)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VLOOKUP(AGH618,$A$681:$F$2401,6,FALSE)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VLOOKUP(AGQ618,$A$681:$F$2401,6,FALSE)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VLOOKUP(AGZ618,$A$681:$F$2401,6,FALSE)</f>
        <v>153</v>
      </c>
      <c r="AHD618" s="203" t="s">
        <v>63</v>
      </c>
      <c r="AHE618" s="10">
        <f>AHC618*1.4</f>
        <v>214.2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VLOOKUP(AHI618,$A$681:$F$2401,6,FALSE)</f>
        <v>36</v>
      </c>
      <c r="AHM618" s="203" t="s">
        <v>63</v>
      </c>
      <c r="AHN618" s="10">
        <f>AHL618*1.4</f>
        <v>50.4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VLOOKUP(AHR618,$A$681:$F$2401,6,FALSE)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VLOOKUP(AIA618,$A$681:$F$2401,6,FALSE)</f>
        <v>86</v>
      </c>
      <c r="AIE618" s="203" t="s">
        <v>63</v>
      </c>
      <c r="AIF618" s="10">
        <f>AID618*1.4</f>
        <v>120.39999999999999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VLOOKUP(AIJ618,$A$681:$F$2401,6,FALSE)</f>
        <v>294</v>
      </c>
      <c r="AIN618" s="203" t="s">
        <v>63</v>
      </c>
      <c r="AIO618" s="10">
        <f>AIM618*1.4</f>
        <v>411.59999999999997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VLOOKUP(AIS618,$A$681:$F$2401,6,FALSE)</f>
        <v>273</v>
      </c>
      <c r="AIW618" s="203" t="s">
        <v>63</v>
      </c>
      <c r="AIX618" s="10">
        <f>AIV618*1.4</f>
        <v>382.2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VLOOKUP(AJB618,$A$681:$F$2401,6,FALSE)</f>
        <v>332</v>
      </c>
      <c r="AJF618" s="203" t="s">
        <v>63</v>
      </c>
      <c r="AJG618" s="10">
        <f>AJE618*1.4</f>
        <v>464.79999999999995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VLOOKUP(AJK618,$A$681:$F$2401,6,FALSE)</f>
        <v>191</v>
      </c>
      <c r="AJO618" s="203" t="s">
        <v>63</v>
      </c>
      <c r="AJP618" s="10">
        <f>AJN618*1.4</f>
        <v>267.39999999999998</v>
      </c>
      <c r="AJQ618" s="10"/>
      <c r="AJR618" s="273"/>
      <c r="AJS618" s="203" t="s">
        <v>81</v>
      </c>
      <c r="AJT618" s="428" t="s">
        <v>470</v>
      </c>
      <c r="AJV618" s="204"/>
      <c r="AJW618" s="204">
        <f>VLOOKUP(AJT618,$A$681:$F$2401,6,FALSE)</f>
        <v>191</v>
      </c>
      <c r="AJX618" s="203" t="s">
        <v>63</v>
      </c>
      <c r="AJY618" s="10">
        <f>AJW618*1.4</f>
        <v>267.39999999999998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VLOOKUP(AKC618,$A$681:$F$2401,6,FALSE)</f>
        <v>153</v>
      </c>
      <c r="AKG618" s="203" t="s">
        <v>63</v>
      </c>
      <c r="AKH618" s="10">
        <f>AKF618*1.4</f>
        <v>214.2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VLOOKUP(AKL618,$A$681:$F$2401,6,FALSE)</f>
        <v>153</v>
      </c>
      <c r="AKP618" s="203" t="s">
        <v>63</v>
      </c>
      <c r="AKQ618" s="10">
        <f>AKO618*1.4</f>
        <v>214.2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VLOOKUP(AKU618,$A$681:$F$2401,6,FALSE)</f>
        <v>80</v>
      </c>
      <c r="AKY618" s="203" t="s">
        <v>63</v>
      </c>
      <c r="AKZ618" s="10">
        <f>AKX618*1.4</f>
        <v>112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VLOOKUP(ALD618,$A$681:$F$2401,6,FALSE)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1732</v>
      </c>
      <c r="ALO618" s="204"/>
      <c r="ALP618" s="204">
        <f>VLOOKUP(ALM618,$A$681:$F$2401,6,FALSE)</f>
        <v>418</v>
      </c>
      <c r="ALQ618" s="203" t="s">
        <v>63</v>
      </c>
      <c r="ALR618" s="10">
        <f>ALP618*1.4</f>
        <v>585.19999999999993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VLOOKUP(ALV618,$A$681:$F$2401,6,FALSE)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VLOOKUP(AME618,$A$681:$F$2401,6,FALSE)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VLOOKUP(AMN618,$A$681:$F$2401,6,FALSE)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VLOOKUP(AMW618,$A$681:$F$2401,6,FALSE)</f>
        <v>191</v>
      </c>
      <c r="ANA618" s="203" t="s">
        <v>63</v>
      </c>
      <c r="ANB618" s="10">
        <f>AMZ618*1.4</f>
        <v>267.39999999999998</v>
      </c>
      <c r="ANC618" s="10"/>
      <c r="AND618" s="273"/>
      <c r="ANE618" s="203" t="s">
        <v>81</v>
      </c>
      <c r="ANF618" s="276" t="s">
        <v>1732</v>
      </c>
      <c r="ANH618" s="204"/>
      <c r="ANI618" s="204">
        <f>VLOOKUP(ANF618,$A$681:$F$2401,6,FALSE)</f>
        <v>418</v>
      </c>
      <c r="ANJ618" s="203" t="s">
        <v>63</v>
      </c>
      <c r="ANK618" s="10">
        <f>ANI618*1.4</f>
        <v>585.19999999999993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VLOOKUP(ANO618,$A$681:$F$2401,6,FALSE)</f>
        <v>131</v>
      </c>
      <c r="ANS618" s="203" t="s">
        <v>63</v>
      </c>
      <c r="ANT618" s="10">
        <f>ANR618*1.4</f>
        <v>183.39999999999998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VLOOKUP(ANX618,$A$681:$F$2401,6,FALSE)</f>
        <v>86</v>
      </c>
      <c r="AOB618" s="203" t="s">
        <v>63</v>
      </c>
      <c r="AOC618" s="10">
        <f>AOA618*1.4</f>
        <v>120.39999999999999</v>
      </c>
      <c r="AOD618" s="10"/>
      <c r="AOE618" s="273"/>
      <c r="AOF618" s="203" t="s">
        <v>81</v>
      </c>
      <c r="AOG618" s="276" t="s">
        <v>2053</v>
      </c>
      <c r="AOI618" s="204"/>
      <c r="AOJ618" s="204">
        <f>VLOOKUP(AOG618,$A$681:$F$2401,6,FALSE)</f>
        <v>674</v>
      </c>
      <c r="AOK618" s="203" t="s">
        <v>63</v>
      </c>
      <c r="AOL618" s="10">
        <f>AOJ618*1.4</f>
        <v>943.59999999999991</v>
      </c>
      <c r="AOM618" s="10"/>
      <c r="AON618" s="273"/>
      <c r="AOO618" s="203" t="s">
        <v>81</v>
      </c>
      <c r="AOP618" s="276" t="s">
        <v>1732</v>
      </c>
      <c r="AOR618" s="204"/>
      <c r="AOS618" s="204">
        <f>VLOOKUP(AOP618,$A$681:$F$2401,6,FALSE)</f>
        <v>418</v>
      </c>
      <c r="AOT618" s="203" t="s">
        <v>63</v>
      </c>
      <c r="AOU618" s="10">
        <f>AOS618*1.4</f>
        <v>585.19999999999993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VLOOKUP(AOY618,$A$681:$F$2401,6,FALSE)</f>
        <v>86</v>
      </c>
      <c r="APC618" s="203" t="s">
        <v>63</v>
      </c>
      <c r="APD618" s="10">
        <f>APB618*1.4</f>
        <v>120.39999999999999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VLOOKUP(APH618,$A$681:$F$2401,6,FALSE)</f>
        <v>191</v>
      </c>
      <c r="APL618" s="203" t="s">
        <v>63</v>
      </c>
      <c r="APM618" s="10">
        <f>APK618*1.4</f>
        <v>267.39999999999998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VLOOKUP(APQ618,$A$681:$F$2401,6,FALSE)</f>
        <v>294</v>
      </c>
      <c r="APU618" s="203" t="s">
        <v>63</v>
      </c>
      <c r="APV618" s="10">
        <f>APT618*1.4</f>
        <v>411.59999999999997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VLOOKUP(APZ618,$A$681:$F$2401,6,FALSE)</f>
        <v>153</v>
      </c>
      <c r="AQD618" s="203" t="s">
        <v>63</v>
      </c>
      <c r="AQE618" s="10">
        <f>AQC618*1.4</f>
        <v>214.2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VLOOKUP(B619,$A$681:$F$2401,6,FALSE)</f>
        <v>36</v>
      </c>
      <c r="F619" s="203" t="s">
        <v>65</v>
      </c>
      <c r="G619" s="10">
        <f>E619*1.3</f>
        <v>46.800000000000004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VLOOKUP(K619,$A$681:$F$2401,6,FALSE)</f>
        <v>273</v>
      </c>
      <c r="O619" s="203" t="s">
        <v>65</v>
      </c>
      <c r="P619" s="10">
        <f>N619*1.3</f>
        <v>354.90000000000003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VLOOKUP(T619,$A$681:$F$2401,6,FALSE)</f>
        <v>273</v>
      </c>
      <c r="X619" s="203" t="s">
        <v>65</v>
      </c>
      <c r="Y619" s="10">
        <f>W619*1.3</f>
        <v>354.90000000000003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VLOOKUP(AC619,$A$681:$F$2401,6,FALSE)</f>
        <v>86</v>
      </c>
      <c r="AG619" s="203" t="s">
        <v>65</v>
      </c>
      <c r="AH619" s="10">
        <f>AF619*1.3</f>
        <v>111.8</v>
      </c>
      <c r="AI619" s="10"/>
      <c r="AJ619" s="267"/>
      <c r="AK619" s="203" t="s">
        <v>82</v>
      </c>
      <c r="AL619" s="276" t="s">
        <v>1732</v>
      </c>
      <c r="AN619" s="204"/>
      <c r="AO619" s="204">
        <f>VLOOKUP(AL619,$A$681:$F$2401,6,FALSE)</f>
        <v>418</v>
      </c>
      <c r="AP619" s="203" t="s">
        <v>65</v>
      </c>
      <c r="AQ619" s="10">
        <f>AO619*1.3</f>
        <v>543.4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VLOOKUP(AU619,$A$681:$F$2401,6,FALSE)</f>
        <v>86</v>
      </c>
      <c r="AY619" s="203" t="s">
        <v>65</v>
      </c>
      <c r="AZ619" s="10">
        <f>AX619*1.3</f>
        <v>111.8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VLOOKUP(BD619,$A$681:$F$2401,6,FALSE)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VLOOKUP(BM619,$A$681:$F$2401,6,FALSE)</f>
        <v>99</v>
      </c>
      <c r="BQ619" s="203" t="s">
        <v>65</v>
      </c>
      <c r="BR619" s="10">
        <f>BP619*1.3</f>
        <v>128.70000000000002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VLOOKUP(BV619,$A$681:$F$2401,6,FALSE)</f>
        <v>188</v>
      </c>
      <c r="BZ619" s="203" t="s">
        <v>65</v>
      </c>
      <c r="CA619" s="10">
        <f>BY619*1.3</f>
        <v>244.4</v>
      </c>
      <c r="CB619" s="10"/>
      <c r="CC619" s="267"/>
      <c r="CD619" s="203" t="s">
        <v>82</v>
      </c>
      <c r="CE619" s="276" t="s">
        <v>1732</v>
      </c>
      <c r="CG619" s="204"/>
      <c r="CH619" s="204">
        <f>VLOOKUP(CE619,$A$681:$F$2401,6,FALSE)</f>
        <v>418</v>
      </c>
      <c r="CI619" s="203" t="s">
        <v>65</v>
      </c>
      <c r="CJ619" s="10">
        <f>CH619*1.3</f>
        <v>543.4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VLOOKUP(CN619,$A$681:$F$2401,6,FALSE)</f>
        <v>99</v>
      </c>
      <c r="CR619" s="203" t="s">
        <v>65</v>
      </c>
      <c r="CS619" s="10">
        <f>CQ619*1.3</f>
        <v>128.70000000000002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VLOOKUP(CW619,$A$681:$F$2401,6,FALSE)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VLOOKUP(DF619,$A$681:$F$2401,6,FALSE)</f>
        <v>80</v>
      </c>
      <c r="DJ619" s="203" t="s">
        <v>65</v>
      </c>
      <c r="DK619" s="10">
        <f>DI619*1.3</f>
        <v>104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VLOOKUP(DO619,$A$681:$F$2401,6,FALSE)</f>
        <v>153</v>
      </c>
      <c r="DS619" s="203" t="s">
        <v>65</v>
      </c>
      <c r="DT619" s="10">
        <f>DR619*1.3</f>
        <v>198.9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VLOOKUP(DX619,$A$681:$F$2401,6,FALSE)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VLOOKUP(EG619,$A$681:$F$2401,6,FALSE)</f>
        <v>86</v>
      </c>
      <c r="EK619" s="203" t="s">
        <v>65</v>
      </c>
      <c r="EL619" s="10">
        <f>EJ619*1.3</f>
        <v>111.8</v>
      </c>
      <c r="EM619" s="10"/>
      <c r="EN619" s="267"/>
      <c r="EO619" s="203" t="s">
        <v>82</v>
      </c>
      <c r="EP619" s="276" t="s">
        <v>1732</v>
      </c>
      <c r="ER619" s="204"/>
      <c r="ES619" s="204">
        <f>VLOOKUP(EP619,$A$681:$F$2401,6,FALSE)</f>
        <v>418</v>
      </c>
      <c r="ET619" s="203" t="s">
        <v>65</v>
      </c>
      <c r="EU619" s="10">
        <f>ES619*1.3</f>
        <v>543.4</v>
      </c>
      <c r="EV619" s="10"/>
      <c r="EW619" s="267"/>
      <c r="EX619" s="203" t="s">
        <v>82</v>
      </c>
      <c r="EY619" s="276" t="s">
        <v>1732</v>
      </c>
      <c r="FA619" s="204"/>
      <c r="FB619" s="204">
        <f>VLOOKUP(EY619,$A$681:$F$2401,6,FALSE)</f>
        <v>418</v>
      </c>
      <c r="FC619" s="203" t="s">
        <v>65</v>
      </c>
      <c r="FD619" s="10">
        <f>FB619*1.3</f>
        <v>543.4</v>
      </c>
      <c r="FE619" s="10"/>
      <c r="FF619" s="267"/>
      <c r="FG619" s="203" t="s">
        <v>82</v>
      </c>
      <c r="FH619" s="418" t="s">
        <v>2053</v>
      </c>
      <c r="FJ619" s="204"/>
      <c r="FK619" s="204">
        <f>VLOOKUP(FH619,$A$681:$F$2401,6,FALSE)</f>
        <v>674</v>
      </c>
      <c r="FL619" s="203" t="s">
        <v>65</v>
      </c>
      <c r="FM619" s="10">
        <f>FK619*1.3</f>
        <v>876.2</v>
      </c>
      <c r="FN619" s="10"/>
      <c r="FO619" s="267"/>
      <c r="FP619" s="203" t="s">
        <v>82</v>
      </c>
      <c r="FQ619" s="276" t="s">
        <v>1732</v>
      </c>
      <c r="FS619" s="204"/>
      <c r="FT619" s="204">
        <f>VLOOKUP(FQ619,$A$681:$F$2401,6,FALSE)</f>
        <v>418</v>
      </c>
      <c r="FU619" s="203" t="s">
        <v>65</v>
      </c>
      <c r="FV619" s="10">
        <f>FT619*1.3</f>
        <v>543.4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VLOOKUP(FZ619,$A$681:$F$2401,6,FALSE)</f>
        <v>273</v>
      </c>
      <c r="GD619" s="203" t="s">
        <v>65</v>
      </c>
      <c r="GE619" s="10">
        <f>GC619*1.3</f>
        <v>354.90000000000003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VLOOKUP(GI619,$A$681:$F$2401,6,FALSE)</f>
        <v>153</v>
      </c>
      <c r="GM619" s="203" t="s">
        <v>65</v>
      </c>
      <c r="GN619" s="10">
        <f>GL619*1.3</f>
        <v>198.9</v>
      </c>
      <c r="GO619" s="10"/>
      <c r="GP619" s="267"/>
      <c r="GQ619" s="203" t="s">
        <v>82</v>
      </c>
      <c r="GR619" s="276" t="s">
        <v>1732</v>
      </c>
      <c r="GT619" s="204"/>
      <c r="GU619" s="204">
        <f>VLOOKUP(GR619,$A$681:$F$2401,6,FALSE)</f>
        <v>418</v>
      </c>
      <c r="GV619" s="203" t="s">
        <v>65</v>
      </c>
      <c r="GW619" s="10">
        <f>GU619*1.3</f>
        <v>543.4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VLOOKUP(HA619,$A$681:$F$2401,6,FALSE)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VLOOKUP(HJ619,$A$681:$F$2401,6,FALSE)</f>
        <v>273</v>
      </c>
      <c r="HN619" s="203" t="s">
        <v>65</v>
      </c>
      <c r="HO619" s="10">
        <f>HM619*1.3</f>
        <v>354.90000000000003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VLOOKUP(HS619,$A$681:$F$2401,6,FALSE)</f>
        <v>273</v>
      </c>
      <c r="HW619" s="203" t="s">
        <v>65</v>
      </c>
      <c r="HX619" s="10">
        <f>HV619*1.3</f>
        <v>354.90000000000003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VLOOKUP(IB619,$A$681:$F$2401,6,FALSE)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2053</v>
      </c>
      <c r="IM619" s="204"/>
      <c r="IN619" s="204">
        <f>VLOOKUP(IK619,$A$681:$F$2401,6,FALSE)</f>
        <v>674</v>
      </c>
      <c r="IO619" s="203" t="s">
        <v>65</v>
      </c>
      <c r="IP619" s="10">
        <f>IN619*1.3</f>
        <v>876.2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VLOOKUP(IT619,$A$681:$F$2401,6,FALSE)</f>
        <v>191</v>
      </c>
      <c r="IX619" s="203" t="s">
        <v>65</v>
      </c>
      <c r="IY619" s="10">
        <f>IW619*1.3</f>
        <v>248.3</v>
      </c>
      <c r="IZ619" s="10"/>
      <c r="JA619" s="267"/>
      <c r="JB619" s="203" t="s">
        <v>82</v>
      </c>
      <c r="JC619" s="276" t="s">
        <v>1732</v>
      </c>
      <c r="JE619" s="204"/>
      <c r="JF619" s="204">
        <f>VLOOKUP(JC619,$A$681:$F$2401,6,FALSE)</f>
        <v>418</v>
      </c>
      <c r="JG619" s="203" t="s">
        <v>65</v>
      </c>
      <c r="JH619" s="10">
        <f>JF619*1.3</f>
        <v>543.4</v>
      </c>
      <c r="JI619" s="10"/>
      <c r="JJ619" s="267"/>
      <c r="JK619" s="203" t="s">
        <v>82</v>
      </c>
      <c r="JL619" s="276" t="s">
        <v>2053</v>
      </c>
      <c r="JN619" s="204"/>
      <c r="JO619" s="204">
        <f>VLOOKUP(JL619,$A$681:$F$2401,6,FALSE)</f>
        <v>674</v>
      </c>
      <c r="JP619" s="203" t="s">
        <v>65</v>
      </c>
      <c r="JQ619" s="10">
        <f>JO619*1.3</f>
        <v>876.2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VLOOKUP(JU619,$A$681:$F$2401,6,FALSE)</f>
        <v>153</v>
      </c>
      <c r="JY619" s="203" t="s">
        <v>65</v>
      </c>
      <c r="JZ619" s="10">
        <f>JX619*1.3</f>
        <v>198.9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VLOOKUP(KD619,$A$681:$F$2401,6,FALSE)</f>
        <v>153</v>
      </c>
      <c r="KH619" s="203" t="s">
        <v>65</v>
      </c>
      <c r="KI619" s="10">
        <f>KG619*1.3</f>
        <v>198.9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VLOOKUP(KM619,$A$681:$F$2401,6,FALSE)</f>
        <v>86</v>
      </c>
      <c r="KQ619" s="203" t="s">
        <v>65</v>
      </c>
      <c r="KR619" s="10">
        <f>KP619*1.3</f>
        <v>111.8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VLOOKUP(KV619,$A$681:$F$2401,6,FALSE)</f>
        <v>273</v>
      </c>
      <c r="KZ619" s="203" t="s">
        <v>65</v>
      </c>
      <c r="LA619" s="10">
        <f>KY619*1.3</f>
        <v>354.90000000000003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VLOOKUP(LE619,$A$681:$F$2401,6,FALSE)</f>
        <v>131</v>
      </c>
      <c r="LI619" s="203" t="s">
        <v>65</v>
      </c>
      <c r="LJ619" s="10">
        <f>LH619*1.3</f>
        <v>170.3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VLOOKUP(LN619,$A$681:$F$2401,6,FALSE)</f>
        <v>332</v>
      </c>
      <c r="LR619" s="203" t="s">
        <v>65</v>
      </c>
      <c r="LS619" s="10">
        <f>LQ619*1.3</f>
        <v>431.6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VLOOKUP(LW619,$A$681:$F$2401,6,FALSE)</f>
        <v>191</v>
      </c>
      <c r="MA619" s="203" t="s">
        <v>65</v>
      </c>
      <c r="MB619" s="10">
        <f>LZ619*1.3</f>
        <v>248.3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VLOOKUP(MF619,$A$681:$F$2401,6,FALSE)</f>
        <v>80</v>
      </c>
      <c r="MJ619" s="203" t="s">
        <v>65</v>
      </c>
      <c r="MK619" s="10">
        <f>MI619*1.3</f>
        <v>104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VLOOKUP(MO619,$A$681:$F$2401,6,FALSE)</f>
        <v>332</v>
      </c>
      <c r="MS619" s="203" t="s">
        <v>65</v>
      </c>
      <c r="MT619" s="10">
        <f>MR619*1.3</f>
        <v>431.6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VLOOKUP(MX619,$A$681:$F$2401,6,FALSE)</f>
        <v>153</v>
      </c>
      <c r="NB619" s="203" t="s">
        <v>65</v>
      </c>
      <c r="NC619" s="10">
        <f>NA619*1.3</f>
        <v>198.9</v>
      </c>
      <c r="ND619" s="10"/>
      <c r="NE619" s="267"/>
      <c r="NF619" s="203" t="s">
        <v>82</v>
      </c>
      <c r="NG619" s="276" t="s">
        <v>1732</v>
      </c>
      <c r="NI619" s="204"/>
      <c r="NJ619" s="204">
        <f>VLOOKUP(NG619,$A$681:$F$2401,6,FALSE)</f>
        <v>418</v>
      </c>
      <c r="NK619" s="203" t="s">
        <v>65</v>
      </c>
      <c r="NL619" s="10">
        <f>NJ619*1.3</f>
        <v>543.4</v>
      </c>
      <c r="NM619" s="10"/>
      <c r="NN619" s="267"/>
      <c r="NO619" s="203" t="s">
        <v>82</v>
      </c>
      <c r="NP619" s="421" t="s">
        <v>484</v>
      </c>
      <c r="NR619" s="204"/>
      <c r="NS619" s="204">
        <f>VLOOKUP(NP619,$A$681:$F$2401,6,FALSE)</f>
        <v>153</v>
      </c>
      <c r="NT619" s="203" t="s">
        <v>65</v>
      </c>
      <c r="NU619" s="10">
        <f>NS619*1.3</f>
        <v>198.9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VLOOKUP(NY619,$A$681:$F$2401,6,FALSE)</f>
        <v>86</v>
      </c>
      <c r="OC619" s="203" t="s">
        <v>65</v>
      </c>
      <c r="OD619" s="10">
        <f>OB619*1.3</f>
        <v>111.8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VLOOKUP(OH619,$A$681:$F$2401,6,FALSE)</f>
        <v>153</v>
      </c>
      <c r="OL619" s="203" t="s">
        <v>65</v>
      </c>
      <c r="OM619" s="10">
        <f>OK619*1.3</f>
        <v>198.9</v>
      </c>
      <c r="ON619" s="10"/>
      <c r="OO619" s="267"/>
      <c r="OP619" s="203" t="s">
        <v>82</v>
      </c>
      <c r="OQ619" s="421" t="s">
        <v>418</v>
      </c>
      <c r="OS619" s="204"/>
      <c r="OT619" s="204">
        <f>VLOOKUP(OQ619,$A$681:$F$2401,6,FALSE)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5" t="s">
        <v>2053</v>
      </c>
      <c r="PB619" s="204"/>
      <c r="PC619" s="204">
        <f>VLOOKUP(OZ619,$A$681:$F$2401,6,FALSE)</f>
        <v>674</v>
      </c>
      <c r="PD619" s="203" t="s">
        <v>65</v>
      </c>
      <c r="PE619" s="10">
        <f>PC619*1.3</f>
        <v>876.2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VLOOKUP(PI619,$A$681:$F$2401,6,FALSE)</f>
        <v>273</v>
      </c>
      <c r="PM619" s="203" t="s">
        <v>65</v>
      </c>
      <c r="PN619" s="10">
        <f>PL619*1.3</f>
        <v>354.90000000000003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VLOOKUP(PR619,$A$681:$F$2401,6,FALSE)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21" t="s">
        <v>439</v>
      </c>
      <c r="QC619" s="204"/>
      <c r="QD619" s="204">
        <f>VLOOKUP(QA619,$A$681:$F$2401,6,FALSE)</f>
        <v>24</v>
      </c>
      <c r="QE619" s="203" t="s">
        <v>65</v>
      </c>
      <c r="QF619" s="10">
        <f>QD619*1.3</f>
        <v>31.200000000000003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VLOOKUP(QJ619,$A$681:$F$2401,6,FALSE)</f>
        <v>86</v>
      </c>
      <c r="QN619" s="203" t="s">
        <v>65</v>
      </c>
      <c r="QO619" s="10">
        <f>QM619*1.3</f>
        <v>111.8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VLOOKUP(QS619,$A$681:$F$2401,6,FALSE)</f>
        <v>36</v>
      </c>
      <c r="QW619" s="203" t="s">
        <v>65</v>
      </c>
      <c r="QX619" s="10">
        <f>QV619*1.3</f>
        <v>46.800000000000004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VLOOKUP(RB619,$A$681:$F$2401,6,FALSE)</f>
        <v>86</v>
      </c>
      <c r="RF619" s="203" t="s">
        <v>65</v>
      </c>
      <c r="RG619" s="10">
        <f>RE619*1.3</f>
        <v>111.8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VLOOKUP(RK619,$A$681:$F$2401,6,FALSE)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1732</v>
      </c>
      <c r="RV619" s="204"/>
      <c r="RW619" s="204">
        <f>VLOOKUP(RT619,$A$681:$F$2401,6,FALSE)</f>
        <v>418</v>
      </c>
      <c r="RX619" s="203" t="s">
        <v>65</v>
      </c>
      <c r="RY619" s="10">
        <f>RW619*1.3</f>
        <v>543.4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VLOOKUP(SC619,$A$681:$F$2401,6,FALSE)</f>
        <v>273</v>
      </c>
      <c r="SG619" s="203" t="s">
        <v>65</v>
      </c>
      <c r="SH619" s="10">
        <f>SF619*1.3</f>
        <v>354.90000000000003</v>
      </c>
      <c r="SI619" s="10"/>
      <c r="SJ619" s="273"/>
      <c r="SK619" s="203" t="s">
        <v>82</v>
      </c>
      <c r="SL619" s="276" t="s">
        <v>2053</v>
      </c>
      <c r="SN619" s="204"/>
      <c r="SO619" s="204">
        <f>VLOOKUP(SL619,$A$681:$F$2401,6,FALSE)</f>
        <v>674</v>
      </c>
      <c r="SP619" s="203" t="s">
        <v>65</v>
      </c>
      <c r="SQ619" s="10">
        <f>SO619*1.3</f>
        <v>876.2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VLOOKUP(SU619,$A$681:$F$2401,6,FALSE)</f>
        <v>80</v>
      </c>
      <c r="SY619" s="203" t="s">
        <v>65</v>
      </c>
      <c r="SZ619" s="10">
        <f>SX619*1.3</f>
        <v>104</v>
      </c>
      <c r="TA619" s="10"/>
      <c r="TB619" s="273"/>
      <c r="TC619" s="203" t="s">
        <v>82</v>
      </c>
      <c r="TD619" s="425" t="s">
        <v>452</v>
      </c>
      <c r="TF619" s="204"/>
      <c r="TG619" s="204">
        <f>VLOOKUP(TD619,$A$681:$F$2401,6,FALSE)</f>
        <v>86</v>
      </c>
      <c r="TH619" s="203" t="s">
        <v>65</v>
      </c>
      <c r="TI619" s="10">
        <f>TG619*1.3</f>
        <v>111.8</v>
      </c>
      <c r="TK619" s="273"/>
      <c r="TL619" s="203" t="s">
        <v>82</v>
      </c>
      <c r="TM619" s="276" t="s">
        <v>442</v>
      </c>
      <c r="TO619" s="204"/>
      <c r="TP619" s="204">
        <f>VLOOKUP(TM619,$A$681:$F$2401,6,FALSE)</f>
        <v>294</v>
      </c>
      <c r="TQ619" s="203" t="s">
        <v>65</v>
      </c>
      <c r="TR619" s="10">
        <f>TP619*1.3</f>
        <v>382.2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VLOOKUP(TV619,$A$681:$F$2401,6,FALSE)</f>
        <v>153</v>
      </c>
      <c r="TZ619" s="203" t="s">
        <v>65</v>
      </c>
      <c r="UA619" s="10">
        <f>TY619*1.3</f>
        <v>198.9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VLOOKUP(UE619,$A$681:$F$2401,6,FALSE)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VLOOKUP(UN619,$A$681:$F$2401,6,FALSE)</f>
        <v>24</v>
      </c>
      <c r="UR619" s="203" t="s">
        <v>65</v>
      </c>
      <c r="US619" s="10">
        <f>UQ619*1.3</f>
        <v>31.200000000000003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VLOOKUP(UW619,$A$681:$F$2401,6,FALSE)</f>
        <v>475</v>
      </c>
      <c r="VA619" s="203" t="s">
        <v>65</v>
      </c>
      <c r="VB619" s="10">
        <f>UZ619*1.3</f>
        <v>617.5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VLOOKUP(VF619,$A$681:$F$2401,6,FALSE)</f>
        <v>188</v>
      </c>
      <c r="VJ619" s="203" t="s">
        <v>65</v>
      </c>
      <c r="VK619" s="10">
        <f>VI619*1.3</f>
        <v>244.4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VLOOKUP(VO619,$A$681:$F$2401,6,FALSE)</f>
        <v>343</v>
      </c>
      <c r="VS619" s="203" t="s">
        <v>65</v>
      </c>
      <c r="VT619" s="10">
        <f>VR619*1.3</f>
        <v>445.90000000000003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VLOOKUP(VX619,$A$681:$F$2401,6,FALSE)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VLOOKUP(WG619,$A$681:$F$2401,6,FALSE)</f>
        <v>80</v>
      </c>
      <c r="WK619" s="203" t="s">
        <v>65</v>
      </c>
      <c r="WL619" s="10">
        <f>WJ619*1.3</f>
        <v>104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VLOOKUP(WP619,$A$681:$F$2401,6,FALSE)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VLOOKUP(WY619,$A$681:$F$2401,6,FALSE)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VLOOKUP(XH619,$A$681:$F$2401,6,FALSE)</f>
        <v>86</v>
      </c>
      <c r="XL619" s="203" t="s">
        <v>65</v>
      </c>
      <c r="XM619" s="10">
        <f>XK619*1.3</f>
        <v>111.8</v>
      </c>
      <c r="XO619" s="273"/>
      <c r="XP619" s="203" t="s">
        <v>82</v>
      </c>
      <c r="XQ619" s="276" t="s">
        <v>1681</v>
      </c>
      <c r="XS619" s="204"/>
      <c r="XT619" s="204">
        <f>VLOOKUP(XQ619,$A$681:$F$2401,6,FALSE)</f>
        <v>343</v>
      </c>
      <c r="XU619" s="203" t="s">
        <v>65</v>
      </c>
      <c r="XV619" s="10">
        <f>XT619*1.3</f>
        <v>445.90000000000003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VLOOKUP(XZ619,$A$681:$F$2401,6,FALSE)</f>
        <v>332</v>
      </c>
      <c r="YD619" s="203" t="s">
        <v>65</v>
      </c>
      <c r="YE619" s="10">
        <f>YC619*1.3</f>
        <v>431.6</v>
      </c>
      <c r="YG619" s="273"/>
      <c r="YH619" s="203" t="s">
        <v>82</v>
      </c>
      <c r="YI619" s="278" t="s">
        <v>183</v>
      </c>
      <c r="YK619" s="204"/>
      <c r="YL619" s="204" t="e">
        <f>VLOOKUP(YI619,$A$681:$F$2401,6,FALSE)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VLOOKUP(YR619,$A$681:$F$2401,6,FALSE)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5" t="s">
        <v>1266</v>
      </c>
      <c r="ZC619" s="204"/>
      <c r="ZD619" s="204">
        <f>VLOOKUP(ZA619,$A$681:$F$2401,6,FALSE)</f>
        <v>80</v>
      </c>
      <c r="ZE619" s="203" t="s">
        <v>65</v>
      </c>
      <c r="ZF619" s="10">
        <f>ZD619*1.3</f>
        <v>104</v>
      </c>
      <c r="ZH619" s="273"/>
      <c r="ZI619" s="203" t="s">
        <v>82</v>
      </c>
      <c r="ZJ619" s="276" t="s">
        <v>1205</v>
      </c>
      <c r="ZL619" s="204"/>
      <c r="ZM619" s="204">
        <f>VLOOKUP(ZJ619,$A$681:$F$2401,6,FALSE)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VLOOKUP(ZS619,$A$681:$F$2401,6,FALSE)</f>
        <v>99</v>
      </c>
      <c r="ZW619" s="203" t="s">
        <v>65</v>
      </c>
      <c r="ZX619" s="10">
        <f>ZV619*1.3</f>
        <v>128.70000000000002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VLOOKUP(AAB619,$A$681:$F$2401,6,FALSE)</f>
        <v>191</v>
      </c>
      <c r="AAF619" s="203" t="s">
        <v>65</v>
      </c>
      <c r="AAG619" s="10">
        <f>AAE619*1.3</f>
        <v>248.3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VLOOKUP(AAK619,$A$681:$F$2401,6,FALSE)</f>
        <v>191</v>
      </c>
      <c r="AAO619" s="203" t="s">
        <v>65</v>
      </c>
      <c r="AAP619" s="10">
        <f>AAN619*1.3</f>
        <v>248.3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VLOOKUP(AAT619,$A$681:$F$2401,6,FALSE)</f>
        <v>343</v>
      </c>
      <c r="AAX619" s="203" t="s">
        <v>65</v>
      </c>
      <c r="AAY619" s="10">
        <f>AAW619*1.3</f>
        <v>445.90000000000003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VLOOKUP(ABC619,$A$681:$F$2401,6,FALSE)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VLOOKUP(ABL619,$A$681:$F$2401,6,FALSE)</f>
        <v>343</v>
      </c>
      <c r="ABP619" s="203" t="s">
        <v>65</v>
      </c>
      <c r="ABQ619" s="10">
        <f>ABO619*1.3</f>
        <v>445.90000000000003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VLOOKUP(ABU619,$A$681:$F$2401,6,FALSE)</f>
        <v>188</v>
      </c>
      <c r="ABY619" s="203" t="s">
        <v>65</v>
      </c>
      <c r="ABZ619" s="10">
        <f>ABX619*1.3</f>
        <v>244.4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VLOOKUP(ACD619,$A$681:$F$2401,6,FALSE)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VLOOKUP(ACM619,$A$681:$F$2401,6,FALSE)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VLOOKUP(ACV619,$A$681:$F$2401,6,FALSE)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VLOOKUP(ADE619,$A$681:$F$2401,6,FALSE)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VLOOKUP(ADN619,$A$681:$F$2401,6,FALSE)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VLOOKUP(ADW619,$A$681:$F$2401,6,FALSE)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VLOOKUP(AEF619,$A$681:$F$2401,6,FALSE)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VLOOKUP(AEO619,$A$681:$F$2401,6,FALSE)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VLOOKUP(AEX619,$A$681:$F$2401,6,FALSE)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VLOOKUP(AFG619,$A$681:$F$2401,6,FALSE)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VLOOKUP(AFP619,$A$681:$F$2401,6,FALSE)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VLOOKUP(AFY619,$A$681:$F$2401,6,FALSE)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VLOOKUP(AGH619,$A$681:$F$2401,6,FALSE)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VLOOKUP(AGQ619,$A$681:$F$2401,6,FALSE)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VLOOKUP(AGZ619,$A$681:$F$2401,6,FALSE)</f>
        <v>24</v>
      </c>
      <c r="AHD619" s="203" t="s">
        <v>65</v>
      </c>
      <c r="AHE619" s="10">
        <f>AHC619*1.3</f>
        <v>31.200000000000003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VLOOKUP(AHI619,$A$681:$F$2401,6,FALSE)</f>
        <v>131</v>
      </c>
      <c r="AHM619" s="203" t="s">
        <v>65</v>
      </c>
      <c r="AHN619" s="10">
        <f>AHL619*1.3</f>
        <v>170.3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VLOOKUP(AHR619,$A$681:$F$2401,6,FALSE)</f>
        <v>80</v>
      </c>
      <c r="AHV619" s="203" t="s">
        <v>65</v>
      </c>
      <c r="AHW619" s="10">
        <f>AHU619*1.3</f>
        <v>104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VLOOKUP(AIA619,$A$681:$F$2401,6,FALSE)</f>
        <v>153</v>
      </c>
      <c r="AIE619" s="203" t="s">
        <v>65</v>
      </c>
      <c r="AIF619" s="10">
        <f>AID619*1.3</f>
        <v>198.9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VLOOKUP(AIJ619,$A$681:$F$2401,6,FALSE)</f>
        <v>191</v>
      </c>
      <c r="AIN619" s="203" t="s">
        <v>65</v>
      </c>
      <c r="AIO619" s="10">
        <f>AIM619*1.3</f>
        <v>248.3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VLOOKUP(AIS619,$A$681:$F$2401,6,FALSE)</f>
        <v>191</v>
      </c>
      <c r="AIW619" s="203" t="s">
        <v>65</v>
      </c>
      <c r="AIX619" s="10">
        <f>AIV619*1.3</f>
        <v>248.3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VLOOKUP(AJB619,$A$681:$F$2401,6,FALSE)</f>
        <v>153</v>
      </c>
      <c r="AJF619" s="203" t="s">
        <v>65</v>
      </c>
      <c r="AJG619" s="10">
        <f>AJE619*1.3</f>
        <v>198.9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VLOOKUP(AJK619,$A$681:$F$2401,6,FALSE)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8" t="s">
        <v>414</v>
      </c>
      <c r="AJV619" s="204"/>
      <c r="AJW619" s="204">
        <f>VLOOKUP(AJT619,$A$681:$F$2401,6,FALSE)</f>
        <v>273</v>
      </c>
      <c r="AJX619" s="203" t="s">
        <v>65</v>
      </c>
      <c r="AJY619" s="10">
        <f>AJW619*1.3</f>
        <v>354.90000000000003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VLOOKUP(AKC619,$A$681:$F$2401,6,FALSE)</f>
        <v>273</v>
      </c>
      <c r="AKG619" s="203" t="s">
        <v>65</v>
      </c>
      <c r="AKH619" s="10">
        <f>AKF619*1.3</f>
        <v>354.90000000000003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VLOOKUP(AKL619,$A$681:$F$2401,6,FALSE)</f>
        <v>191</v>
      </c>
      <c r="AKP619" s="203" t="s">
        <v>65</v>
      </c>
      <c r="AKQ619" s="10">
        <f>AKO619*1.3</f>
        <v>248.3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VLOOKUP(AKU619,$A$681:$F$2401,6,FALSE)</f>
        <v>191</v>
      </c>
      <c r="AKY619" s="203" t="s">
        <v>65</v>
      </c>
      <c r="AKZ619" s="10">
        <f>AKX619*1.3</f>
        <v>248.3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VLOOKUP(ALD619,$A$681:$F$2401,6,FALSE)</f>
        <v>24</v>
      </c>
      <c r="ALH619" s="203" t="s">
        <v>65</v>
      </c>
      <c r="ALI619" s="10">
        <f>ALG619*1.3</f>
        <v>31.200000000000003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VLOOKUP(ALM619,$A$681:$F$2401,6,FALSE)</f>
        <v>332</v>
      </c>
      <c r="ALQ619" s="203" t="s">
        <v>65</v>
      </c>
      <c r="ALR619" s="10">
        <f>ALP619*1.3</f>
        <v>431.6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VLOOKUP(ALV619,$A$681:$F$2401,6,FALSE)</f>
        <v>153</v>
      </c>
      <c r="ALZ619" s="203" t="s">
        <v>65</v>
      </c>
      <c r="AMA619" s="10">
        <f>ALY619*1.3</f>
        <v>198.9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VLOOKUP(AME619,$A$681:$F$2401,6,FALSE)</f>
        <v>191</v>
      </c>
      <c r="AMI619" s="203" t="s">
        <v>65</v>
      </c>
      <c r="AMJ619" s="10">
        <f>AMH619*1.3</f>
        <v>248.3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VLOOKUP(AMN619,$A$681:$F$2401,6,FALSE)</f>
        <v>191</v>
      </c>
      <c r="AMR619" s="203" t="s">
        <v>65</v>
      </c>
      <c r="AMS619" s="10">
        <f>AMQ619*1.3</f>
        <v>248.3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VLOOKUP(AMW619,$A$681:$F$2401,6,FALSE)</f>
        <v>273</v>
      </c>
      <c r="ANA619" s="203" t="s">
        <v>65</v>
      </c>
      <c r="ANB619" s="10">
        <f>AMZ619*1.3</f>
        <v>354.90000000000003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VLOOKUP(ANF619,$A$681:$F$2401,6,FALSE)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VLOOKUP(ANO619,$A$681:$F$2401,6,FALSE)</f>
        <v>294</v>
      </c>
      <c r="ANS619" s="203" t="s">
        <v>65</v>
      </c>
      <c r="ANT619" s="10">
        <f>ANR619*1.3</f>
        <v>382.2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VLOOKUP(ANX619,$A$681:$F$2401,6,FALSE)</f>
        <v>188</v>
      </c>
      <c r="AOB619" s="203" t="s">
        <v>65</v>
      </c>
      <c r="AOC619" s="10">
        <f>AOA619*1.3</f>
        <v>244.4</v>
      </c>
      <c r="AOD619" s="10"/>
      <c r="AOE619" s="273"/>
      <c r="AOF619" s="203" t="s">
        <v>82</v>
      </c>
      <c r="AOG619" s="276" t="s">
        <v>1732</v>
      </c>
      <c r="AOI619" s="204"/>
      <c r="AOJ619" s="204">
        <f>VLOOKUP(AOG619,$A$681:$F$2401,6,FALSE)</f>
        <v>418</v>
      </c>
      <c r="AOK619" s="203" t="s">
        <v>65</v>
      </c>
      <c r="AOL619" s="10">
        <f>AOJ619*1.3</f>
        <v>543.4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VLOOKUP(AOP619,$A$681:$F$2401,6,FALSE)</f>
        <v>332</v>
      </c>
      <c r="AOT619" s="203" t="s">
        <v>65</v>
      </c>
      <c r="AOU619" s="10">
        <f>AOS619*1.3</f>
        <v>431.6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VLOOKUP(AOY619,$A$681:$F$2401,6,FALSE)</f>
        <v>273</v>
      </c>
      <c r="APC619" s="203" t="s">
        <v>65</v>
      </c>
      <c r="APD619" s="10">
        <f>APB619*1.3</f>
        <v>354.90000000000003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VLOOKUP(APH619,$A$681:$F$2401,6,FALSE)</f>
        <v>153</v>
      </c>
      <c r="APL619" s="203" t="s">
        <v>65</v>
      </c>
      <c r="APM619" s="10">
        <f>APK619*1.3</f>
        <v>198.9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VLOOKUP(APQ619,$A$681:$F$2401,6,FALSE)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VLOOKUP(APZ619,$A$681:$F$2401,6,FALSE)</f>
        <v>134</v>
      </c>
      <c r="AQD619" s="203" t="s">
        <v>65</v>
      </c>
      <c r="AQE619" s="10">
        <f>AQC619*1.3</f>
        <v>174.20000000000002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VLOOKUP(B620,$A$681:$F$2401,6,FALSE)</f>
        <v>273</v>
      </c>
      <c r="F620" s="203" t="s">
        <v>67</v>
      </c>
      <c r="G620" s="10">
        <f>E620*1.2</f>
        <v>327.59999999999997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VLOOKUP(K620,$A$681:$F$2401,6,FALSE)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VLOOKUP(T620,$A$681:$F$2401,6,FALSE)</f>
        <v>332</v>
      </c>
      <c r="X620" s="203" t="s">
        <v>67</v>
      </c>
      <c r="Y620" s="10">
        <f>W620*1.2</f>
        <v>398.4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VLOOKUP(AC620,$A$681:$F$2401,6,FALSE)</f>
        <v>273</v>
      </c>
      <c r="AG620" s="203" t="s">
        <v>67</v>
      </c>
      <c r="AH620" s="10">
        <f>AF620*1.2</f>
        <v>327.59999999999997</v>
      </c>
      <c r="AI620" s="10"/>
      <c r="AJ620" s="267"/>
      <c r="AK620" s="203" t="s">
        <v>83</v>
      </c>
      <c r="AL620" s="276" t="s">
        <v>2053</v>
      </c>
      <c r="AN620" s="204"/>
      <c r="AO620" s="204">
        <f>VLOOKUP(AL620,$A$681:$F$2401,6,FALSE)</f>
        <v>674</v>
      </c>
      <c r="AP620" s="203" t="s">
        <v>67</v>
      </c>
      <c r="AQ620" s="10">
        <f>AO620*1.2</f>
        <v>808.8</v>
      </c>
      <c r="AR620" s="10"/>
      <c r="AS620" s="267"/>
      <c r="AT620" s="203" t="s">
        <v>83</v>
      </c>
      <c r="AU620" s="276" t="s">
        <v>1732</v>
      </c>
      <c r="AW620" s="204"/>
      <c r="AX620" s="204">
        <f>VLOOKUP(AU620,$A$681:$F$2401,6,FALSE)</f>
        <v>418</v>
      </c>
      <c r="AY620" s="203" t="s">
        <v>67</v>
      </c>
      <c r="AZ620" s="10">
        <f>AX620*1.2</f>
        <v>501.59999999999997</v>
      </c>
      <c r="BA620" s="10"/>
      <c r="BB620" s="267"/>
      <c r="BC620" s="203" t="s">
        <v>83</v>
      </c>
      <c r="BD620" s="276" t="s">
        <v>1732</v>
      </c>
      <c r="BF620" s="204"/>
      <c r="BG620" s="204">
        <f>VLOOKUP(BD620,$A$681:$F$2401,6,FALSE)</f>
        <v>418</v>
      </c>
      <c r="BH620" s="203" t="s">
        <v>67</v>
      </c>
      <c r="BI620" s="10">
        <f>BG620*1.2</f>
        <v>501.59999999999997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VLOOKUP(BM620,$A$681:$F$2401,6,FALSE)</f>
        <v>343</v>
      </c>
      <c r="BQ620" s="203" t="s">
        <v>67</v>
      </c>
      <c r="BR620" s="10">
        <f>BP620*1.2</f>
        <v>411.59999999999997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VLOOKUP(BV620,$A$681:$F$2401,6,FALSE)</f>
        <v>153</v>
      </c>
      <c r="BZ620" s="203" t="s">
        <v>67</v>
      </c>
      <c r="CA620" s="10">
        <f>BY620*1.2</f>
        <v>183.6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VLOOKUP(CE620,$A$681:$F$2401,6,FALSE)</f>
        <v>80</v>
      </c>
      <c r="CI620" s="203" t="s">
        <v>67</v>
      </c>
      <c r="CJ620" s="10">
        <f>CH620*1.2</f>
        <v>96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VLOOKUP(CN620,$A$681:$F$2401,6,FALSE)</f>
        <v>475</v>
      </c>
      <c r="CR620" s="203" t="s">
        <v>67</v>
      </c>
      <c r="CS620" s="10">
        <f>CQ620*1.2</f>
        <v>570</v>
      </c>
      <c r="CT620" s="10"/>
      <c r="CU620" s="267"/>
      <c r="CV620" s="203" t="s">
        <v>83</v>
      </c>
      <c r="CW620" s="276" t="s">
        <v>1732</v>
      </c>
      <c r="CY620" s="204"/>
      <c r="CZ620" s="204">
        <f>VLOOKUP(CW620,$A$681:$F$2401,6,FALSE)</f>
        <v>418</v>
      </c>
      <c r="DA620" s="203" t="s">
        <v>67</v>
      </c>
      <c r="DB620" s="10">
        <f>CZ620*1.2</f>
        <v>501.59999999999997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VLOOKUP(DF620,$A$681:$F$2401,6,FALSE)</f>
        <v>86</v>
      </c>
      <c r="DJ620" s="203" t="s">
        <v>67</v>
      </c>
      <c r="DK620" s="10">
        <f>DI620*1.2</f>
        <v>103.2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VLOOKUP(DO620,$A$681:$F$2401,6,FALSE)</f>
        <v>273</v>
      </c>
      <c r="DS620" s="203" t="s">
        <v>67</v>
      </c>
      <c r="DT620" s="10">
        <f>DR620*1.2</f>
        <v>327.59999999999997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VLOOKUP(DX620,$A$681:$F$2401,6,FALSE)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VLOOKUP(EG620,$A$681:$F$2401,6,FALSE)</f>
        <v>153</v>
      </c>
      <c r="EK620" s="203" t="s">
        <v>67</v>
      </c>
      <c r="EL620" s="10">
        <f>EJ620*1.2</f>
        <v>183.6</v>
      </c>
      <c r="EM620" s="10"/>
      <c r="EN620" s="267"/>
      <c r="EO620" s="203" t="s">
        <v>83</v>
      </c>
      <c r="EP620" s="276" t="s">
        <v>2053</v>
      </c>
      <c r="ER620" s="204"/>
      <c r="ES620" s="204">
        <f>VLOOKUP(EP620,$A$681:$F$2401,6,FALSE)</f>
        <v>674</v>
      </c>
      <c r="ET620" s="203" t="s">
        <v>67</v>
      </c>
      <c r="EU620" s="10">
        <f>ES620*1.2</f>
        <v>808.8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VLOOKUP(EY620,$A$681:$F$2401,6,FALSE)</f>
        <v>294</v>
      </c>
      <c r="FC620" s="203" t="s">
        <v>67</v>
      </c>
      <c r="FD620" s="10">
        <f>FB620*1.2</f>
        <v>352.8</v>
      </c>
      <c r="FE620" s="10"/>
      <c r="FF620" s="267"/>
      <c r="FG620" s="203" t="s">
        <v>83</v>
      </c>
      <c r="FH620" s="418" t="s">
        <v>1220</v>
      </c>
      <c r="FJ620" s="204"/>
      <c r="FK620" s="204">
        <f>VLOOKUP(FH620,$A$681:$F$2401,6,FALSE)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VLOOKUP(FQ620,$A$681:$F$2401,6,FALSE)</f>
        <v>153</v>
      </c>
      <c r="FU620" s="203" t="s">
        <v>67</v>
      </c>
      <c r="FV620" s="10">
        <f>FT620*1.2</f>
        <v>183.6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VLOOKUP(FZ620,$A$681:$F$2401,6,FALSE)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VLOOKUP(GI620,$A$681:$F$2401,6,FALSE)</f>
        <v>191</v>
      </c>
      <c r="GM620" s="203" t="s">
        <v>67</v>
      </c>
      <c r="GN620" s="10">
        <f>GL620*1.2</f>
        <v>229.2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VLOOKUP(GR620,$A$681:$F$2401,6,FALSE)</f>
        <v>343</v>
      </c>
      <c r="GV620" s="203" t="s">
        <v>67</v>
      </c>
      <c r="GW620" s="10">
        <f>GU620*1.2</f>
        <v>411.59999999999997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VLOOKUP(HA620,$A$681:$F$2401,6,FALSE)</f>
        <v>191</v>
      </c>
      <c r="HE620" s="203" t="s">
        <v>67</v>
      </c>
      <c r="HF620" s="10">
        <f>HD620*1.2</f>
        <v>229.2</v>
      </c>
      <c r="HG620" s="10"/>
      <c r="HH620" s="267"/>
      <c r="HI620" s="203" t="s">
        <v>83</v>
      </c>
      <c r="HJ620" s="276" t="s">
        <v>1732</v>
      </c>
      <c r="HL620" s="204"/>
      <c r="HM620" s="204">
        <f>VLOOKUP(HJ620,$A$681:$F$2401,6,FALSE)</f>
        <v>418</v>
      </c>
      <c r="HN620" s="203" t="s">
        <v>67</v>
      </c>
      <c r="HO620" s="10">
        <f>HM620*1.2</f>
        <v>501.59999999999997</v>
      </c>
      <c r="HP620" s="10"/>
      <c r="HQ620" s="267"/>
      <c r="HR620" s="203" t="s">
        <v>83</v>
      </c>
      <c r="HS620" s="276" t="s">
        <v>1732</v>
      </c>
      <c r="HU620" s="204"/>
      <c r="HV620" s="204">
        <f>VLOOKUP(HS620,$A$681:$F$2401,6,FALSE)</f>
        <v>418</v>
      </c>
      <c r="HW620" s="203" t="s">
        <v>67</v>
      </c>
      <c r="HX620" s="10">
        <f>HV620*1.2</f>
        <v>501.59999999999997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VLOOKUP(IB620,$A$681:$F$2401,6,FALSE)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VLOOKUP(IK620,$A$681:$F$2401,6,FALSE)</f>
        <v>80</v>
      </c>
      <c r="IO620" s="203" t="s">
        <v>67</v>
      </c>
      <c r="IP620" s="10">
        <f>IN620*1.2</f>
        <v>96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VLOOKUP(IT620,$A$681:$F$2401,6,FALSE)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VLOOKUP(JC620,$A$681:$F$2401,6,FALSE)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VLOOKUP(JL620,$A$681:$F$2401,6,FALSE)</f>
        <v>273</v>
      </c>
      <c r="JP620" s="203" t="s">
        <v>67</v>
      </c>
      <c r="JQ620" s="10">
        <f>JO620*1.2</f>
        <v>327.59999999999997</v>
      </c>
      <c r="JR620" s="10"/>
      <c r="JS620" s="267"/>
      <c r="JT620" s="203" t="s">
        <v>83</v>
      </c>
      <c r="JU620" s="276" t="s">
        <v>1732</v>
      </c>
      <c r="JW620" s="204"/>
      <c r="JX620" s="204">
        <f>VLOOKUP(JU620,$A$681:$F$2401,6,FALSE)</f>
        <v>418</v>
      </c>
      <c r="JY620" s="203" t="s">
        <v>67</v>
      </c>
      <c r="JZ620" s="10">
        <f>JX620*1.2</f>
        <v>501.59999999999997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VLOOKUP(KD620,$A$681:$F$2401,6,FALSE)</f>
        <v>191</v>
      </c>
      <c r="KH620" s="203" t="s">
        <v>67</v>
      </c>
      <c r="KI620" s="10">
        <f>KG620*1.2</f>
        <v>229.2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VLOOKUP(KM620,$A$681:$F$2401,6,FALSE)</f>
        <v>294</v>
      </c>
      <c r="KQ620" s="203" t="s">
        <v>67</v>
      </c>
      <c r="KR620" s="10">
        <f>KP620*1.2</f>
        <v>352.8</v>
      </c>
      <c r="KS620" s="10"/>
      <c r="KT620" s="267"/>
      <c r="KU620" s="203" t="s">
        <v>83</v>
      </c>
      <c r="KV620" s="276" t="s">
        <v>1732</v>
      </c>
      <c r="KX620" s="204"/>
      <c r="KY620" s="204">
        <f>VLOOKUP(KV620,$A$681:$F$2401,6,FALSE)</f>
        <v>418</v>
      </c>
      <c r="KZ620" s="203" t="s">
        <v>67</v>
      </c>
      <c r="LA620" s="10">
        <f>KY620*1.2</f>
        <v>501.59999999999997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VLOOKUP(LE620,$A$681:$F$2401,6,FALSE)</f>
        <v>153</v>
      </c>
      <c r="LI620" s="203" t="s">
        <v>67</v>
      </c>
      <c r="LJ620" s="10">
        <f>LH620*1.2</f>
        <v>183.6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VLOOKUP(LN620,$A$681:$F$2401,6,FALSE)</f>
        <v>153</v>
      </c>
      <c r="LR620" s="203" t="s">
        <v>67</v>
      </c>
      <c r="LS620" s="10">
        <f>LQ620*1.2</f>
        <v>183.6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VLOOKUP(LW620,$A$681:$F$2401,6,FALSE)</f>
        <v>80</v>
      </c>
      <c r="MA620" s="203" t="s">
        <v>67</v>
      </c>
      <c r="MB620" s="10">
        <f>LZ620*1.2</f>
        <v>96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VLOOKUP(MF620,$A$681:$F$2401,6,FALSE)</f>
        <v>273</v>
      </c>
      <c r="MJ620" s="203" t="s">
        <v>67</v>
      </c>
      <c r="MK620" s="10">
        <f>MI620*1.2</f>
        <v>327.59999999999997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VLOOKUP(MO620,$A$681:$F$2401,6,FALSE)</f>
        <v>294</v>
      </c>
      <c r="MS620" s="203" t="s">
        <v>67</v>
      </c>
      <c r="MT620" s="10">
        <f>MR620*1.2</f>
        <v>352.8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VLOOKUP(MX620,$A$681:$F$2401,6,FALSE)</f>
        <v>99</v>
      </c>
      <c r="NB620" s="203" t="s">
        <v>67</v>
      </c>
      <c r="NC620" s="10">
        <f>NA620*1.2</f>
        <v>118.8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VLOOKUP(NG620,$A$681:$F$2401,6,FALSE)</f>
        <v>99</v>
      </c>
      <c r="NK620" s="203" t="s">
        <v>67</v>
      </c>
      <c r="NL620" s="10">
        <f>NJ620*1.2</f>
        <v>118.8</v>
      </c>
      <c r="NM620" s="10"/>
      <c r="NN620" s="267"/>
      <c r="NO620" s="203" t="s">
        <v>83</v>
      </c>
      <c r="NP620" s="421" t="s">
        <v>414</v>
      </c>
      <c r="NR620" s="204"/>
      <c r="NS620" s="204">
        <f>VLOOKUP(NP620,$A$681:$F$2401,6,FALSE)</f>
        <v>273</v>
      </c>
      <c r="NT620" s="203" t="s">
        <v>67</v>
      </c>
      <c r="NU620" s="10">
        <f>NS620*1.2</f>
        <v>327.59999999999997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VLOOKUP(NY620,$A$681:$F$2401,6,FALSE)</f>
        <v>294</v>
      </c>
      <c r="OC620" s="203" t="s">
        <v>67</v>
      </c>
      <c r="OD620" s="10">
        <f>OB620*1.2</f>
        <v>352.8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VLOOKUP(OH620,$A$681:$F$2401,6,FALSE)</f>
        <v>273</v>
      </c>
      <c r="OL620" s="203" t="s">
        <v>67</v>
      </c>
      <c r="OM620" s="10">
        <f>OK620*1.2</f>
        <v>327.59999999999997</v>
      </c>
      <c r="ON620" s="10"/>
      <c r="OO620" s="267"/>
      <c r="OP620" s="203" t="s">
        <v>83</v>
      </c>
      <c r="OQ620" s="421" t="s">
        <v>439</v>
      </c>
      <c r="OS620" s="204"/>
      <c r="OT620" s="204">
        <f>VLOOKUP(OQ620,$A$681:$F$2401,6,FALSE)</f>
        <v>24</v>
      </c>
      <c r="OU620" s="203" t="s">
        <v>67</v>
      </c>
      <c r="OV620" s="10">
        <f>OT620*1.2</f>
        <v>28.799999999999997</v>
      </c>
      <c r="OW620" s="10"/>
      <c r="OX620" s="267"/>
      <c r="OY620" s="203" t="s">
        <v>83</v>
      </c>
      <c r="OZ620" s="425" t="s">
        <v>1266</v>
      </c>
      <c r="PB620" s="204"/>
      <c r="PC620" s="204">
        <f>VLOOKUP(OZ620,$A$681:$F$2401,6,FALSE)</f>
        <v>80</v>
      </c>
      <c r="PD620" s="203" t="s">
        <v>67</v>
      </c>
      <c r="PE620" s="10">
        <f>PC620*1.2</f>
        <v>96</v>
      </c>
      <c r="PF620" s="10"/>
      <c r="PG620" s="267"/>
      <c r="PH620" s="203" t="s">
        <v>83</v>
      </c>
      <c r="PI620" s="276" t="s">
        <v>2053</v>
      </c>
      <c r="PK620" s="204"/>
      <c r="PL620" s="204">
        <f>VLOOKUP(PI620,$A$681:$F$2401,6,FALSE)</f>
        <v>674</v>
      </c>
      <c r="PM620" s="203" t="s">
        <v>67</v>
      </c>
      <c r="PN620" s="10">
        <f>PL620*1.2</f>
        <v>808.8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VLOOKUP(PR620,$A$681:$F$2401,6,FALSE)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VLOOKUP(QA620,$A$681:$F$2401,6,FALSE)</f>
        <v>86</v>
      </c>
      <c r="QE620" s="203" t="s">
        <v>67</v>
      </c>
      <c r="QF620" s="10">
        <f>QD620*1.2</f>
        <v>103.2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VLOOKUP(QJ620,$A$681:$F$2401,6,FALSE)</f>
        <v>191</v>
      </c>
      <c r="QN620" s="203" t="s">
        <v>67</v>
      </c>
      <c r="QO620" s="10">
        <f>QM620*1.2</f>
        <v>229.2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VLOOKUP(QS620,$A$681:$F$2401,6,FALSE)</f>
        <v>86</v>
      </c>
      <c r="QW620" s="203" t="s">
        <v>67</v>
      </c>
      <c r="QX620" s="10">
        <f>QV620*1.2</f>
        <v>103.2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VLOOKUP(RB620,$A$681:$F$2401,6,FALSE)</f>
        <v>80</v>
      </c>
      <c r="RF620" s="203" t="s">
        <v>67</v>
      </c>
      <c r="RG620" s="10">
        <f>RE620*1.2</f>
        <v>96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VLOOKUP(RK620,$A$681:$F$2401,6,FALSE)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VLOOKUP(RT620,$A$681:$F$2401,6,FALSE)</f>
        <v>191</v>
      </c>
      <c r="RX620" s="203" t="s">
        <v>67</v>
      </c>
      <c r="RY620" s="10">
        <f>RW620*1.2</f>
        <v>229.2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VLOOKUP(SC620,$A$681:$F$2401,6,FALSE)</f>
        <v>86</v>
      </c>
      <c r="SG620" s="203" t="s">
        <v>67</v>
      </c>
      <c r="SH620" s="10">
        <f>SF620*1.2</f>
        <v>103.2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VLOOKUP(SL620,$A$681:$F$2401,6,FALSE)</f>
        <v>343</v>
      </c>
      <c r="SP620" s="203" t="s">
        <v>67</v>
      </c>
      <c r="SQ620" s="10">
        <f>SO620*1.2</f>
        <v>411.59999999999997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VLOOKUP(SU620,$A$681:$F$2401,6,FALSE)</f>
        <v>145</v>
      </c>
      <c r="SY620" s="203" t="s">
        <v>67</v>
      </c>
      <c r="SZ620" s="10">
        <f>SX620*1.2</f>
        <v>174</v>
      </c>
      <c r="TA620" s="10"/>
      <c r="TB620" s="273"/>
      <c r="TC620" s="203" t="s">
        <v>83</v>
      </c>
      <c r="TD620" s="425" t="s">
        <v>414</v>
      </c>
      <c r="TF620" s="204"/>
      <c r="TG620" s="204">
        <f>VLOOKUP(TD620,$A$681:$F$2401,6,FALSE)</f>
        <v>273</v>
      </c>
      <c r="TH620" s="203" t="s">
        <v>67</v>
      </c>
      <c r="TI620" s="10">
        <f>TG620*1.2</f>
        <v>327.59999999999997</v>
      </c>
      <c r="TK620" s="273"/>
      <c r="TL620" s="203" t="s">
        <v>83</v>
      </c>
      <c r="TM620" s="276" t="s">
        <v>484</v>
      </c>
      <c r="TO620" s="204"/>
      <c r="TP620" s="204">
        <f>VLOOKUP(TM620,$A$681:$F$2401,6,FALSE)</f>
        <v>153</v>
      </c>
      <c r="TQ620" s="203" t="s">
        <v>67</v>
      </c>
      <c r="TR620" s="10">
        <f>TP620*1.2</f>
        <v>183.6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VLOOKUP(TV620,$A$681:$F$2401,6,FALSE)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VLOOKUP(UE620,$A$681:$F$2401,6,FALSE)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VLOOKUP(UN620,$A$681:$F$2401,6,FALSE)</f>
        <v>99</v>
      </c>
      <c r="UR620" s="203" t="s">
        <v>67</v>
      </c>
      <c r="US620" s="10">
        <f>UQ620*1.2</f>
        <v>118.8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VLOOKUP(UW620,$A$681:$F$2401,6,FALSE)</f>
        <v>134</v>
      </c>
      <c r="VA620" s="203" t="s">
        <v>67</v>
      </c>
      <c r="VB620" s="10">
        <f>UZ620*1.2</f>
        <v>160.79999999999998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VLOOKUP(VF620,$A$681:$F$2401,6,FALSE)</f>
        <v>153</v>
      </c>
      <c r="VJ620" s="203" t="s">
        <v>67</v>
      </c>
      <c r="VK620" s="10">
        <f>VI620*1.2</f>
        <v>183.6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VLOOKUP(VO620,$A$681:$F$2401,6,FALSE)</f>
        <v>332</v>
      </c>
      <c r="VS620" s="203" t="s">
        <v>67</v>
      </c>
      <c r="VT620" s="10">
        <f>VR620*1.2</f>
        <v>398.4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VLOOKUP(VX620,$A$681:$F$2401,6,FALSE)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VLOOKUP(WG620,$A$681:$F$2401,6,FALSE)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VLOOKUP(WP620,$A$681:$F$2401,6,FALSE)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VLOOKUP(WY620,$A$681:$F$2401,6,FALSE)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VLOOKUP(XH620,$A$681:$F$2401,6,FALSE)</f>
        <v>80</v>
      </c>
      <c r="XL620" s="203" t="s">
        <v>67</v>
      </c>
      <c r="XM620" s="10">
        <f>XK620*1.2</f>
        <v>96</v>
      </c>
      <c r="XO620" s="273"/>
      <c r="XP620" s="203" t="s">
        <v>83</v>
      </c>
      <c r="XQ620" s="276" t="s">
        <v>519</v>
      </c>
      <c r="XS620" s="204"/>
      <c r="XT620" s="204">
        <f>VLOOKUP(XQ620,$A$681:$F$2401,6,FALSE)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VLOOKUP(XZ620,$A$681:$F$2401,6,FALSE)</f>
        <v>343</v>
      </c>
      <c r="YD620" s="203" t="s">
        <v>67</v>
      </c>
      <c r="YE620" s="10">
        <f>YC620*1.2</f>
        <v>411.59999999999997</v>
      </c>
      <c r="YG620" s="273"/>
      <c r="YH620" s="203" t="s">
        <v>83</v>
      </c>
      <c r="YI620" s="278" t="s">
        <v>183</v>
      </c>
      <c r="YK620" s="204"/>
      <c r="YL620" s="204" t="e">
        <f>VLOOKUP(YI620,$A$681:$F$2401,6,FALSE)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VLOOKUP(YR620,$A$681:$F$2401,6,FALSE)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5" t="s">
        <v>1681</v>
      </c>
      <c r="ZC620" s="204"/>
      <c r="ZD620" s="204">
        <f>VLOOKUP(ZA620,$A$681:$F$2401,6,FALSE)</f>
        <v>343</v>
      </c>
      <c r="ZE620" s="203" t="s">
        <v>67</v>
      </c>
      <c r="ZF620" s="10">
        <f>ZD620*1.2</f>
        <v>411.59999999999997</v>
      </c>
      <c r="ZH620" s="273"/>
      <c r="ZI620" s="203" t="s">
        <v>83</v>
      </c>
      <c r="ZJ620" s="276" t="s">
        <v>519</v>
      </c>
      <c r="ZL620" s="204"/>
      <c r="ZM620" s="204">
        <f>VLOOKUP(ZJ620,$A$681:$F$2401,6,FALSE)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1732</v>
      </c>
      <c r="ZU620" s="204"/>
      <c r="ZV620" s="204">
        <f>VLOOKUP(ZS620,$A$681:$F$2401,6,FALSE)</f>
        <v>418</v>
      </c>
      <c r="ZW620" s="203" t="s">
        <v>67</v>
      </c>
      <c r="ZX620" s="10">
        <f>ZV620*1.2</f>
        <v>501.59999999999997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VLOOKUP(AAB620,$A$681:$F$2401,6,FALSE)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VLOOKUP(AAK620,$A$681:$F$2401,6,FALSE)</f>
        <v>72</v>
      </c>
      <c r="AAO620" s="203" t="s">
        <v>67</v>
      </c>
      <c r="AAP620" s="10">
        <f>AAN620*1.2</f>
        <v>86.399999999999991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VLOOKUP(AAT620,$A$681:$F$2401,6,FALSE)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VLOOKUP(ABC620,$A$681:$F$2401,6,FALSE)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VLOOKUP(ABL620,$A$681:$F$2401,6,FALSE)</f>
        <v>72</v>
      </c>
      <c r="ABP620" s="203" t="s">
        <v>67</v>
      </c>
      <c r="ABQ620" s="10">
        <f>ABO620*1.2</f>
        <v>86.399999999999991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VLOOKUP(ABU620,$A$681:$F$2401,6,FALSE)</f>
        <v>153</v>
      </c>
      <c r="ABY620" s="203" t="s">
        <v>67</v>
      </c>
      <c r="ABZ620" s="10">
        <f>ABX620*1.2</f>
        <v>183.6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VLOOKUP(ACD620,$A$681:$F$2401,6,FALSE)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VLOOKUP(ACM620,$A$681:$F$2401,6,FALSE)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VLOOKUP(ACV620,$A$681:$F$2401,6,FALSE)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VLOOKUP(ADE620,$A$681:$F$2401,6,FALSE)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VLOOKUP(ADN620,$A$681:$F$2401,6,FALSE)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VLOOKUP(ADW620,$A$681:$F$2401,6,FALSE)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VLOOKUP(AEF620,$A$681:$F$2401,6,FALSE)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VLOOKUP(AEO620,$A$681:$F$2401,6,FALSE)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VLOOKUP(AEX620,$A$681:$F$2401,6,FALSE)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VLOOKUP(AFG620,$A$681:$F$2401,6,FALSE)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VLOOKUP(AFP620,$A$681:$F$2401,6,FALSE)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VLOOKUP(AFY620,$A$681:$F$2401,6,FALSE)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VLOOKUP(AGH620,$A$681:$F$2401,6,FALSE)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VLOOKUP(AGQ620,$A$681:$F$2401,6,FALSE)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VLOOKUP(AGZ620,$A$681:$F$2401,6,FALSE)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VLOOKUP(AHI620,$A$681:$F$2401,6,FALSE)</f>
        <v>153</v>
      </c>
      <c r="AHM620" s="203" t="s">
        <v>67</v>
      </c>
      <c r="AHN620" s="10">
        <f>AHL620*1.2</f>
        <v>183.6</v>
      </c>
      <c r="AHO620" s="10"/>
      <c r="AHP620" s="273"/>
      <c r="AHQ620" s="203" t="s">
        <v>83</v>
      </c>
      <c r="AHR620" s="276" t="s">
        <v>2053</v>
      </c>
      <c r="AHT620" s="204"/>
      <c r="AHU620" s="204">
        <f>VLOOKUP(AHR620,$A$681:$F$2401,6,FALSE)</f>
        <v>674</v>
      </c>
      <c r="AHV620" s="203" t="s">
        <v>67</v>
      </c>
      <c r="AHW620" s="10">
        <f>AHU620*1.2</f>
        <v>808.8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VLOOKUP(AIA620,$A$681:$F$2401,6,FALSE)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VLOOKUP(AIJ620,$A$681:$F$2401,6,FALSE)</f>
        <v>86</v>
      </c>
      <c r="AIN620" s="203" t="s">
        <v>67</v>
      </c>
      <c r="AIO620" s="10">
        <f>AIM620*1.2</f>
        <v>103.2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VLOOKUP(AIS620,$A$681:$F$2401,6,FALSE)</f>
        <v>153</v>
      </c>
      <c r="AIW620" s="203" t="s">
        <v>67</v>
      </c>
      <c r="AIX620" s="10">
        <f>AIV620*1.2</f>
        <v>183.6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VLOOKUP(AJB620,$A$681:$F$2401,6,FALSE)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VLOOKUP(AJK620,$A$681:$F$2401,6,FALSE)</f>
        <v>332</v>
      </c>
      <c r="AJO620" s="203" t="s">
        <v>67</v>
      </c>
      <c r="AJP620" s="10">
        <f>AJN620*1.2</f>
        <v>398.4</v>
      </c>
      <c r="AJQ620" s="10"/>
      <c r="AJR620" s="273"/>
      <c r="AJS620" s="203" t="s">
        <v>83</v>
      </c>
      <c r="AJT620" s="428" t="s">
        <v>519</v>
      </c>
      <c r="AJV620" s="204"/>
      <c r="AJW620" s="204">
        <f>VLOOKUP(AJT620,$A$681:$F$2401,6,FALSE)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VLOOKUP(AKC620,$A$681:$F$2401,6,FALSE)</f>
        <v>80</v>
      </c>
      <c r="AKG620" s="203" t="s">
        <v>67</v>
      </c>
      <c r="AKH620" s="10">
        <f>AKF620*1.2</f>
        <v>96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VLOOKUP(AKL620,$A$681:$F$2401,6,FALSE)</f>
        <v>86</v>
      </c>
      <c r="AKP620" s="203" t="s">
        <v>67</v>
      </c>
      <c r="AKQ620" s="10">
        <f>AKO620*1.2</f>
        <v>103.2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VLOOKUP(AKU620,$A$681:$F$2401,6,FALSE)</f>
        <v>24</v>
      </c>
      <c r="AKY620" s="203" t="s">
        <v>67</v>
      </c>
      <c r="AKZ620" s="10">
        <f>AKX620*1.2</f>
        <v>28.799999999999997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VLOOKUP(ALD620,$A$681:$F$2401,6,FALSE)</f>
        <v>475</v>
      </c>
      <c r="ALH620" s="203" t="s">
        <v>67</v>
      </c>
      <c r="ALI620" s="10">
        <f>ALG620*1.2</f>
        <v>570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VLOOKUP(ALM620,$A$681:$F$2401,6,FALSE)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VLOOKUP(ALV620,$A$681:$F$2401,6,FALSE)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VLOOKUP(AME620,$A$681:$F$2401,6,FALSE)</f>
        <v>332</v>
      </c>
      <c r="AMI620" s="203" t="s">
        <v>67</v>
      </c>
      <c r="AMJ620" s="10">
        <f>AMH620*1.2</f>
        <v>398.4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VLOOKUP(AMN620,$A$681:$F$2401,6,FALSE)</f>
        <v>332</v>
      </c>
      <c r="AMR620" s="203" t="s">
        <v>67</v>
      </c>
      <c r="AMS620" s="10">
        <f>AMQ620*1.2</f>
        <v>398.4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VLOOKUP(AMW620,$A$681:$F$2401,6,FALSE)</f>
        <v>343</v>
      </c>
      <c r="ANA620" s="203" t="s">
        <v>67</v>
      </c>
      <c r="ANB620" s="10">
        <f>AMZ620*1.2</f>
        <v>411.59999999999997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VLOOKUP(ANF620,$A$681:$F$2401,6,FALSE)</f>
        <v>191</v>
      </c>
      <c r="ANJ620" s="203" t="s">
        <v>67</v>
      </c>
      <c r="ANK620" s="10">
        <f>ANI620*1.2</f>
        <v>229.2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VLOOKUP(ANO620,$A$681:$F$2401,6,FALSE)</f>
        <v>36</v>
      </c>
      <c r="ANS620" s="203" t="s">
        <v>67</v>
      </c>
      <c r="ANT620" s="10">
        <f>ANR620*1.2</f>
        <v>43.199999999999996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VLOOKUP(ANX620,$A$681:$F$2401,6,FALSE)</f>
        <v>273</v>
      </c>
      <c r="AOB620" s="203" t="s">
        <v>67</v>
      </c>
      <c r="AOC620" s="10">
        <f>AOA620*1.2</f>
        <v>327.59999999999997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VLOOKUP(AOG620,$A$681:$F$2401,6,FALSE)</f>
        <v>99</v>
      </c>
      <c r="AOK620" s="203" t="s">
        <v>67</v>
      </c>
      <c r="AOL620" s="10">
        <f>AOJ620*1.2</f>
        <v>118.8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VLOOKUP(AOP620,$A$681:$F$2401,6,FALSE)</f>
        <v>36</v>
      </c>
      <c r="AOT620" s="203" t="s">
        <v>67</v>
      </c>
      <c r="AOU620" s="10">
        <f>AOS620*1.2</f>
        <v>43.199999999999996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VLOOKUP(AOY620,$A$681:$F$2401,6,FALSE)</f>
        <v>80</v>
      </c>
      <c r="APC620" s="203" t="s">
        <v>67</v>
      </c>
      <c r="APD620" s="10">
        <f>APB620*1.2</f>
        <v>96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VLOOKUP(APH620,$A$681:$F$2401,6,FALSE)</f>
        <v>332</v>
      </c>
      <c r="APL620" s="203" t="s">
        <v>67</v>
      </c>
      <c r="APM620" s="10">
        <f>APK620*1.2</f>
        <v>398.4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VLOOKUP(APQ620,$A$681:$F$2401,6,FALSE)</f>
        <v>332</v>
      </c>
      <c r="APU620" s="203" t="s">
        <v>67</v>
      </c>
      <c r="APV620" s="10">
        <f>APT620*1.2</f>
        <v>398.4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VLOOKUP(APZ620,$A$681:$F$2401,6,FALSE)</f>
        <v>332</v>
      </c>
      <c r="AQD620" s="203" t="s">
        <v>67</v>
      </c>
      <c r="AQE620" s="10">
        <f>AQC620*1.2</f>
        <v>398.4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VLOOKUP(B621,$A$681:$F$2401,6,FALSE)</f>
        <v>153</v>
      </c>
      <c r="F621" s="203" t="s">
        <v>69</v>
      </c>
      <c r="G621" s="10">
        <f>E621*1.1</f>
        <v>168.3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VLOOKUP(K621,$A$681:$F$2401,6,FALSE)</f>
        <v>86</v>
      </c>
      <c r="O621" s="203" t="s">
        <v>69</v>
      </c>
      <c r="P621" s="10">
        <f>N621*1.1</f>
        <v>94.600000000000009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VLOOKUP(T621,$A$681:$F$2401,6,FALSE)</f>
        <v>99</v>
      </c>
      <c r="X621" s="203" t="s">
        <v>69</v>
      </c>
      <c r="Y621" s="10">
        <f>W621*1.1</f>
        <v>108.9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VLOOKUP(AC621,$A$681:$F$2401,6,FALSE)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VLOOKUP(AL621,$A$681:$F$2401,6,FALSE)</f>
        <v>153</v>
      </c>
      <c r="AP621" s="203" t="s">
        <v>69</v>
      </c>
      <c r="AQ621" s="10">
        <f>AO621*1.1</f>
        <v>168.3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VLOOKUP(AU621,$A$681:$F$2401,6,FALSE)</f>
        <v>343</v>
      </c>
      <c r="AY621" s="203" t="s">
        <v>69</v>
      </c>
      <c r="AZ621" s="10">
        <f>AX621*1.1</f>
        <v>377.3</v>
      </c>
      <c r="BA621" s="10"/>
      <c r="BB621" s="267"/>
      <c r="BC621" s="203" t="s">
        <v>84</v>
      </c>
      <c r="BD621" s="276" t="s">
        <v>2053</v>
      </c>
      <c r="BF621" s="204"/>
      <c r="BG621" s="204">
        <f>VLOOKUP(BD621,$A$681:$F$2401,6,FALSE)</f>
        <v>674</v>
      </c>
      <c r="BH621" s="203" t="s">
        <v>69</v>
      </c>
      <c r="BI621" s="10">
        <f>BG621*1.1</f>
        <v>741.40000000000009</v>
      </c>
      <c r="BJ621" s="10"/>
      <c r="BK621" s="267"/>
      <c r="BL621" s="203" t="s">
        <v>84</v>
      </c>
      <c r="BM621" s="276" t="s">
        <v>2053</v>
      </c>
      <c r="BO621" s="204"/>
      <c r="BP621" s="204">
        <f>VLOOKUP(BM621,$A$681:$F$2401,6,FALSE)</f>
        <v>674</v>
      </c>
      <c r="BQ621" s="203" t="s">
        <v>69</v>
      </c>
      <c r="BR621" s="10">
        <f>BP621*1.1</f>
        <v>741.40000000000009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VLOOKUP(BV621,$A$681:$F$2401,6,FALSE)</f>
        <v>86</v>
      </c>
      <c r="BZ621" s="203" t="s">
        <v>69</v>
      </c>
      <c r="CA621" s="10">
        <f>BY621*1.1</f>
        <v>94.600000000000009</v>
      </c>
      <c r="CB621" s="10"/>
      <c r="CC621" s="267"/>
      <c r="CD621" s="203" t="s">
        <v>84</v>
      </c>
      <c r="CE621" s="276" t="s">
        <v>2053</v>
      </c>
      <c r="CG621" s="204"/>
      <c r="CH621" s="204">
        <f>VLOOKUP(CE621,$A$681:$F$2401,6,FALSE)</f>
        <v>674</v>
      </c>
      <c r="CI621" s="203" t="s">
        <v>69</v>
      </c>
      <c r="CJ621" s="10">
        <f>CH621*1.1</f>
        <v>741.40000000000009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VLOOKUP(CN621,$A$681:$F$2401,6,FALSE)</f>
        <v>191</v>
      </c>
      <c r="CR621" s="203" t="s">
        <v>69</v>
      </c>
      <c r="CS621" s="10">
        <f>CQ621*1.1</f>
        <v>210.10000000000002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VLOOKUP(CW621,$A$681:$F$2401,6,FALSE)</f>
        <v>343</v>
      </c>
      <c r="DA621" s="203" t="s">
        <v>69</v>
      </c>
      <c r="DB621" s="10">
        <f>CZ621*1.1</f>
        <v>377.3</v>
      </c>
      <c r="DC621" s="10"/>
      <c r="DD621" s="267"/>
      <c r="DE621" s="203" t="s">
        <v>84</v>
      </c>
      <c r="DF621" s="276" t="s">
        <v>1732</v>
      </c>
      <c r="DH621" s="204"/>
      <c r="DI621" s="204">
        <f>VLOOKUP(DF621,$A$681:$F$2401,6,FALSE)</f>
        <v>418</v>
      </c>
      <c r="DJ621" s="203" t="s">
        <v>69</v>
      </c>
      <c r="DK621" s="10">
        <f>DI621*1.1</f>
        <v>459.8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VLOOKUP(DO621,$A$681:$F$2401,6,FALSE)</f>
        <v>332</v>
      </c>
      <c r="DS621" s="203" t="s">
        <v>69</v>
      </c>
      <c r="DT621" s="10">
        <f>DR621*1.1</f>
        <v>365.20000000000005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VLOOKUP(DX621,$A$681:$F$2401,6,FALSE)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VLOOKUP(EG621,$A$681:$F$2401,6,FALSE)</f>
        <v>24</v>
      </c>
      <c r="EK621" s="203" t="s">
        <v>69</v>
      </c>
      <c r="EL621" s="10">
        <f>EJ621*1.1</f>
        <v>26.400000000000002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VLOOKUP(EP621,$A$681:$F$2401,6,FALSE)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VLOOKUP(EY621,$A$681:$F$2401,6,FALSE)</f>
        <v>80</v>
      </c>
      <c r="FC621" s="203" t="s">
        <v>69</v>
      </c>
      <c r="FD621" s="10">
        <f>FB621*1.1</f>
        <v>88</v>
      </c>
      <c r="FE621" s="10"/>
      <c r="FF621" s="267"/>
      <c r="FG621" s="203" t="s">
        <v>84</v>
      </c>
      <c r="FH621" s="418" t="s">
        <v>414</v>
      </c>
      <c r="FJ621" s="204"/>
      <c r="FK621" s="204">
        <f>VLOOKUP(FH621,$A$681:$F$2401,6,FALSE)</f>
        <v>273</v>
      </c>
      <c r="FL621" s="203" t="s">
        <v>69</v>
      </c>
      <c r="FM621" s="10">
        <f>FK621*1.1</f>
        <v>300.3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VLOOKUP(FQ621,$A$681:$F$2401,6,FALSE)</f>
        <v>80</v>
      </c>
      <c r="FU621" s="203" t="s">
        <v>69</v>
      </c>
      <c r="FV621" s="10">
        <f>FT621*1.1</f>
        <v>88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VLOOKUP(FZ621,$A$681:$F$2401,6,FALSE)</f>
        <v>99</v>
      </c>
      <c r="GD621" s="203" t="s">
        <v>69</v>
      </c>
      <c r="GE621" s="10">
        <f>GC621*1.1</f>
        <v>108.9</v>
      </c>
      <c r="GF621" s="10"/>
      <c r="GG621" s="267"/>
      <c r="GH621" s="203" t="s">
        <v>84</v>
      </c>
      <c r="GI621" s="276" t="s">
        <v>1732</v>
      </c>
      <c r="GK621" s="204"/>
      <c r="GL621" s="204">
        <f>VLOOKUP(GI621,$A$681:$F$2401,6,FALSE)</f>
        <v>418</v>
      </c>
      <c r="GM621" s="203" t="s">
        <v>69</v>
      </c>
      <c r="GN621" s="10">
        <f>GL621*1.1</f>
        <v>459.8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VLOOKUP(GR621,$A$681:$F$2401,6,FALSE)</f>
        <v>153</v>
      </c>
      <c r="GV621" s="203" t="s">
        <v>69</v>
      </c>
      <c r="GW621" s="10">
        <f>GU621*1.1</f>
        <v>168.3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VLOOKUP(HA621,$A$681:$F$2401,6,FALSE)</f>
        <v>475</v>
      </c>
      <c r="HE621" s="203" t="s">
        <v>69</v>
      </c>
      <c r="HF621" s="10">
        <f>HD621*1.1</f>
        <v>522.5</v>
      </c>
      <c r="HG621" s="10"/>
      <c r="HH621" s="267"/>
      <c r="HI621" s="203" t="s">
        <v>84</v>
      </c>
      <c r="HJ621" s="276" t="s">
        <v>2053</v>
      </c>
      <c r="HL621" s="204"/>
      <c r="HM621" s="204">
        <f>VLOOKUP(HJ621,$A$681:$F$2401,6,FALSE)</f>
        <v>674</v>
      </c>
      <c r="HN621" s="203" t="s">
        <v>69</v>
      </c>
      <c r="HO621" s="10">
        <f>HM621*1.1</f>
        <v>741.40000000000009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VLOOKUP(HS621,$A$681:$F$2401,6,FALSE)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VLOOKUP(IB621,$A$681:$F$2401,6,FALSE)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VLOOKUP(IK621,$A$681:$F$2401,6,FALSE)</f>
        <v>86</v>
      </c>
      <c r="IO621" s="203" t="s">
        <v>69</v>
      </c>
      <c r="IP621" s="10">
        <f>IN621*1.1</f>
        <v>94.600000000000009</v>
      </c>
      <c r="IQ621" s="10"/>
      <c r="IR621" s="267"/>
      <c r="IS621" s="203" t="s">
        <v>84</v>
      </c>
      <c r="IT621" s="276" t="s">
        <v>2053</v>
      </c>
      <c r="IV621" s="204"/>
      <c r="IW621" s="204">
        <f>VLOOKUP(IT621,$A$681:$F$2401,6,FALSE)</f>
        <v>674</v>
      </c>
      <c r="IX621" s="203" t="s">
        <v>69</v>
      </c>
      <c r="IY621" s="10">
        <f>IW621*1.1</f>
        <v>741.40000000000009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VLOOKUP(JC621,$A$681:$F$2401,6,FALSE)</f>
        <v>188</v>
      </c>
      <c r="JG621" s="203" t="s">
        <v>69</v>
      </c>
      <c r="JH621" s="10">
        <f>JF621*1.1</f>
        <v>206.8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VLOOKUP(JL621,$A$681:$F$2401,6,FALSE)</f>
        <v>153</v>
      </c>
      <c r="JP621" s="203" t="s">
        <v>69</v>
      </c>
      <c r="JQ621" s="10">
        <f>JO621*1.1</f>
        <v>168.3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VLOOKUP(JU621,$A$681:$F$2401,6,FALSE)</f>
        <v>86</v>
      </c>
      <c r="JY621" s="203" t="s">
        <v>69</v>
      </c>
      <c r="JZ621" s="10">
        <f>JX621*1.1</f>
        <v>94.600000000000009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VLOOKUP(KD621,$A$681:$F$2401,6,FALSE)</f>
        <v>36</v>
      </c>
      <c r="KH621" s="203" t="s">
        <v>69</v>
      </c>
      <c r="KI621" s="10">
        <f>KG621*1.1</f>
        <v>39.6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VLOOKUP(KM621,$A$681:$F$2401,6,FALSE)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VLOOKUP(KV621,$A$681:$F$2401,6,FALSE)</f>
        <v>24</v>
      </c>
      <c r="KZ621" s="203" t="s">
        <v>69</v>
      </c>
      <c r="LA621" s="10">
        <f>KY621*1.1</f>
        <v>26.400000000000002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VLOOKUP(LE621,$A$681:$F$2401,6,FALSE)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VLOOKUP(LN621,$A$681:$F$2401,6,FALSE)</f>
        <v>191</v>
      </c>
      <c r="LR621" s="203" t="s">
        <v>69</v>
      </c>
      <c r="LS621" s="10">
        <f>LQ621*1.1</f>
        <v>210.10000000000002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VLOOKUP(LW621,$A$681:$F$2401,6,FALSE)</f>
        <v>332</v>
      </c>
      <c r="MA621" s="203" t="s">
        <v>69</v>
      </c>
      <c r="MB621" s="10">
        <f>LZ621*1.1</f>
        <v>365.20000000000005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VLOOKUP(MF621,$A$681:$F$2401,6,FALSE)</f>
        <v>191</v>
      </c>
      <c r="MJ621" s="203" t="s">
        <v>69</v>
      </c>
      <c r="MK621" s="10">
        <f>MI621*1.1</f>
        <v>210.10000000000002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VLOOKUP(MO621,$A$681:$F$2401,6,FALSE)</f>
        <v>153</v>
      </c>
      <c r="MS621" s="203" t="s">
        <v>69</v>
      </c>
      <c r="MT621" s="10">
        <f>MR621*1.1</f>
        <v>168.3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VLOOKUP(MX621,$A$681:$F$2401,6,FALSE)</f>
        <v>131</v>
      </c>
      <c r="NB621" s="203" t="s">
        <v>69</v>
      </c>
      <c r="NC621" s="10">
        <f>NA621*1.1</f>
        <v>144.10000000000002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VLOOKUP(NG621,$A$681:$F$2401,6,FALSE)</f>
        <v>72</v>
      </c>
      <c r="NK621" s="203" t="s">
        <v>69</v>
      </c>
      <c r="NL621" s="10">
        <f>NJ621*1.1</f>
        <v>79.2</v>
      </c>
      <c r="NM621" s="10"/>
      <c r="NN621" s="267"/>
      <c r="NO621" s="203" t="s">
        <v>84</v>
      </c>
      <c r="NP621" s="421" t="s">
        <v>1205</v>
      </c>
      <c r="NR621" s="204"/>
      <c r="NS621" s="204">
        <f>VLOOKUP(NP621,$A$681:$F$2401,6,FALSE)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VLOOKUP(NY621,$A$681:$F$2401,6,FALSE)</f>
        <v>343</v>
      </c>
      <c r="OC621" s="203" t="s">
        <v>69</v>
      </c>
      <c r="OD621" s="10">
        <f>OB621*1.1</f>
        <v>377.3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VLOOKUP(OH621,$A$681:$F$2401,6,FALSE)</f>
        <v>188</v>
      </c>
      <c r="OL621" s="203" t="s">
        <v>69</v>
      </c>
      <c r="OM621" s="10">
        <f>OK621*1.1</f>
        <v>206.8</v>
      </c>
      <c r="ON621" s="10"/>
      <c r="OO621" s="267"/>
      <c r="OP621" s="203" t="s">
        <v>84</v>
      </c>
      <c r="OQ621" s="421" t="s">
        <v>452</v>
      </c>
      <c r="OS621" s="204"/>
      <c r="OT621" s="204">
        <f>VLOOKUP(OQ621,$A$681:$F$2401,6,FALSE)</f>
        <v>86</v>
      </c>
      <c r="OU621" s="203" t="s">
        <v>69</v>
      </c>
      <c r="OV621" s="10">
        <f>OT621*1.1</f>
        <v>94.600000000000009</v>
      </c>
      <c r="OW621" s="10"/>
      <c r="OX621" s="267"/>
      <c r="OY621" s="203" t="s">
        <v>84</v>
      </c>
      <c r="OZ621" s="425" t="s">
        <v>452</v>
      </c>
      <c r="PB621" s="204"/>
      <c r="PC621" s="204">
        <f>VLOOKUP(OZ621,$A$681:$F$2401,6,FALSE)</f>
        <v>86</v>
      </c>
      <c r="PD621" s="203" t="s">
        <v>69</v>
      </c>
      <c r="PE621" s="10">
        <f>PC621*1.1</f>
        <v>94.600000000000009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VLOOKUP(PI621,$A$681:$F$2401,6,FALSE)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VLOOKUP(PR621,$A$681:$F$2401,6,FALSE)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VLOOKUP(QA621,$A$681:$F$2401,6,FALSE)</f>
        <v>332</v>
      </c>
      <c r="QE621" s="203" t="s">
        <v>69</v>
      </c>
      <c r="QF621" s="10">
        <f>QD621*1.1</f>
        <v>365.20000000000005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VLOOKUP(QJ621,$A$681:$F$2401,6,FALSE)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VLOOKUP(QS621,$A$681:$F$2401,6,FALSE)</f>
        <v>343</v>
      </c>
      <c r="QW621" s="203" t="s">
        <v>69</v>
      </c>
      <c r="QX621" s="10">
        <f>QV621*1.1</f>
        <v>377.3</v>
      </c>
      <c r="QY621" s="10"/>
      <c r="QZ621" s="267"/>
      <c r="RA621" s="203" t="s">
        <v>84</v>
      </c>
      <c r="RB621" s="276" t="s">
        <v>1732</v>
      </c>
      <c r="RD621" s="204"/>
      <c r="RE621" s="204">
        <f>VLOOKUP(RB621,$A$681:$F$2401,6,FALSE)</f>
        <v>418</v>
      </c>
      <c r="RF621" s="203" t="s">
        <v>69</v>
      </c>
      <c r="RG621" s="10">
        <f>RE621*1.1</f>
        <v>459.8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VLOOKUP(RK621,$A$681:$F$2401,6,FALSE)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VLOOKUP(RT621,$A$681:$F$2401,6,FALSE)</f>
        <v>475</v>
      </c>
      <c r="RX621" s="203" t="s">
        <v>69</v>
      </c>
      <c r="RY621" s="10">
        <f>RW621*1.1</f>
        <v>522.5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VLOOKUP(SC621,$A$681:$F$2401,6,FALSE)</f>
        <v>191</v>
      </c>
      <c r="SG621" s="203" t="s">
        <v>69</v>
      </c>
      <c r="SH621" s="10">
        <f>SF621*1.1</f>
        <v>210.10000000000002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VLOOKUP(SL621,$A$681:$F$2401,6,FALSE)</f>
        <v>80</v>
      </c>
      <c r="SP621" s="203" t="s">
        <v>69</v>
      </c>
      <c r="SQ621" s="10">
        <f>SO621*1.1</f>
        <v>88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VLOOKUP(SU621,$A$681:$F$2401,6,FALSE)</f>
        <v>273</v>
      </c>
      <c r="SY621" s="203" t="s">
        <v>69</v>
      </c>
      <c r="SZ621" s="10">
        <f>SX621*1.1</f>
        <v>300.3</v>
      </c>
      <c r="TA621" s="10"/>
      <c r="TB621" s="273"/>
      <c r="TC621" s="203" t="s">
        <v>84</v>
      </c>
      <c r="TD621" s="425" t="s">
        <v>1732</v>
      </c>
      <c r="TF621" s="204"/>
      <c r="TG621" s="204">
        <f>VLOOKUP(TD621,$A$681:$F$2401,6,FALSE)</f>
        <v>418</v>
      </c>
      <c r="TH621" s="203" t="s">
        <v>69</v>
      </c>
      <c r="TI621" s="10">
        <f>TG621*1.1</f>
        <v>459.8</v>
      </c>
      <c r="TK621" s="273"/>
      <c r="TL621" s="203" t="s">
        <v>84</v>
      </c>
      <c r="TM621" s="276" t="s">
        <v>1205</v>
      </c>
      <c r="TO621" s="204"/>
      <c r="TP621" s="204">
        <f>VLOOKUP(TM621,$A$681:$F$2401,6,FALSE)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VLOOKUP(TV621,$A$681:$F$2401,6,FALSE)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VLOOKUP(UE621,$A$681:$F$2401,6,FALSE)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2053</v>
      </c>
      <c r="UP621" s="204"/>
      <c r="UQ621" s="204">
        <f>VLOOKUP(UN621,$A$681:$F$2401,6,FALSE)</f>
        <v>674</v>
      </c>
      <c r="UR621" s="203" t="s">
        <v>69</v>
      </c>
      <c r="US621" s="10">
        <f>UQ621*1.1</f>
        <v>741.40000000000009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VLOOKUP(UW621,$A$681:$F$2401,6,FALSE)</f>
        <v>36</v>
      </c>
      <c r="VA621" s="203" t="s">
        <v>69</v>
      </c>
      <c r="VB621" s="10">
        <f>UZ621*1.1</f>
        <v>39.6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VLOOKUP(VF621,$A$681:$F$2401,6,FALSE)</f>
        <v>99</v>
      </c>
      <c r="VJ621" s="203" t="s">
        <v>69</v>
      </c>
      <c r="VK621" s="10">
        <f>VI621*1.1</f>
        <v>108.9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VLOOKUP(VO621,$A$681:$F$2401,6,FALSE)</f>
        <v>188</v>
      </c>
      <c r="VS621" s="203" t="s">
        <v>69</v>
      </c>
      <c r="VT621" s="10">
        <f>VR621*1.1</f>
        <v>206.8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VLOOKUP(VX621,$A$681:$F$2401,6,FALSE)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VLOOKUP(WG621,$A$681:$F$2401,6,FALSE)</f>
        <v>191</v>
      </c>
      <c r="WK621" s="203" t="s">
        <v>69</v>
      </c>
      <c r="WL621" s="10">
        <f>WJ621*1.1</f>
        <v>210.10000000000002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VLOOKUP(WP621,$A$681:$F$2401,6,FALSE)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VLOOKUP(WY621,$A$681:$F$2401,6,FALSE)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1732</v>
      </c>
      <c r="XJ621" s="204"/>
      <c r="XK621" s="204">
        <f>VLOOKUP(XH621,$A$681:$F$2401,6,FALSE)</f>
        <v>418</v>
      </c>
      <c r="XL621" s="203" t="s">
        <v>69</v>
      </c>
      <c r="XM621" s="10">
        <f>XK621*1.1</f>
        <v>459.8</v>
      </c>
      <c r="XO621" s="273"/>
      <c r="XP621" s="203" t="s">
        <v>84</v>
      </c>
      <c r="XQ621" s="276" t="s">
        <v>1732</v>
      </c>
      <c r="XS621" s="204"/>
      <c r="XT621" s="204">
        <f>VLOOKUP(XQ621,$A$681:$F$2401,6,FALSE)</f>
        <v>418</v>
      </c>
      <c r="XU621" s="203" t="s">
        <v>69</v>
      </c>
      <c r="XV621" s="10">
        <f>XT621*1.1</f>
        <v>459.8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VLOOKUP(XZ621,$A$681:$F$2401,6,FALSE)</f>
        <v>80</v>
      </c>
      <c r="YD621" s="203" t="s">
        <v>69</v>
      </c>
      <c r="YE621" s="10">
        <f>YC621*1.1</f>
        <v>88</v>
      </c>
      <c r="YG621" s="273"/>
      <c r="YH621" s="203" t="s">
        <v>84</v>
      </c>
      <c r="YI621" s="278" t="s">
        <v>183</v>
      </c>
      <c r="YK621" s="204"/>
      <c r="YL621" s="204" t="e">
        <f>VLOOKUP(YI621,$A$681:$F$2401,6,FALSE)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VLOOKUP(YR621,$A$681:$F$2401,6,FALSE)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5" t="s">
        <v>452</v>
      </c>
      <c r="ZC621" s="204"/>
      <c r="ZD621" s="204">
        <f>VLOOKUP(ZA621,$A$681:$F$2401,6,FALSE)</f>
        <v>86</v>
      </c>
      <c r="ZE621" s="203" t="s">
        <v>69</v>
      </c>
      <c r="ZF621" s="10">
        <f>ZD621*1.1</f>
        <v>94.600000000000009</v>
      </c>
      <c r="ZH621" s="273"/>
      <c r="ZI621" s="203" t="s">
        <v>84</v>
      </c>
      <c r="ZJ621" s="276" t="s">
        <v>414</v>
      </c>
      <c r="ZL621" s="204"/>
      <c r="ZM621" s="204">
        <f>VLOOKUP(ZJ621,$A$681:$F$2401,6,FALSE)</f>
        <v>273</v>
      </c>
      <c r="ZN621" s="203" t="s">
        <v>69</v>
      </c>
      <c r="ZO621" s="10">
        <f>ZM621*1.1</f>
        <v>300.3</v>
      </c>
      <c r="ZQ621" s="273"/>
      <c r="ZR621" s="203" t="s">
        <v>84</v>
      </c>
      <c r="ZS621" s="276" t="s">
        <v>470</v>
      </c>
      <c r="ZU621" s="204"/>
      <c r="ZV621" s="204">
        <f>VLOOKUP(ZS621,$A$681:$F$2401,6,FALSE)</f>
        <v>191</v>
      </c>
      <c r="ZW621" s="203" t="s">
        <v>69</v>
      </c>
      <c r="ZX621" s="10">
        <f>ZV621*1.1</f>
        <v>210.10000000000002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VLOOKUP(AAB621,$A$681:$F$2401,6,FALSE)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2053</v>
      </c>
      <c r="AAM621" s="204"/>
      <c r="AAN621" s="204">
        <f>VLOOKUP(AAK621,$A$681:$F$2401,6,FALSE)</f>
        <v>674</v>
      </c>
      <c r="AAO621" s="203" t="s">
        <v>69</v>
      </c>
      <c r="AAP621" s="10">
        <f>AAN621*1.1</f>
        <v>741.40000000000009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VLOOKUP(AAT621,$A$681:$F$2401,6,FALSE)</f>
        <v>99</v>
      </c>
      <c r="AAX621" s="203" t="s">
        <v>69</v>
      </c>
      <c r="AAY621" s="10">
        <f>AAW621*1.1</f>
        <v>108.9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VLOOKUP(ABC621,$A$681:$F$2401,6,FALSE)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VLOOKUP(ABL621,$A$681:$F$2401,6,FALSE)</f>
        <v>153</v>
      </c>
      <c r="ABP621" s="203" t="s">
        <v>69</v>
      </c>
      <c r="ABQ621" s="10">
        <f>ABO621*1.1</f>
        <v>168.3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VLOOKUP(ABU621,$A$681:$F$2401,6,FALSE)</f>
        <v>475</v>
      </c>
      <c r="ABY621" s="203" t="s">
        <v>69</v>
      </c>
      <c r="ABZ621" s="10">
        <f>ABX621*1.1</f>
        <v>522.5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VLOOKUP(ACD621,$A$681:$F$2401,6,FALSE)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VLOOKUP(ACM621,$A$681:$F$2401,6,FALSE)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VLOOKUP(ACV621,$A$681:$F$2401,6,FALSE)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VLOOKUP(ADE621,$A$681:$F$2401,6,FALSE)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VLOOKUP(ADN621,$A$681:$F$2401,6,FALSE)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VLOOKUP(ADW621,$A$681:$F$2401,6,FALSE)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VLOOKUP(AEF621,$A$681:$F$2401,6,FALSE)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VLOOKUP(AEO621,$A$681:$F$2401,6,FALSE)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VLOOKUP(AEX621,$A$681:$F$2401,6,FALSE)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VLOOKUP(AFG621,$A$681:$F$2401,6,FALSE)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VLOOKUP(AFP621,$A$681:$F$2401,6,FALSE)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VLOOKUP(AFY621,$A$681:$F$2401,6,FALSE)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VLOOKUP(AGH621,$A$681:$F$2401,6,FALSE)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VLOOKUP(AGQ621,$A$681:$F$2401,6,FALSE)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VLOOKUP(AGZ621,$A$681:$F$2401,6,FALSE)</f>
        <v>134</v>
      </c>
      <c r="AHD621" s="203" t="s">
        <v>69</v>
      </c>
      <c r="AHE621" s="10">
        <f>AHC621*1.1</f>
        <v>147.4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VLOOKUP(AHI621,$A$681:$F$2401,6,FALSE)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1732</v>
      </c>
      <c r="AHT621" s="204"/>
      <c r="AHU621" s="204">
        <f>VLOOKUP(AHR621,$A$681:$F$2401,6,FALSE)</f>
        <v>418</v>
      </c>
      <c r="AHV621" s="203" t="s">
        <v>69</v>
      </c>
      <c r="AHW621" s="10">
        <f>AHU621*1.1</f>
        <v>459.8</v>
      </c>
      <c r="AHX621" s="10"/>
      <c r="AHY621" s="273"/>
      <c r="AHZ621" s="203" t="s">
        <v>84</v>
      </c>
      <c r="AIA621" s="276" t="s">
        <v>1732</v>
      </c>
      <c r="AIC621" s="204"/>
      <c r="AID621" s="204">
        <f>VLOOKUP(AIA621,$A$681:$F$2401,6,FALSE)</f>
        <v>418</v>
      </c>
      <c r="AIE621" s="203" t="s">
        <v>69</v>
      </c>
      <c r="AIF621" s="10">
        <f>AID621*1.1</f>
        <v>459.8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VLOOKUP(AIJ621,$A$681:$F$2401,6,FALSE)</f>
        <v>153</v>
      </c>
      <c r="AIN621" s="203" t="s">
        <v>69</v>
      </c>
      <c r="AIO621" s="10">
        <f>AIM621*1.1</f>
        <v>168.3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VLOOKUP(AIS621,$A$681:$F$2401,6,FALSE)</f>
        <v>134</v>
      </c>
      <c r="AIW621" s="203" t="s">
        <v>69</v>
      </c>
      <c r="AIX621" s="10">
        <f>AIV621*1.1</f>
        <v>147.4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VLOOKUP(AJB621,$A$681:$F$2401,6,FALSE)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VLOOKUP(AJK621,$A$681:$F$2401,6,FALSE)</f>
        <v>99</v>
      </c>
      <c r="AJO621" s="203" t="s">
        <v>69</v>
      </c>
      <c r="AJP621" s="10">
        <f>AJN621*1.1</f>
        <v>108.9</v>
      </c>
      <c r="AJQ621" s="10"/>
      <c r="AJR621" s="273"/>
      <c r="AJS621" s="203" t="s">
        <v>84</v>
      </c>
      <c r="AJT621" s="428" t="s">
        <v>474</v>
      </c>
      <c r="AJV621" s="204"/>
      <c r="AJW621" s="204">
        <f>VLOOKUP(AJT621,$A$681:$F$2401,6,FALSE)</f>
        <v>131</v>
      </c>
      <c r="AJX621" s="203" t="s">
        <v>69</v>
      </c>
      <c r="AJY621" s="10">
        <f>AJW621*1.1</f>
        <v>144.10000000000002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VLOOKUP(AKC621,$A$681:$F$2401,6,FALSE)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VLOOKUP(AKL621,$A$681:$F$2401,6,FALSE)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VLOOKUP(AKU621,$A$681:$F$2401,6,FALSE)</f>
        <v>153</v>
      </c>
      <c r="AKY621" s="203" t="s">
        <v>69</v>
      </c>
      <c r="AKZ621" s="10">
        <f>AKX621*1.1</f>
        <v>168.3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VLOOKUP(ALD621,$A$681:$F$2401,6,FALSE)</f>
        <v>273</v>
      </c>
      <c r="ALH621" s="203" t="s">
        <v>69</v>
      </c>
      <c r="ALI621" s="10">
        <f>ALG621*1.1</f>
        <v>300.3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VLOOKUP(ALM621,$A$681:$F$2401,6,FALSE)</f>
        <v>475</v>
      </c>
      <c r="ALQ621" s="203" t="s">
        <v>69</v>
      </c>
      <c r="ALR621" s="10">
        <f>ALP621*1.1</f>
        <v>522.5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VLOOKUP(ALV621,$A$681:$F$2401,6,FALSE)</f>
        <v>191</v>
      </c>
      <c r="ALZ621" s="203" t="s">
        <v>69</v>
      </c>
      <c r="AMA621" s="10">
        <f>ALY621*1.1</f>
        <v>210.10000000000002</v>
      </c>
      <c r="AMB621" s="10"/>
      <c r="AMC621" s="273"/>
      <c r="AMD621" s="203" t="s">
        <v>84</v>
      </c>
      <c r="AME621" s="276" t="s">
        <v>2053</v>
      </c>
      <c r="AMG621" s="204"/>
      <c r="AMH621" s="204">
        <f>VLOOKUP(AME621,$A$681:$F$2401,6,FALSE)</f>
        <v>674</v>
      </c>
      <c r="AMI621" s="203" t="s">
        <v>69</v>
      </c>
      <c r="AMJ621" s="10">
        <f>AMH621*1.1</f>
        <v>741.40000000000009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VLOOKUP(AMN621,$A$681:$F$2401,6,FALSE)</f>
        <v>294</v>
      </c>
      <c r="AMR621" s="203" t="s">
        <v>69</v>
      </c>
      <c r="AMS621" s="10">
        <f>AMQ621*1.1</f>
        <v>323.40000000000003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VLOOKUP(AMW621,$A$681:$F$2401,6,FALSE)</f>
        <v>294</v>
      </c>
      <c r="ANA621" s="203" t="s">
        <v>69</v>
      </c>
      <c r="ANB621" s="10">
        <f>AMZ621*1.1</f>
        <v>323.40000000000003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VLOOKUP(ANF621,$A$681:$F$2401,6,FALSE)</f>
        <v>80</v>
      </c>
      <c r="ANJ621" s="203" t="s">
        <v>69</v>
      </c>
      <c r="ANK621" s="10">
        <f>ANI621*1.1</f>
        <v>88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VLOOKUP(ANO621,$A$681:$F$2401,6,FALSE)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VLOOKUP(ANX621,$A$681:$F$2401,6,FALSE)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VLOOKUP(AOG621,$A$681:$F$2401,6,FALSE)</f>
        <v>294</v>
      </c>
      <c r="AOK621" s="203" t="s">
        <v>69</v>
      </c>
      <c r="AOL621" s="10">
        <f>AOJ621*1.1</f>
        <v>323.40000000000003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VLOOKUP(AOP621,$A$681:$F$2401,6,FALSE)</f>
        <v>475</v>
      </c>
      <c r="AOT621" s="203" t="s">
        <v>69</v>
      </c>
      <c r="AOU621" s="10">
        <f>AOS621*1.1</f>
        <v>522.5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VLOOKUP(AOY621,$A$681:$F$2401,6,FALSE)</f>
        <v>332</v>
      </c>
      <c r="APC621" s="203" t="s">
        <v>69</v>
      </c>
      <c r="APD621" s="10">
        <f>APB621*1.1</f>
        <v>365.20000000000005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VLOOKUP(APH621,$A$681:$F$2401,6,FALSE)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VLOOKUP(APQ621,$A$681:$F$2401,6,FALSE)</f>
        <v>131</v>
      </c>
      <c r="APU621" s="203" t="s">
        <v>69</v>
      </c>
      <c r="APV621" s="10">
        <f>APT621*1.1</f>
        <v>144.10000000000002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VLOOKUP(APZ621,$A$681:$F$2401,6,FALSE)</f>
        <v>273</v>
      </c>
      <c r="AQD621" s="203" t="s">
        <v>69</v>
      </c>
      <c r="AQE621" s="10">
        <f>AQC621*1.1</f>
        <v>300.3</v>
      </c>
      <c r="AQF621" s="10"/>
      <c r="AQG621" s="273"/>
    </row>
    <row r="622" spans="1:1125" s="14" customFormat="1" ht="15">
      <c r="A622" s="203"/>
      <c r="B622" s="411"/>
      <c r="D622" s="203"/>
      <c r="E622" s="203"/>
      <c r="F622" s="203"/>
      <c r="G622" s="10"/>
      <c r="H622" s="10">
        <f>SUM(G617:G621)</f>
        <v>1634.4999999999998</v>
      </c>
      <c r="I622" s="267"/>
      <c r="J622" s="203"/>
      <c r="K622" s="411"/>
      <c r="M622" s="203"/>
      <c r="N622" s="203"/>
      <c r="O622" s="203"/>
      <c r="P622" s="10"/>
      <c r="Q622" s="10">
        <f>SUM(P617:P621)</f>
        <v>1622.5</v>
      </c>
      <c r="R622" s="267"/>
      <c r="S622" s="203"/>
      <c r="T622" s="264"/>
      <c r="V622" s="203"/>
      <c r="W622" s="203"/>
      <c r="X622" s="203"/>
      <c r="Y622" s="10"/>
      <c r="Z622" s="10">
        <f>SUM(Y617:Y621)</f>
        <v>1676.9</v>
      </c>
      <c r="AA622" s="267"/>
      <c r="AB622" s="203"/>
      <c r="AC622" s="411"/>
      <c r="AE622" s="203"/>
      <c r="AF622" s="203"/>
      <c r="AG622" s="203"/>
      <c r="AH622" s="10"/>
      <c r="AI622" s="10">
        <f>SUM(AH617:AH621)</f>
        <v>2087</v>
      </c>
      <c r="AJ622" s="267"/>
      <c r="AK622" s="203"/>
      <c r="AL622" s="411"/>
      <c r="AN622" s="203"/>
      <c r="AO622" s="203"/>
      <c r="AP622" s="203"/>
      <c r="AQ622" s="10"/>
      <c r="AR622" s="10">
        <f>SUM(AQ617:AQ621)</f>
        <v>2467.6000000000004</v>
      </c>
      <c r="AS622" s="267"/>
      <c r="AT622" s="203"/>
      <c r="AU622" s="411"/>
      <c r="AW622" s="203"/>
      <c r="AX622" s="203"/>
      <c r="AY622" s="203"/>
      <c r="AZ622" s="10"/>
      <c r="BA622" s="10">
        <f>SUM(AZ617:AZ621)</f>
        <v>1487.6</v>
      </c>
      <c r="BB622" s="267"/>
      <c r="BC622" s="203"/>
      <c r="BD622" s="411"/>
      <c r="BF622" s="203"/>
      <c r="BG622" s="203"/>
      <c r="BH622" s="203"/>
      <c r="BI622" s="10"/>
      <c r="BJ622" s="10">
        <f>SUM(BI617:BI621)</f>
        <v>2108.6999999999998</v>
      </c>
      <c r="BK622" s="267"/>
      <c r="BL622" s="203"/>
      <c r="BM622" s="411"/>
      <c r="BO622" s="203"/>
      <c r="BP622" s="203"/>
      <c r="BQ622" s="203"/>
      <c r="BR622" s="10"/>
      <c r="BS622" s="10">
        <f>SUM(BR617:BR621)</f>
        <v>2096.4</v>
      </c>
      <c r="BT622" s="267"/>
      <c r="BU622" s="203"/>
      <c r="BV622" s="411"/>
      <c r="BX622" s="203"/>
      <c r="BY622" s="203"/>
      <c r="BZ622" s="203"/>
      <c r="CA622" s="10"/>
      <c r="CB622" s="10">
        <f>SUM(CA617:CA621)</f>
        <v>1510.1999999999998</v>
      </c>
      <c r="CC622" s="267"/>
      <c r="CD622" s="203"/>
      <c r="CE622" s="411"/>
      <c r="CG622" s="203"/>
      <c r="CH622" s="203"/>
      <c r="CI622" s="203"/>
      <c r="CJ622" s="10"/>
      <c r="CK622" s="10">
        <f>SUM(CJ617:CJ621)</f>
        <v>2004.5</v>
      </c>
      <c r="CL622" s="267"/>
      <c r="CM622" s="203"/>
      <c r="CN622" s="411"/>
      <c r="CP622" s="203"/>
      <c r="CQ622" s="203"/>
      <c r="CR622" s="203"/>
      <c r="CS622" s="10"/>
      <c r="CT622" s="10">
        <f>SUM(CS617:CS621)</f>
        <v>2000.6</v>
      </c>
      <c r="CU622" s="267"/>
      <c r="CV622" s="203"/>
      <c r="CW622" s="411"/>
      <c r="CY622" s="203"/>
      <c r="CZ622" s="203"/>
      <c r="DA622" s="203"/>
      <c r="DB622" s="10"/>
      <c r="DC622" s="10">
        <f>SUM(DB617:DB621)</f>
        <v>1851</v>
      </c>
      <c r="DD622" s="267"/>
      <c r="DE622" s="203"/>
      <c r="DF622" s="411"/>
      <c r="DH622" s="203"/>
      <c r="DI622" s="203"/>
      <c r="DJ622" s="203"/>
      <c r="DK622" s="10"/>
      <c r="DL622" s="10">
        <f>SUM(DK617:DK621)</f>
        <v>1840.1</v>
      </c>
      <c r="DM622" s="267"/>
      <c r="DN622" s="203"/>
      <c r="DO622" s="411"/>
      <c r="DQ622" s="203"/>
      <c r="DR622" s="203"/>
      <c r="DS622" s="203"/>
      <c r="DT622" s="10"/>
      <c r="DU622" s="10">
        <f>SUM(DT617:DT621)</f>
        <v>2041.3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11"/>
      <c r="EI622" s="203"/>
      <c r="EJ622" s="203"/>
      <c r="EK622" s="203"/>
      <c r="EL622" s="10"/>
      <c r="EM622" s="10">
        <f>SUM(EL617:EL621)</f>
        <v>998.69999999999993</v>
      </c>
      <c r="EN622" s="267"/>
      <c r="EO622" s="203"/>
      <c r="EP622" s="411"/>
      <c r="ER622" s="203"/>
      <c r="ES622" s="203"/>
      <c r="ET622" s="203"/>
      <c r="EU622" s="10"/>
      <c r="EV622" s="10">
        <f>SUM(EU617:EU621)</f>
        <v>2341.2999999999997</v>
      </c>
      <c r="EW622" s="267"/>
      <c r="EX622" s="203"/>
      <c r="EY622" s="411"/>
      <c r="FA622" s="203"/>
      <c r="FB622" s="203"/>
      <c r="FC622" s="203"/>
      <c r="FD622" s="10"/>
      <c r="FE622" s="10">
        <f>SUM(FD617:FD621)</f>
        <v>1481.1</v>
      </c>
      <c r="FF622" s="267"/>
      <c r="FG622" s="203"/>
      <c r="FH622" s="419"/>
      <c r="FJ622" s="203"/>
      <c r="FK622" s="203"/>
      <c r="FL622" s="203"/>
      <c r="FM622" s="10"/>
      <c r="FN622" s="10">
        <f>SUM(FM617:FM621)</f>
        <v>2384.1000000000004</v>
      </c>
      <c r="FO622" s="267"/>
      <c r="FP622" s="203"/>
      <c r="FQ622" s="411"/>
      <c r="FS622" s="203"/>
      <c r="FT622" s="203"/>
      <c r="FU622" s="203"/>
      <c r="FV622" s="10"/>
      <c r="FW622" s="10">
        <f>SUM(FV617:FV621)</f>
        <v>1345.6999999999998</v>
      </c>
      <c r="FX622" s="267"/>
      <c r="FY622" s="203"/>
      <c r="FZ622" s="411"/>
      <c r="GB622" s="203"/>
      <c r="GC622" s="203"/>
      <c r="GD622" s="203"/>
      <c r="GE622" s="10"/>
      <c r="GF622" s="10">
        <f>SUM(GE617:GE621)</f>
        <v>1126.9000000000001</v>
      </c>
      <c r="GG622" s="267"/>
      <c r="GH622" s="203"/>
      <c r="GI622" s="411"/>
      <c r="GK622" s="203"/>
      <c r="GL622" s="203"/>
      <c r="GM622" s="203"/>
      <c r="GN622" s="10"/>
      <c r="GO622" s="10">
        <f>SUM(GN617:GN621)</f>
        <v>1506.3</v>
      </c>
      <c r="GP622" s="267"/>
      <c r="GQ622" s="203"/>
      <c r="GR622" s="411"/>
      <c r="GT622" s="203"/>
      <c r="GU622" s="203"/>
      <c r="GV622" s="203"/>
      <c r="GW622" s="203"/>
      <c r="GX622" s="10">
        <f>SUM(GW617:GW621)</f>
        <v>2246.3000000000002</v>
      </c>
      <c r="GY622" s="267"/>
      <c r="GZ622" s="203"/>
      <c r="HA622" s="411"/>
      <c r="HC622" s="203"/>
      <c r="HD622" s="203"/>
      <c r="HE622" s="203"/>
      <c r="HF622" s="10"/>
      <c r="HG622" s="10">
        <f>SUM(HF617:HF621)</f>
        <v>2821.5</v>
      </c>
      <c r="HH622" s="267"/>
      <c r="HI622" s="203"/>
      <c r="HJ622" s="411"/>
      <c r="HL622" s="203"/>
      <c r="HM622" s="203"/>
      <c r="HN622" s="203"/>
      <c r="HO622" s="203"/>
      <c r="HP622" s="10">
        <f>SUM(HO617:HO621)</f>
        <v>1947.8</v>
      </c>
      <c r="HQ622" s="267"/>
      <c r="HR622" s="203"/>
      <c r="HS622" s="420"/>
      <c r="HU622" s="203"/>
      <c r="HV622" s="203"/>
      <c r="HW622" s="203"/>
      <c r="HX622" s="10"/>
      <c r="HY622" s="10">
        <f>SUM(HX617:HX621)</f>
        <v>1519.3999999999999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20"/>
      <c r="IM622" s="203"/>
      <c r="IN622" s="203"/>
      <c r="IO622" s="203"/>
      <c r="IP622" s="10"/>
      <c r="IQ622" s="10">
        <f>SUM(IP617:IP621)</f>
        <v>1881.5</v>
      </c>
      <c r="IR622" s="267"/>
      <c r="IS622" s="203"/>
      <c r="IT622" s="420"/>
      <c r="IV622" s="203"/>
      <c r="IW622" s="203"/>
      <c r="IX622" s="203"/>
      <c r="IY622" s="10"/>
      <c r="IZ622" s="10">
        <f>SUM(IY617:IY621)</f>
        <v>1948.4</v>
      </c>
      <c r="JA622" s="267"/>
      <c r="JB622" s="203"/>
      <c r="JC622" s="420"/>
      <c r="JE622" s="203"/>
      <c r="JF622" s="203"/>
      <c r="JG622" s="203"/>
      <c r="JH622" s="10"/>
      <c r="JI622" s="10">
        <f>SUM(JH617:JH621)</f>
        <v>1572.4999999999998</v>
      </c>
      <c r="JJ622" s="267"/>
      <c r="JK622" s="203"/>
      <c r="JL622" s="420"/>
      <c r="JN622" s="203"/>
      <c r="JO622" s="203"/>
      <c r="JP622" s="203"/>
      <c r="JQ622" s="10"/>
      <c r="JR622" s="10">
        <f>SUM(JQ617:JQ621)</f>
        <v>2053.3000000000002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1098.4999999999998</v>
      </c>
      <c r="KB622" s="267"/>
      <c r="KC622" s="203"/>
      <c r="KD622" s="420"/>
      <c r="KF622" s="203"/>
      <c r="KG622" s="203"/>
      <c r="KH622" s="203"/>
      <c r="KI622" s="10"/>
      <c r="KJ622" s="10">
        <f>SUM(KI617:KI621)</f>
        <v>1029.8999999999999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1008.4000000000001</v>
      </c>
      <c r="KT622" s="267"/>
      <c r="KU622" s="203"/>
      <c r="KV622" s="426"/>
      <c r="KX622" s="203"/>
      <c r="KY622" s="203"/>
      <c r="KZ622" s="203"/>
      <c r="LA622" s="10"/>
      <c r="LB622" s="10">
        <f>SUM(LA617:LA621)</f>
        <v>1379.8</v>
      </c>
      <c r="LC622" s="267"/>
      <c r="LD622" s="203"/>
      <c r="LG622" s="203"/>
      <c r="LH622" s="203"/>
      <c r="LI622" s="203"/>
      <c r="LJ622" s="10"/>
      <c r="LK622" s="10">
        <f>SUM(LJ617:LJ621)</f>
        <v>1275.2</v>
      </c>
      <c r="LL622" s="267"/>
      <c r="LM622" s="203"/>
      <c r="LN622" s="420"/>
      <c r="LP622" s="203"/>
      <c r="LQ622" s="203"/>
      <c r="LR622" s="203"/>
      <c r="LS622" s="10"/>
      <c r="LT622" s="10">
        <f>SUM(LS617:LS621)</f>
        <v>1820</v>
      </c>
      <c r="LU622" s="267"/>
      <c r="LV622" s="203"/>
      <c r="LW622" s="420"/>
      <c r="LY622" s="203"/>
      <c r="LZ622" s="203"/>
      <c r="MA622" s="203"/>
      <c r="MB622" s="10"/>
      <c r="MC622" s="10">
        <f>SUM(MB617:MB621)</f>
        <v>1748.1</v>
      </c>
      <c r="MD622" s="267"/>
      <c r="ME622" s="203"/>
      <c r="MF622" s="420"/>
      <c r="MH622" s="203"/>
      <c r="MI622" s="203"/>
      <c r="MJ622" s="203"/>
      <c r="MK622" s="10"/>
      <c r="ML622" s="10">
        <f>SUM(MK617:MK621)</f>
        <v>1456.4</v>
      </c>
      <c r="MM622" s="267"/>
      <c r="MN622" s="203"/>
      <c r="MO622" s="420"/>
      <c r="MQ622" s="203"/>
      <c r="MR622" s="203"/>
      <c r="MS622" s="203"/>
      <c r="MT622" s="10"/>
      <c r="MU622" s="10">
        <f>SUM(MT617:MT621)</f>
        <v>1316.7</v>
      </c>
      <c r="MV622" s="267"/>
      <c r="MW622" s="203"/>
      <c r="MX622" s="420"/>
      <c r="MZ622" s="203"/>
      <c r="NA622" s="203"/>
      <c r="NB622" s="203"/>
      <c r="NC622" s="10"/>
      <c r="ND622" s="10">
        <f>SUM(NC617:NC621)</f>
        <v>1126</v>
      </c>
      <c r="NE622" s="267"/>
      <c r="NF622" s="203"/>
      <c r="NG622" s="420"/>
      <c r="NI622" s="203"/>
      <c r="NJ622" s="203"/>
      <c r="NK622" s="203"/>
      <c r="NL622" s="10"/>
      <c r="NM622" s="10">
        <f>SUM(NL617:NL621)</f>
        <v>1242.0999999999999</v>
      </c>
      <c r="NN622" s="267"/>
      <c r="NO622" s="203"/>
      <c r="NP622" s="422"/>
      <c r="NR622" s="203"/>
      <c r="NS622" s="203"/>
      <c r="NT622" s="203"/>
      <c r="NU622" s="10"/>
      <c r="NV622" s="10">
        <f>SUM(NU617:NU621)</f>
        <v>1529.6999999999998</v>
      </c>
      <c r="NW622" s="267"/>
      <c r="NX622" s="203"/>
      <c r="NY622" s="420"/>
      <c r="OA622" s="203"/>
      <c r="OB622" s="203"/>
      <c r="OC622" s="203"/>
      <c r="OD622" s="203"/>
      <c r="OE622" s="10">
        <f>SUM(OD617:OD621)</f>
        <v>1143.7</v>
      </c>
      <c r="OF622" s="267"/>
      <c r="OG622" s="203"/>
      <c r="OH622" s="420"/>
      <c r="OJ622" s="203"/>
      <c r="OK622" s="203"/>
      <c r="OL622" s="203"/>
      <c r="OM622" s="10"/>
      <c r="ON622" s="10">
        <f>SUM(OM617:OM621)</f>
        <v>1604.9999999999998</v>
      </c>
      <c r="OO622" s="267"/>
      <c r="OP622" s="203"/>
      <c r="OQ622" s="422"/>
      <c r="OS622" s="203"/>
      <c r="OT622" s="203"/>
      <c r="OU622" s="203"/>
      <c r="OV622" s="10"/>
      <c r="OW622" s="10">
        <f>SUM(OV617:OV621)</f>
        <v>782.3</v>
      </c>
      <c r="OX622" s="267"/>
      <c r="OY622" s="203"/>
      <c r="OZ622" s="425"/>
      <c r="PB622" s="203"/>
      <c r="PC622" s="203"/>
      <c r="PD622" s="203"/>
      <c r="PE622" s="10"/>
      <c r="PF622" s="10">
        <f>SUM(PE617:PE621)</f>
        <v>1881.5</v>
      </c>
      <c r="PG622" s="267"/>
      <c r="PH622" s="203"/>
      <c r="PI622" s="420"/>
      <c r="PK622" s="203"/>
      <c r="PL622" s="203"/>
      <c r="PM622" s="203"/>
      <c r="PN622" s="10"/>
      <c r="PO622" s="10">
        <f>SUM(PN617:PN621)</f>
        <v>1637.2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20"/>
      <c r="QC622" s="203"/>
      <c r="QD622" s="203"/>
      <c r="QE622" s="203"/>
      <c r="QF622" s="10"/>
      <c r="QG622" s="10">
        <f>SUM(QF617:QF621)</f>
        <v>1088.3000000000002</v>
      </c>
      <c r="QH622" s="267"/>
      <c r="QI622" s="203"/>
      <c r="QJ622" s="420"/>
      <c r="QL622" s="203"/>
      <c r="QM622" s="203"/>
      <c r="QN622" s="203"/>
      <c r="QO622" s="10"/>
      <c r="QP622" s="10">
        <f>SUM(QO617:QO621)</f>
        <v>1314.2</v>
      </c>
      <c r="QQ622" s="267"/>
      <c r="QR622" s="203"/>
      <c r="QS622" s="420"/>
      <c r="QU622" s="203"/>
      <c r="QV622" s="203"/>
      <c r="QW622" s="203"/>
      <c r="QX622" s="10"/>
      <c r="QY622" s="10">
        <f>SUM(QX617:QX621)</f>
        <v>1221.5999999999999</v>
      </c>
      <c r="QZ622" s="267"/>
      <c r="RA622" s="203"/>
      <c r="RB622" s="420"/>
      <c r="RD622" s="203"/>
      <c r="RE622" s="203"/>
      <c r="RF622" s="203"/>
      <c r="RG622" s="10"/>
      <c r="RH622" s="10">
        <f>SUM(RG617:RG621)</f>
        <v>1164.5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20"/>
      <c r="RV622" s="203"/>
      <c r="RW622" s="203"/>
      <c r="RX622" s="203"/>
      <c r="RY622" s="10"/>
      <c r="RZ622" s="10">
        <f>SUM(RY617:RY621)</f>
        <v>1906.8</v>
      </c>
      <c r="SA622" s="273"/>
      <c r="SB622" s="203"/>
      <c r="SC622" s="420"/>
      <c r="SE622" s="203"/>
      <c r="SF622" s="203"/>
      <c r="SG622" s="203"/>
      <c r="SH622" s="10"/>
      <c r="SI622" s="10">
        <f>SUM(SH617:SH621)</f>
        <v>1482.9</v>
      </c>
      <c r="SJ622" s="273"/>
      <c r="SK622" s="203"/>
      <c r="SL622" s="420"/>
      <c r="SN622" s="203"/>
      <c r="SO622" s="203"/>
      <c r="SP622" s="203"/>
      <c r="SQ622" s="10"/>
      <c r="SR622" s="10">
        <f>SUM(SQ617:SQ621)</f>
        <v>2190.5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1343.7</v>
      </c>
      <c r="TB622" s="273"/>
      <c r="TC622" s="203"/>
      <c r="TD622" s="425"/>
      <c r="TF622" s="203"/>
      <c r="TG622" s="203"/>
      <c r="TH622" s="203"/>
      <c r="TI622" s="203"/>
      <c r="TJ622" s="10">
        <f>SUM(TI617:TI621)</f>
        <v>1396.1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1182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1230.9999999999998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1927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1805.5999999999997</v>
      </c>
      <c r="VD622" s="273"/>
      <c r="VE622" s="203"/>
      <c r="VF622" s="420"/>
      <c r="VH622" s="203"/>
      <c r="VI622" s="203"/>
      <c r="VJ622" s="203"/>
      <c r="VK622" s="10"/>
      <c r="VL622" s="10">
        <f>SUM(VK617:VK621)</f>
        <v>2133.1</v>
      </c>
      <c r="VM622" s="273"/>
      <c r="VN622" s="203"/>
      <c r="VO622" s="420"/>
      <c r="VQ622" s="203"/>
      <c r="VR622" s="203"/>
      <c r="VS622" s="203"/>
      <c r="VT622" s="10"/>
      <c r="VU622" s="10">
        <f>SUM(VT617:VT621)</f>
        <v>1275.2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949.3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20"/>
      <c r="XJ622" s="203"/>
      <c r="XK622" s="203"/>
      <c r="XL622" s="203"/>
      <c r="XM622" s="203"/>
      <c r="XN622" s="10">
        <f>SUM(XM617:XM621)</f>
        <v>947.5</v>
      </c>
      <c r="XO622" s="273"/>
      <c r="XP622" s="203"/>
      <c r="XQ622" s="420"/>
      <c r="XS622" s="203"/>
      <c r="XT622" s="203"/>
      <c r="XU622" s="203"/>
      <c r="XV622" s="10"/>
      <c r="XW622" s="10">
        <f>SUM(XV617:XV621)</f>
        <v>1391.2</v>
      </c>
      <c r="XX622" s="273"/>
      <c r="XY622" s="203"/>
      <c r="XZ622" s="420"/>
      <c r="YB622" s="203"/>
      <c r="YC622" s="203"/>
      <c r="YD622" s="203"/>
      <c r="YE622" s="203"/>
      <c r="YF622" s="10">
        <f>SUM(YE617:YE621)</f>
        <v>1547.4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5"/>
      <c r="ZC622" s="203"/>
      <c r="ZD622" s="203"/>
      <c r="ZE622" s="203"/>
      <c r="ZF622" s="203"/>
      <c r="ZG622" s="10">
        <f>SUM(ZF617:ZF621)</f>
        <v>1304.4999999999998</v>
      </c>
      <c r="ZH622" s="273"/>
      <c r="ZI622" s="203"/>
      <c r="ZJ622" s="420"/>
      <c r="ZL622" s="203"/>
      <c r="ZM622" s="203"/>
      <c r="ZN622" s="203"/>
      <c r="ZO622" s="203"/>
      <c r="ZP622" s="10">
        <f>SUM(ZO617:ZO621)</f>
        <v>1049.5999999999999</v>
      </c>
      <c r="ZQ622" s="273"/>
      <c r="ZR622" s="203"/>
      <c r="ZS622" s="420"/>
      <c r="ZU622" s="203"/>
      <c r="ZV622" s="203"/>
      <c r="ZW622" s="203"/>
      <c r="ZX622" s="10"/>
      <c r="ZY622" s="10">
        <f>SUM(ZX617:ZX621)</f>
        <v>1534.6999999999998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1022.3000000000001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1578.3000000000002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1161.4000000000001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941.40000000000009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2546.6999999999998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20"/>
      <c r="AHB622" s="203"/>
      <c r="AHC622" s="203"/>
      <c r="AHD622" s="203"/>
      <c r="AHE622" s="10"/>
      <c r="AHF622" s="10">
        <f>SUM(AHE617:AHE621)</f>
        <v>665.8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1034.3000000000002</v>
      </c>
      <c r="AHP622" s="273"/>
      <c r="AHQ622" s="203"/>
      <c r="AHR622" s="426"/>
      <c r="AHT622" s="203"/>
      <c r="AHU622" s="203"/>
      <c r="AHV622" s="203"/>
      <c r="AHW622" s="10"/>
      <c r="AHX622" s="10">
        <f>SUM(AHW617:AHW621)</f>
        <v>2245.8000000000002</v>
      </c>
      <c r="AHY622" s="273"/>
      <c r="AHZ622" s="203"/>
      <c r="AIA622" s="426"/>
      <c r="AIC622" s="203"/>
      <c r="AID622" s="203"/>
      <c r="AIE622" s="203"/>
      <c r="AIF622" s="10"/>
      <c r="AIG622" s="10">
        <f>SUM(AIF617:AIF621)</f>
        <v>1154.6999999999998</v>
      </c>
      <c r="AIH622" s="273"/>
      <c r="AII622" s="203"/>
      <c r="AIJ622" s="426"/>
      <c r="AIL622" s="203"/>
      <c r="AIM622" s="203"/>
      <c r="AIN622" s="203"/>
      <c r="AIO622" s="10"/>
      <c r="AIP622" s="10">
        <f>SUM(AIO617:AIO621)</f>
        <v>1132.3999999999999</v>
      </c>
      <c r="AIQ622" s="273"/>
      <c r="AIR622" s="203"/>
      <c r="AIS622" s="426"/>
      <c r="AIU622" s="203"/>
      <c r="AIV622" s="203"/>
      <c r="AIW622" s="203"/>
      <c r="AIX622" s="10"/>
      <c r="AIY622" s="10">
        <f>SUM(AIX617:AIX621)</f>
        <v>1090.5</v>
      </c>
      <c r="AIZ622" s="273"/>
      <c r="AJA622" s="203"/>
      <c r="AJB622" s="426"/>
      <c r="AJD622" s="203"/>
      <c r="AJE622" s="203"/>
      <c r="AJF622" s="203"/>
      <c r="AJG622" s="10"/>
      <c r="AJH622" s="10">
        <f>SUM(AJG617:AJG621)</f>
        <v>1191.3999999999999</v>
      </c>
      <c r="AJI622" s="273"/>
      <c r="AJJ622" s="203"/>
      <c r="AJK622" s="426"/>
      <c r="AJM622" s="203"/>
      <c r="AJN622" s="203"/>
      <c r="AJO622" s="203"/>
      <c r="AJP622" s="10"/>
      <c r="AJQ622" s="10">
        <f>SUM(AJP617:AJP621)</f>
        <v>1160.2</v>
      </c>
      <c r="AJR622" s="273"/>
      <c r="AJS622" s="203"/>
      <c r="AJT622" s="429"/>
      <c r="AJV622" s="203"/>
      <c r="AJW622" s="203"/>
      <c r="AJX622" s="203"/>
      <c r="AJY622" s="10"/>
      <c r="AJZ622" s="10">
        <f>SUM(AJY617:AJY621)</f>
        <v>1139.9000000000001</v>
      </c>
      <c r="AKA622" s="273"/>
      <c r="AKB622" s="203"/>
      <c r="AKC622" s="426"/>
      <c r="AKE622" s="203"/>
      <c r="AKF622" s="203"/>
      <c r="AKG622" s="203"/>
      <c r="AKH622" s="10"/>
      <c r="AKI622" s="10">
        <f>SUM(AKH617:AKH621)</f>
        <v>1392.2</v>
      </c>
      <c r="AKJ622" s="273"/>
      <c r="AKK622" s="203"/>
      <c r="AKL622" s="426"/>
      <c r="AKN622" s="203"/>
      <c r="AKO622" s="203"/>
      <c r="AKP622" s="203"/>
      <c r="AKQ622" s="10"/>
      <c r="AKR622" s="10">
        <f>SUM(AKQ617:AKQ621)</f>
        <v>1575.5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809.39999999999986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1973.8999999999999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1658.1</v>
      </c>
      <c r="ALT622" s="273"/>
      <c r="ALU622" s="203"/>
      <c r="ALV622" s="426"/>
      <c r="ALX622" s="203"/>
      <c r="ALY622" s="203"/>
      <c r="ALZ622" s="203"/>
      <c r="AMA622" s="10"/>
      <c r="AMB622" s="10">
        <f>SUM(AMA617:AMA621)</f>
        <v>778.3</v>
      </c>
      <c r="AMC622" s="273"/>
      <c r="AMD622" s="203"/>
      <c r="AME622" s="426"/>
      <c r="AMG622" s="203"/>
      <c r="AMH622" s="203"/>
      <c r="AMI622" s="203"/>
      <c r="AMJ622" s="10"/>
      <c r="AMK622" s="10">
        <f>SUM(AMJ617:AMJ621)</f>
        <v>1877.4</v>
      </c>
      <c r="AML622" s="273"/>
      <c r="AMM622" s="203"/>
      <c r="AMN622" s="426"/>
      <c r="AMP622" s="203"/>
      <c r="AMQ622" s="203"/>
      <c r="AMR622" s="203"/>
      <c r="AMS622" s="10"/>
      <c r="AMT622" s="10">
        <f>SUM(AMS617:AMS621)</f>
        <v>1367.6</v>
      </c>
      <c r="AMU622" s="273"/>
      <c r="AMV622" s="203"/>
      <c r="AMW622" s="426"/>
      <c r="AMY622" s="203"/>
      <c r="AMZ622" s="203"/>
      <c r="ANA622" s="203"/>
      <c r="ANB622" s="10"/>
      <c r="ANC622" s="10">
        <f>SUM(ANB617:ANB621)</f>
        <v>1586.8</v>
      </c>
      <c r="AND622" s="273"/>
      <c r="ANE622" s="203"/>
      <c r="ANF622" s="426"/>
      <c r="ANH622" s="203"/>
      <c r="ANI622" s="203"/>
      <c r="ANJ622" s="203"/>
      <c r="ANK622" s="10"/>
      <c r="ANL622" s="10">
        <f>SUM(ANK617:ANK621)</f>
        <v>1287.8999999999999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1211.2</v>
      </c>
      <c r="ANV622" s="273"/>
      <c r="ANW622" s="203"/>
      <c r="ANX622" s="426"/>
      <c r="ANZ622" s="203"/>
      <c r="AOA622" s="203"/>
      <c r="AOB622" s="203"/>
      <c r="AOC622" s="10"/>
      <c r="AOD622" s="10">
        <f>SUM(AOC617:AOC621)</f>
        <v>1216.6999999999998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2158.6999999999998</v>
      </c>
      <c r="AON622" s="273"/>
      <c r="AOO622" s="203"/>
      <c r="AOP622" s="426"/>
      <c r="AOR622" s="203"/>
      <c r="AOS622" s="203"/>
      <c r="AOT622" s="203"/>
      <c r="AOU622" s="10"/>
      <c r="AOV622" s="10">
        <f>SUM(AOU617:AOU621)</f>
        <v>1812</v>
      </c>
      <c r="AOW622" s="273"/>
      <c r="AOX622" s="203"/>
      <c r="AOY622" s="426"/>
      <c r="APA622" s="203"/>
      <c r="APB622" s="203"/>
      <c r="APC622" s="203"/>
      <c r="APD622" s="10"/>
      <c r="APE622" s="10">
        <f>SUM(APD617:APD621)</f>
        <v>1166</v>
      </c>
      <c r="APF622" s="273"/>
      <c r="APG622" s="203"/>
      <c r="APH622" s="426"/>
      <c r="APJ622" s="203"/>
      <c r="APK622" s="203"/>
      <c r="APL622" s="203"/>
      <c r="APM622" s="10"/>
      <c r="APN622" s="10">
        <f>SUM(APM617:APM621)</f>
        <v>1406.1999999999998</v>
      </c>
      <c r="APO622" s="273"/>
      <c r="APP622" s="203"/>
      <c r="APQ622" s="426"/>
      <c r="APS622" s="203"/>
      <c r="APT622" s="203"/>
      <c r="APU622" s="203"/>
      <c r="APV622" s="10"/>
      <c r="APW622" s="10">
        <f>SUM(APV617:APV621)</f>
        <v>1239.0999999999999</v>
      </c>
      <c r="APX622" s="273"/>
      <c r="APY622" s="203"/>
      <c r="APZ622" s="426"/>
      <c r="AQB622" s="203"/>
      <c r="AQC622" s="203"/>
      <c r="AQD622" s="203"/>
      <c r="AQE622" s="10"/>
      <c r="AQF622" s="10">
        <f>SUM(AQE617:AQE621)</f>
        <v>1207.0999999999999</v>
      </c>
      <c r="AQG622" s="273"/>
    </row>
    <row r="623" spans="1:1125" s="14" customFormat="1" ht="15">
      <c r="A623" s="203" t="s">
        <v>85</v>
      </c>
      <c r="B623" s="413" t="s">
        <v>417</v>
      </c>
      <c r="C623" s="412" t="s">
        <v>2018</v>
      </c>
      <c r="D623" s="283">
        <f>IF(C623="Kopman",1.5,1)</f>
        <v>1.5</v>
      </c>
      <c r="E623" s="204">
        <f>VLOOKUP(B623,$A$681:$F$2401,6,FALSE)</f>
        <v>194</v>
      </c>
      <c r="F623" s="203" t="s">
        <v>61</v>
      </c>
      <c r="G623" s="10">
        <f>E623*1.5*D623</f>
        <v>436.5</v>
      </c>
      <c r="H623" s="10"/>
      <c r="I623" s="267"/>
      <c r="J623" s="203" t="s">
        <v>85</v>
      </c>
      <c r="K623" s="413" t="s">
        <v>417</v>
      </c>
      <c r="L623" s="412" t="s">
        <v>2018</v>
      </c>
      <c r="M623" s="283">
        <f>IF(L623="Kopman",1.5,1)</f>
        <v>1.5</v>
      </c>
      <c r="N623" s="204">
        <f>VLOOKUP(K623,$A$681:$F$2401,6,FALSE)</f>
        <v>194</v>
      </c>
      <c r="O623" s="203" t="s">
        <v>61</v>
      </c>
      <c r="P623" s="10">
        <f>N623*1.5*M623</f>
        <v>436.5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VLOOKUP(T623,$A$681:$F$2401,6,FALSE)</f>
        <v>194</v>
      </c>
      <c r="X623" s="203" t="s">
        <v>61</v>
      </c>
      <c r="Y623" s="10">
        <f>W623*1.5*V623</f>
        <v>291</v>
      </c>
      <c r="Z623" s="10"/>
      <c r="AA623" s="267"/>
      <c r="AB623" s="203" t="s">
        <v>85</v>
      </c>
      <c r="AC623" s="413" t="s">
        <v>417</v>
      </c>
      <c r="AD623" s="412" t="s">
        <v>2018</v>
      </c>
      <c r="AE623" s="283">
        <f>IF(AD623="Kopman",1.5,1)</f>
        <v>1.5</v>
      </c>
      <c r="AF623" s="204">
        <f>VLOOKUP(AC623,$A$681:$F$2401,6,FALSE)</f>
        <v>194</v>
      </c>
      <c r="AG623" s="203" t="s">
        <v>61</v>
      </c>
      <c r="AH623" s="10">
        <f>AF623*1.5*AE623</f>
        <v>436.5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VLOOKUP(AL623,$A$681:$F$2401,6,FALSE)</f>
        <v>194</v>
      </c>
      <c r="AP623" s="203" t="s">
        <v>61</v>
      </c>
      <c r="AQ623" s="10">
        <f>AO623*1.5*AN623</f>
        <v>291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VLOOKUP(AU623,$A$681:$F$2401,6,FALSE)</f>
        <v>194</v>
      </c>
      <c r="AY623" s="203" t="s">
        <v>61</v>
      </c>
      <c r="AZ623" s="10">
        <f>AX623*1.5*AW623</f>
        <v>291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VLOOKUP(BD623,$A$681:$F$2401,6,FALSE)</f>
        <v>194</v>
      </c>
      <c r="BH623" s="203" t="s">
        <v>61</v>
      </c>
      <c r="BI623" s="10">
        <f>BG623*1.5*BF623</f>
        <v>291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VLOOKUP(BM623,$A$681:$F$2401,6,FALSE)</f>
        <v>194</v>
      </c>
      <c r="BQ623" s="203" t="s">
        <v>61</v>
      </c>
      <c r="BR623" s="10">
        <f>BP623*1.5*BO623</f>
        <v>291</v>
      </c>
      <c r="BS623" s="10"/>
      <c r="BT623" s="267"/>
      <c r="BU623" s="203" t="s">
        <v>85</v>
      </c>
      <c r="BV623" s="413" t="s">
        <v>417</v>
      </c>
      <c r="BW623" s="412" t="s">
        <v>2018</v>
      </c>
      <c r="BX623" s="283">
        <f>IF(BW623="Kopman",1.5,1)</f>
        <v>1.5</v>
      </c>
      <c r="BY623" s="204">
        <f>VLOOKUP(BV623,$A$681:$F$2401,6,FALSE)</f>
        <v>194</v>
      </c>
      <c r="BZ623" s="203" t="s">
        <v>61</v>
      </c>
      <c r="CA623" s="10">
        <f>BY623*1.5*BX623</f>
        <v>436.5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VLOOKUP(CE623,$A$681:$F$2401,6,FALSE)</f>
        <v>194</v>
      </c>
      <c r="CI623" s="203" t="s">
        <v>61</v>
      </c>
      <c r="CJ623" s="10">
        <f>CH623*1.5*CG623</f>
        <v>291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VLOOKUP(CN623,$A$681:$F$2401,6,FALSE)</f>
        <v>194</v>
      </c>
      <c r="CR623" s="203" t="s">
        <v>61</v>
      </c>
      <c r="CS623" s="10">
        <f>CQ623*1.5*CP623</f>
        <v>291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VLOOKUP(CW623,$A$681:$F$2401,6,FALSE)</f>
        <v>194</v>
      </c>
      <c r="DA623" s="203" t="s">
        <v>61</v>
      </c>
      <c r="DB623" s="10">
        <f>CZ623*1.5*CY623</f>
        <v>291</v>
      </c>
      <c r="DC623" s="10"/>
      <c r="DD623" s="267"/>
      <c r="DE623" s="203" t="s">
        <v>85</v>
      </c>
      <c r="DF623" s="413" t="s">
        <v>417</v>
      </c>
      <c r="DG623" s="412" t="s">
        <v>2018</v>
      </c>
      <c r="DH623" s="283">
        <f>IF(DG623="Kopman",1.5,1)</f>
        <v>1.5</v>
      </c>
      <c r="DI623" s="204">
        <f>VLOOKUP(DF623,$A$681:$F$2401,6,FALSE)</f>
        <v>194</v>
      </c>
      <c r="DJ623" s="203" t="s">
        <v>61</v>
      </c>
      <c r="DK623" s="10">
        <f>DI623*1.5*DH623</f>
        <v>436.5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VLOOKUP(DO623,$A$681:$F$2401,6,FALSE)</f>
        <v>194</v>
      </c>
      <c r="DS623" s="203" t="s">
        <v>61</v>
      </c>
      <c r="DT623" s="10">
        <f>DR623*1.5*DQ623</f>
        <v>291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VLOOKUP(DX623,$A$681:$F$2401,6,FALSE)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13" t="s">
        <v>417</v>
      </c>
      <c r="EH623" s="412" t="s">
        <v>2018</v>
      </c>
      <c r="EI623" s="283">
        <f>IF(EH623="Kopman",1.5,1)</f>
        <v>1.5</v>
      </c>
      <c r="EJ623" s="204">
        <f>VLOOKUP(EG623,$A$681:$F$2401,6,FALSE)</f>
        <v>194</v>
      </c>
      <c r="EK623" s="203" t="s">
        <v>61</v>
      </c>
      <c r="EL623" s="10">
        <f>EJ623*1.5*EI623</f>
        <v>436.5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VLOOKUP(EP623,$A$681:$F$2401,6,FALSE)</f>
        <v>194</v>
      </c>
      <c r="ET623" s="203" t="s">
        <v>61</v>
      </c>
      <c r="EU623" s="10">
        <f>ES623*1.5*ER623</f>
        <v>291</v>
      </c>
      <c r="EV623" s="10"/>
      <c r="EW623" s="267"/>
      <c r="EX623" s="203" t="s">
        <v>85</v>
      </c>
      <c r="EY623" s="413" t="s">
        <v>417</v>
      </c>
      <c r="EZ623" s="412" t="s">
        <v>2018</v>
      </c>
      <c r="FA623" s="283">
        <f>IF(EZ623="Kopman",1.5,1)</f>
        <v>1.5</v>
      </c>
      <c r="FB623" s="204">
        <f>VLOOKUP(EY623,$A$681:$F$2401,6,FALSE)</f>
        <v>194</v>
      </c>
      <c r="FC623" s="203" t="s">
        <v>61</v>
      </c>
      <c r="FD623" s="10">
        <f>FB623*1.5*FA623</f>
        <v>436.5</v>
      </c>
      <c r="FE623" s="10"/>
      <c r="FF623" s="267"/>
      <c r="FG623" s="203" t="s">
        <v>85</v>
      </c>
      <c r="FH623" s="413" t="s">
        <v>417</v>
      </c>
      <c r="FI623" s="412" t="s">
        <v>2018</v>
      </c>
      <c r="FJ623" s="283">
        <f>IF(FI623="Kopman",1.5,1)</f>
        <v>1.5</v>
      </c>
      <c r="FK623" s="204">
        <f>VLOOKUP(FH623,$A$681:$F$2401,6,FALSE)</f>
        <v>194</v>
      </c>
      <c r="FL623" s="203" t="s">
        <v>61</v>
      </c>
      <c r="FM623" s="10">
        <f>FK623*1.5*FJ623</f>
        <v>436.5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VLOOKUP(FQ623,$A$681:$F$2401,6,FALSE)</f>
        <v>194</v>
      </c>
      <c r="FU623" s="203" t="s">
        <v>61</v>
      </c>
      <c r="FV623" s="10">
        <f>FT623*1.5*FS623</f>
        <v>291</v>
      </c>
      <c r="FW623" s="10"/>
      <c r="FX623" s="267"/>
      <c r="FY623" s="203" t="s">
        <v>85</v>
      </c>
      <c r="FZ623" s="413" t="s">
        <v>417</v>
      </c>
      <c r="GA623" s="412" t="s">
        <v>2018</v>
      </c>
      <c r="GB623" s="283">
        <f>IF(GA623="Kopman",1.5,1)</f>
        <v>1.5</v>
      </c>
      <c r="GC623" s="204">
        <f>VLOOKUP(FZ623,$A$681:$F$2401,6,FALSE)</f>
        <v>194</v>
      </c>
      <c r="GD623" s="203" t="s">
        <v>61</v>
      </c>
      <c r="GE623" s="10">
        <f>GC623*1.5*GB623</f>
        <v>436.5</v>
      </c>
      <c r="GF623" s="10"/>
      <c r="GG623" s="267"/>
      <c r="GH623" s="203" t="s">
        <v>85</v>
      </c>
      <c r="GI623" s="413" t="s">
        <v>417</v>
      </c>
      <c r="GJ623" s="412" t="s">
        <v>2018</v>
      </c>
      <c r="GK623" s="283">
        <f>IF(GJ623="Kopman",1.5,1)</f>
        <v>1.5</v>
      </c>
      <c r="GL623" s="204">
        <f>VLOOKUP(GI623,$A$681:$F$2401,6,FALSE)</f>
        <v>194</v>
      </c>
      <c r="GM623" s="203" t="s">
        <v>61</v>
      </c>
      <c r="GN623" s="10">
        <f>GL623*1.5*GK623</f>
        <v>436.5</v>
      </c>
      <c r="GO623" s="10"/>
      <c r="GP623" s="267"/>
      <c r="GQ623" s="203" t="s">
        <v>85</v>
      </c>
      <c r="GR623" s="413" t="s">
        <v>417</v>
      </c>
      <c r="GS623" s="412" t="s">
        <v>2018</v>
      </c>
      <c r="GT623" s="283">
        <f>IF(GS623="Kopman",1.5,1)</f>
        <v>1.5</v>
      </c>
      <c r="GU623" s="204">
        <f>VLOOKUP(GR623,$A$681:$F$2401,6,FALSE)</f>
        <v>194</v>
      </c>
      <c r="GV623" s="203" t="s">
        <v>61</v>
      </c>
      <c r="GW623" s="10">
        <f>GU623*1.5</f>
        <v>291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VLOOKUP(HA623,$A$681:$F$2401,6,FALSE)</f>
        <v>68</v>
      </c>
      <c r="HE623" s="203" t="s">
        <v>61</v>
      </c>
      <c r="HF623" s="10">
        <f>HD623*1.5*HC623</f>
        <v>102</v>
      </c>
      <c r="HG623" s="10"/>
      <c r="HH623" s="267"/>
      <c r="HI623" s="203" t="s">
        <v>85</v>
      </c>
      <c r="HJ623" s="413" t="s">
        <v>417</v>
      </c>
      <c r="HK623" s="412" t="s">
        <v>2018</v>
      </c>
      <c r="HL623" s="283">
        <f>IF(HK623="Kopman",1.5,1)</f>
        <v>1.5</v>
      </c>
      <c r="HM623" s="204">
        <f>VLOOKUP(HJ623,$A$681:$F$2401,6,FALSE)</f>
        <v>194</v>
      </c>
      <c r="HN623" s="203" t="s">
        <v>61</v>
      </c>
      <c r="HO623" s="10">
        <f>HM623*1.5</f>
        <v>291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VLOOKUP(HS623,$A$681:$F$2401,6,FALSE)</f>
        <v>194</v>
      </c>
      <c r="HW623" s="203" t="s">
        <v>61</v>
      </c>
      <c r="HX623" s="10">
        <f>HV623*1.5*HU623</f>
        <v>291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VLOOKUP(IB623,$A$681:$F$2401,6,FALSE)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13" t="s">
        <v>417</v>
      </c>
      <c r="IL623" s="412" t="s">
        <v>2018</v>
      </c>
      <c r="IM623" s="283">
        <f>IF(IL623="Kopman",1.5,1)</f>
        <v>1.5</v>
      </c>
      <c r="IN623" s="204">
        <f>VLOOKUP(IK623,$A$681:$F$2401,6,FALSE)</f>
        <v>194</v>
      </c>
      <c r="IO623" s="203" t="s">
        <v>61</v>
      </c>
      <c r="IP623" s="10">
        <f>IN623*1.5*IM623</f>
        <v>436.5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VLOOKUP(IT623,$A$681:$F$2401,6,FALSE)</f>
        <v>194</v>
      </c>
      <c r="IX623" s="203" t="s">
        <v>61</v>
      </c>
      <c r="IY623" s="10">
        <f>IW623*1.5*IV623</f>
        <v>291</v>
      </c>
      <c r="IZ623" s="10"/>
      <c r="JA623" s="267"/>
      <c r="JB623" s="203" t="s">
        <v>85</v>
      </c>
      <c r="JC623" s="413" t="s">
        <v>417</v>
      </c>
      <c r="JD623" s="412" t="s">
        <v>2018</v>
      </c>
      <c r="JE623" s="283">
        <f>IF(JD623="Kopman",1.5,1)</f>
        <v>1.5</v>
      </c>
      <c r="JF623" s="204">
        <f>VLOOKUP(JC623,$A$681:$F$2401,6,FALSE)</f>
        <v>194</v>
      </c>
      <c r="JG623" s="203" t="s">
        <v>61</v>
      </c>
      <c r="JH623" s="10">
        <f>JF623*1.5*JE623</f>
        <v>436.5</v>
      </c>
      <c r="JI623" s="10"/>
      <c r="JJ623" s="267"/>
      <c r="JK623" s="203" t="s">
        <v>85</v>
      </c>
      <c r="JL623" s="413" t="s">
        <v>417</v>
      </c>
      <c r="JM623" s="412" t="s">
        <v>2018</v>
      </c>
      <c r="JN623" s="283">
        <f>IF(JM623="Kopman",1.5,1)</f>
        <v>1.5</v>
      </c>
      <c r="JO623" s="204">
        <f>VLOOKUP(JL623,$A$681:$F$2401,6,FALSE)</f>
        <v>194</v>
      </c>
      <c r="JP623" s="203" t="s">
        <v>61</v>
      </c>
      <c r="JQ623" s="10">
        <f>JO623*1.5*JN623</f>
        <v>436.5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VLOOKUP(JU623,$A$681:$F$2401,6,FALSE)</f>
        <v>194</v>
      </c>
      <c r="JY623" s="203" t="s">
        <v>61</v>
      </c>
      <c r="JZ623" s="10">
        <f>JX623*1.5*JW623</f>
        <v>291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VLOOKUP(KD623,$A$681:$F$2401,6,FALSE)</f>
        <v>194</v>
      </c>
      <c r="KH623" s="203" t="s">
        <v>61</v>
      </c>
      <c r="KI623" s="10">
        <f>KG623*1.5*KF623</f>
        <v>291</v>
      </c>
      <c r="KJ623" s="10"/>
      <c r="KK623" s="267"/>
      <c r="KL623" s="203" t="s">
        <v>85</v>
      </c>
      <c r="KM623" s="413" t="s">
        <v>417</v>
      </c>
      <c r="KN623" s="412" t="s">
        <v>2018</v>
      </c>
      <c r="KO623" s="283">
        <f>IF(KN623="Kopman",1.5,1)</f>
        <v>1.5</v>
      </c>
      <c r="KP623" s="204">
        <f>VLOOKUP(KM623,$A$681:$F$2401,6,FALSE)</f>
        <v>194</v>
      </c>
      <c r="KQ623" s="203" t="s">
        <v>61</v>
      </c>
      <c r="KR623" s="10">
        <f>KP623*1.5</f>
        <v>291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VLOOKUP(KV623,$A$681:$F$2401,6,FALSE)</f>
        <v>194</v>
      </c>
      <c r="KZ623" s="203" t="s">
        <v>61</v>
      </c>
      <c r="LA623" s="10">
        <f>KY623*1.5*KX623</f>
        <v>291</v>
      </c>
      <c r="LB623" s="10"/>
      <c r="LC623" s="267"/>
      <c r="LD623" s="203" t="s">
        <v>85</v>
      </c>
      <c r="LE623" s="413" t="s">
        <v>417</v>
      </c>
      <c r="LF623" s="412" t="s">
        <v>2018</v>
      </c>
      <c r="LG623" s="283">
        <f>IF(LF623="Kopman",1.5,1)</f>
        <v>1.5</v>
      </c>
      <c r="LH623" s="204">
        <f>VLOOKUP(LE623,$A$681:$F$2401,6,FALSE)</f>
        <v>194</v>
      </c>
      <c r="LI623" s="203" t="s">
        <v>61</v>
      </c>
      <c r="LJ623" s="10">
        <f>LH623*1.5*LG623</f>
        <v>436.5</v>
      </c>
      <c r="LK623" s="10"/>
      <c r="LL623" s="267"/>
      <c r="LM623" s="203" t="s">
        <v>85</v>
      </c>
      <c r="LN623" s="413" t="s">
        <v>417</v>
      </c>
      <c r="LO623" s="412" t="s">
        <v>2018</v>
      </c>
      <c r="LP623" s="283">
        <f>IF(LO623="Kopman",1.5,1)</f>
        <v>1.5</v>
      </c>
      <c r="LQ623" s="204">
        <f>VLOOKUP(LN623,$A$681:$F$2401,6,FALSE)</f>
        <v>194</v>
      </c>
      <c r="LR623" s="203" t="s">
        <v>61</v>
      </c>
      <c r="LS623" s="10">
        <f>LQ623*1.5*LP623</f>
        <v>436.5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VLOOKUP(LW623,$A$681:$F$2401,6,FALSE)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VLOOKUP(MF623,$A$681:$F$2401,6,FALSE)</f>
        <v>194</v>
      </c>
      <c r="MJ623" s="203" t="s">
        <v>61</v>
      </c>
      <c r="MK623" s="10">
        <f>MI623*1.5*MH623</f>
        <v>291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VLOOKUP(MO623,$A$681:$F$2401,6,FALSE)</f>
        <v>194</v>
      </c>
      <c r="MS623" s="203" t="s">
        <v>61</v>
      </c>
      <c r="MT623" s="10">
        <f>MR623*1.5*MQ623</f>
        <v>291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VLOOKUP(MX623,$A$681:$F$2401,6,FALSE)</f>
        <v>194</v>
      </c>
      <c r="NB623" s="203" t="s">
        <v>61</v>
      </c>
      <c r="NC623" s="10">
        <f>NA623*1.5*MZ623</f>
        <v>291</v>
      </c>
      <c r="ND623" s="10"/>
      <c r="NE623" s="267"/>
      <c r="NF623" s="203" t="s">
        <v>85</v>
      </c>
      <c r="NG623" s="413" t="s">
        <v>417</v>
      </c>
      <c r="NH623" s="412" t="s">
        <v>2018</v>
      </c>
      <c r="NI623" s="283">
        <f>IF(NH623="Kopman",1.5,1)</f>
        <v>1.5</v>
      </c>
      <c r="NJ623" s="204">
        <f>VLOOKUP(NG623,$A$681:$F$2401,6,FALSE)</f>
        <v>194</v>
      </c>
      <c r="NK623" s="203" t="s">
        <v>61</v>
      </c>
      <c r="NL623" s="10">
        <f>NJ623*1.5*NI623</f>
        <v>436.5</v>
      </c>
      <c r="NM623" s="10"/>
      <c r="NN623" s="267"/>
      <c r="NO623" s="203" t="s">
        <v>85</v>
      </c>
      <c r="NP623" s="413" t="s">
        <v>417</v>
      </c>
      <c r="NQ623" s="412" t="s">
        <v>2018</v>
      </c>
      <c r="NR623" s="283">
        <f>IF(NQ623="Kopman",1.5,1)</f>
        <v>1.5</v>
      </c>
      <c r="NS623" s="204">
        <f>VLOOKUP(NP623,$A$681:$F$2401,6,FALSE)</f>
        <v>194</v>
      </c>
      <c r="NT623" s="203" t="s">
        <v>61</v>
      </c>
      <c r="NU623" s="10">
        <f>NS623*1.5*NR623</f>
        <v>436.5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VLOOKUP(NY623,$A$681:$F$2401,6,FALSE)</f>
        <v>194</v>
      </c>
      <c r="OC623" s="203" t="s">
        <v>61</v>
      </c>
      <c r="OD623" s="10">
        <f>OB623*1.5</f>
        <v>291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VLOOKUP(OH623,$A$681:$F$2401,6,FALSE)</f>
        <v>194</v>
      </c>
      <c r="OL623" s="203" t="s">
        <v>61</v>
      </c>
      <c r="OM623" s="10">
        <f>OK623*1.5*OJ623</f>
        <v>291</v>
      </c>
      <c r="ON623" s="10"/>
      <c r="OO623" s="267"/>
      <c r="OP623" s="203" t="s">
        <v>85</v>
      </c>
      <c r="OQ623" s="421" t="s">
        <v>417</v>
      </c>
      <c r="OS623" s="283">
        <f>IF(OR623="Kopman",1.5,1)</f>
        <v>1</v>
      </c>
      <c r="OT623" s="204">
        <f>VLOOKUP(OQ623,$A$681:$F$2401,6,FALSE)</f>
        <v>194</v>
      </c>
      <c r="OU623" s="203" t="s">
        <v>61</v>
      </c>
      <c r="OV623" s="10">
        <f>OT623*1.5*OS623</f>
        <v>291</v>
      </c>
      <c r="OW623" s="10"/>
      <c r="OX623" s="267"/>
      <c r="OY623" s="203" t="s">
        <v>85</v>
      </c>
      <c r="OZ623" s="424" t="s">
        <v>417</v>
      </c>
      <c r="PA623" s="412" t="s">
        <v>2018</v>
      </c>
      <c r="PB623" s="283">
        <f>IF(PA623="Kopman",1.5,1)</f>
        <v>1.5</v>
      </c>
      <c r="PC623" s="204">
        <f>VLOOKUP(OZ623,$A$681:$F$2401,6,FALSE)</f>
        <v>194</v>
      </c>
      <c r="PD623" s="203" t="s">
        <v>61</v>
      </c>
      <c r="PE623" s="10">
        <f>PC623*1.5*PB623</f>
        <v>436.5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VLOOKUP(PI623,$A$681:$F$2401,6,FALSE)</f>
        <v>194</v>
      </c>
      <c r="PM623" s="203" t="s">
        <v>61</v>
      </c>
      <c r="PN623" s="10">
        <f>PL623*1.5*PK623</f>
        <v>291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VLOOKUP(PR623,$A$681:$F$2401,6,FALSE)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VLOOKUP(QA623,$A$681:$F$2401,6,FALSE)</f>
        <v>194</v>
      </c>
      <c r="QE623" s="203" t="s">
        <v>61</v>
      </c>
      <c r="QF623" s="10">
        <f>QD623*1.5*QC623</f>
        <v>291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VLOOKUP(QJ623,$A$681:$F$2401,6,FALSE)</f>
        <v>194</v>
      </c>
      <c r="QN623" s="203" t="s">
        <v>61</v>
      </c>
      <c r="QO623" s="10">
        <f>QM623*1.5*QL623</f>
        <v>291</v>
      </c>
      <c r="QP623" s="10"/>
      <c r="QQ623" s="267"/>
      <c r="QR623" s="203" t="s">
        <v>85</v>
      </c>
      <c r="QS623" s="413" t="s">
        <v>417</v>
      </c>
      <c r="QT623" s="412" t="s">
        <v>2018</v>
      </c>
      <c r="QU623" s="283">
        <f>IF(QT623="Kopman",1.5,1)</f>
        <v>1.5</v>
      </c>
      <c r="QV623" s="204">
        <f>VLOOKUP(QS623,$A$681:$F$2401,6,FALSE)</f>
        <v>194</v>
      </c>
      <c r="QW623" s="203" t="s">
        <v>61</v>
      </c>
      <c r="QX623" s="10">
        <f>QV623*1.5*QU623</f>
        <v>436.5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VLOOKUP(RB623,$A$681:$F$2401,6,FALSE)</f>
        <v>130</v>
      </c>
      <c r="RF623" s="203" t="s">
        <v>61</v>
      </c>
      <c r="RG623" s="10">
        <f>RE623*1.5*RD623</f>
        <v>195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VLOOKUP(RK623,$A$681:$F$2401,6,FALSE)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VLOOKUP(RT623,$A$681:$F$2401,6,FALSE)</f>
        <v>194</v>
      </c>
      <c r="RX623" s="203" t="s">
        <v>61</v>
      </c>
      <c r="RY623" s="10">
        <f>RW623*1.5*RV623</f>
        <v>291</v>
      </c>
      <c r="RZ623" s="10"/>
      <c r="SA623" s="273"/>
      <c r="SB623" s="203" t="s">
        <v>85</v>
      </c>
      <c r="SC623" s="413" t="s">
        <v>417</v>
      </c>
      <c r="SD623" s="412" t="s">
        <v>2018</v>
      </c>
      <c r="SE623" s="283">
        <f>IF(SD623="Kopman",1.5,1)</f>
        <v>1.5</v>
      </c>
      <c r="SF623" s="204">
        <f>VLOOKUP(SC623,$A$681:$F$2401,6,FALSE)</f>
        <v>194</v>
      </c>
      <c r="SG623" s="203" t="s">
        <v>61</v>
      </c>
      <c r="SH623" s="10">
        <f>SF623*1.5*SE623</f>
        <v>436.5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VLOOKUP(SL623,$A$681:$F$2401,6,FALSE)</f>
        <v>194</v>
      </c>
      <c r="SP623" s="203" t="s">
        <v>61</v>
      </c>
      <c r="SQ623" s="10">
        <f>SO623*1.5*SN623</f>
        <v>291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VLOOKUP(SU623,$A$681:$F$2401,6,FALSE)</f>
        <v>90</v>
      </c>
      <c r="SY623" s="203" t="s">
        <v>61</v>
      </c>
      <c r="SZ623" s="10">
        <f>SX623*1.5*SW623</f>
        <v>135</v>
      </c>
      <c r="TA623" s="10"/>
      <c r="TB623" s="273"/>
      <c r="TC623" s="203" t="s">
        <v>85</v>
      </c>
      <c r="TD623" s="425" t="s">
        <v>417</v>
      </c>
      <c r="TF623" s="283">
        <f>IF(TE623="Kopman",1.5,1)</f>
        <v>1</v>
      </c>
      <c r="TG623" s="204">
        <f>VLOOKUP(TD623,$A$681:$F$2401,6,FALSE)</f>
        <v>194</v>
      </c>
      <c r="TH623" s="203" t="s">
        <v>61</v>
      </c>
      <c r="TI623" s="10">
        <f>TG623*1.5</f>
        <v>291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VLOOKUP(TM623,$A$681:$F$2401,6,FALSE)</f>
        <v>68</v>
      </c>
      <c r="TQ623" s="203" t="s">
        <v>61</v>
      </c>
      <c r="TR623" s="10">
        <f>TP623*1.5*TO623</f>
        <v>102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VLOOKUP(TV623,$A$681:$F$2401,6,FALSE)</f>
        <v>194</v>
      </c>
      <c r="TZ623" s="203" t="s">
        <v>61</v>
      </c>
      <c r="UA623" s="10">
        <f>TY623*1.5*TX623</f>
        <v>291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VLOOKUP(UE623,$A$681:$F$2401,6,FALSE)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VLOOKUP(UN623,$A$681:$F$2401,6,FALSE)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VLOOKUP(UW623,$A$681:$F$2401,6,FALSE)</f>
        <v>37</v>
      </c>
      <c r="VA623" s="203" t="s">
        <v>61</v>
      </c>
      <c r="VB623" s="10">
        <f>UZ623*1.5*UY623</f>
        <v>55.5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VLOOKUP(VF623,$A$681:$F$2401,6,FALSE)</f>
        <v>434</v>
      </c>
      <c r="VJ623" s="203" t="s">
        <v>61</v>
      </c>
      <c r="VK623" s="10">
        <f>VI623*1.5*VH623</f>
        <v>651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VLOOKUP(VO623,$A$681:$F$2401,6,FALSE)</f>
        <v>130</v>
      </c>
      <c r="VS623" s="203" t="s">
        <v>61</v>
      </c>
      <c r="VT623" s="10">
        <f>VR623*1.5*VQ623</f>
        <v>195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VLOOKUP(VX623,$A$681:$F$2401,6,FALSE)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VLOOKUP(WG623,$A$681:$F$2401,6,FALSE)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VLOOKUP(WP623,$A$681:$F$2401,6,FALSE)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VLOOKUP(WY623,$A$681:$F$2401,6,FALSE)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13" t="s">
        <v>417</v>
      </c>
      <c r="XI623" s="412" t="s">
        <v>2018</v>
      </c>
      <c r="XJ623" s="283">
        <f>IF(XI623="Kopman",1.5,1)</f>
        <v>1.5</v>
      </c>
      <c r="XK623" s="204">
        <f>VLOOKUP(XH623,$A$681:$F$2401,6,FALSE)</f>
        <v>194</v>
      </c>
      <c r="XL623" s="203" t="s">
        <v>61</v>
      </c>
      <c r="XM623" s="10">
        <f>XK623*1.5</f>
        <v>291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VLOOKUP(XQ623,$A$681:$F$2401,6,FALSE)</f>
        <v>194</v>
      </c>
      <c r="XU623" s="203" t="s">
        <v>61</v>
      </c>
      <c r="XV623" s="10">
        <f>XT623*1.5*XS623</f>
        <v>291</v>
      </c>
      <c r="XW623" s="10"/>
      <c r="XX623" s="273"/>
      <c r="XY623" s="203" t="s">
        <v>85</v>
      </c>
      <c r="XZ623" s="413" t="s">
        <v>417</v>
      </c>
      <c r="YA623" s="412" t="s">
        <v>2018</v>
      </c>
      <c r="YB623" s="283">
        <f>IF(YA623="Kopman",1.5,1)</f>
        <v>1.5</v>
      </c>
      <c r="YC623" s="204">
        <f>VLOOKUP(XZ623,$A$681:$F$2401,6,FALSE)</f>
        <v>194</v>
      </c>
      <c r="YD623" s="203" t="s">
        <v>61</v>
      </c>
      <c r="YE623" s="10">
        <f>YC623*1.5</f>
        <v>291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VLOOKUP(YI623,$A$681:$F$2401,6,FALSE)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VLOOKUP(YR623,$A$681:$F$2401,6,FALSE)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5" t="s">
        <v>1787</v>
      </c>
      <c r="ZC623" s="283">
        <f>IF(ZB623="Kopman",1.5,1)</f>
        <v>1</v>
      </c>
      <c r="ZD623" s="204">
        <f>VLOOKUP(ZA623,$A$681:$F$2401,6,FALSE)</f>
        <v>234</v>
      </c>
      <c r="ZE623" s="203" t="s">
        <v>61</v>
      </c>
      <c r="ZF623" s="10">
        <f>ZD623*1.5</f>
        <v>351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VLOOKUP(ZJ623,$A$681:$F$2401,6,FALSE)</f>
        <v>194</v>
      </c>
      <c r="ZN623" s="203" t="s">
        <v>61</v>
      </c>
      <c r="ZO623" s="10">
        <f>ZM623*1.5</f>
        <v>291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VLOOKUP(ZS623,$A$681:$F$2401,6,FALSE)</f>
        <v>194</v>
      </c>
      <c r="ZW623" s="203" t="s">
        <v>61</v>
      </c>
      <c r="ZX623" s="10">
        <f>ZV623*1.5*ZU623</f>
        <v>291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VLOOKUP(AAB623,$A$681:$F$2401,6,FALSE)</f>
        <v>194</v>
      </c>
      <c r="AAF623" s="203" t="s">
        <v>61</v>
      </c>
      <c r="AAG623" s="10">
        <f>AAE623*1.5*AAD623</f>
        <v>291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VLOOKUP(AAK623,$A$681:$F$2401,6,FALSE)</f>
        <v>194</v>
      </c>
      <c r="AAO623" s="203" t="s">
        <v>61</v>
      </c>
      <c r="AAP623" s="10">
        <f>AAN623*1.5*AAM623</f>
        <v>291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VLOOKUP(AAT623,$A$681:$F$2401,6,FALSE)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VLOOKUP(ABC623,$A$681:$F$2401,6,FALSE)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VLOOKUP(ABL623,$A$681:$F$2401,6,FALSE)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VLOOKUP(ABU623,$A$681:$F$2401,6,FALSE)</f>
        <v>434</v>
      </c>
      <c r="ABY623" s="203" t="s">
        <v>61</v>
      </c>
      <c r="ABZ623" s="10">
        <f>ABX623*1.5*ABW623</f>
        <v>651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VLOOKUP(ACD623,$A$681:$F$2401,6,FALSE)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VLOOKUP(ACM623,$A$681:$F$2401,6,FALSE)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VLOOKUP(ACV623,$A$681:$F$2401,6,FALSE)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VLOOKUP(ADE623,$A$681:$F$2401,6,FALSE)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VLOOKUP(ADN623,$A$681:$F$2401,6,FALSE)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VLOOKUP(ADW623,$A$681:$F$2401,6,FALSE)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VLOOKUP(AEF623,$A$681:$F$2401,6,FALSE)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VLOOKUP(AEO623,$A$681:$F$2401,6,FALSE)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VLOOKUP(AEX623,$A$681:$F$2401,6,FALSE)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VLOOKUP(AFG623,$A$681:$F$2401,6,FALSE)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VLOOKUP(AFP623,$A$681:$F$2401,6,FALSE)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VLOOKUP(AFY623,$A$681:$F$2401,6,FALSE)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VLOOKUP(AGH623,$A$681:$F$2401,6,FALSE)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VLOOKUP(AGQ623,$A$681:$F$2401,6,FALSE)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VLOOKUP(AGZ623,$A$681:$F$2401,6,FALSE)</f>
        <v>194</v>
      </c>
      <c r="AHD623" s="203" t="s">
        <v>61</v>
      </c>
      <c r="AHE623" s="10">
        <f>AHC623*1.5*AHB623</f>
        <v>291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VLOOKUP(AHI623,$A$681:$F$2401,6,FALSE)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2079</v>
      </c>
      <c r="AHT623" s="283">
        <f>IF(AHS623="Kopman",1.5,1)</f>
        <v>1</v>
      </c>
      <c r="AHU623" s="204">
        <f>VLOOKUP(AHR623,$A$681:$F$2401,6,FALSE)</f>
        <v>81</v>
      </c>
      <c r="AHV623" s="203" t="s">
        <v>61</v>
      </c>
      <c r="AHW623" s="10">
        <f>AHU623*1.5*AHT623</f>
        <v>121.5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VLOOKUP(AIA623,$A$681:$F$2401,6,FALSE)</f>
        <v>194</v>
      </c>
      <c r="AIE623" s="203" t="s">
        <v>61</v>
      </c>
      <c r="AIF623" s="10">
        <f>AID623*1.5*AIC623</f>
        <v>291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VLOOKUP(AIJ623,$A$681:$F$2401,6,FALSE)</f>
        <v>194</v>
      </c>
      <c r="AIN623" s="203" t="s">
        <v>61</v>
      </c>
      <c r="AIO623" s="10">
        <f>AIM623*1.5*AIL623</f>
        <v>291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VLOOKUP(AIS623,$A$681:$F$2401,6,FALSE)</f>
        <v>194</v>
      </c>
      <c r="AIW623" s="203" t="s">
        <v>61</v>
      </c>
      <c r="AIX623" s="10">
        <f>AIV623*1.5*AIU623</f>
        <v>291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VLOOKUP(AJB623,$A$681:$F$2401,6,FALSE)</f>
        <v>86</v>
      </c>
      <c r="AJF623" s="203" t="s">
        <v>61</v>
      </c>
      <c r="AJG623" s="10">
        <f>AJE623*1.5*AJD623</f>
        <v>129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VLOOKUP(AJK623,$A$681:$F$2401,6,FALSE)</f>
        <v>194</v>
      </c>
      <c r="AJO623" s="203" t="s">
        <v>61</v>
      </c>
      <c r="AJP623" s="10">
        <f>AJN623*1.5*AJM623</f>
        <v>291</v>
      </c>
      <c r="AJQ623" s="10"/>
      <c r="AJR623" s="273"/>
      <c r="AJS623" s="203" t="s">
        <v>85</v>
      </c>
      <c r="AJT623" s="428" t="s">
        <v>548</v>
      </c>
      <c r="AJV623" s="283">
        <f>IF(AJU623="Kopman",1.5,1)</f>
        <v>1</v>
      </c>
      <c r="AJW623" s="204">
        <f>VLOOKUP(AJT623,$A$681:$F$2401,6,FALSE)</f>
        <v>90</v>
      </c>
      <c r="AJX623" s="203" t="s">
        <v>61</v>
      </c>
      <c r="AJY623" s="10">
        <f>AJW623*1.5*AJV623</f>
        <v>135</v>
      </c>
      <c r="AJZ623" s="10"/>
      <c r="AKA623" s="273"/>
      <c r="AKB623" s="203" t="s">
        <v>85</v>
      </c>
      <c r="AKC623" s="413" t="s">
        <v>417</v>
      </c>
      <c r="AKD623" s="412" t="s">
        <v>2018</v>
      </c>
      <c r="AKE623" s="283">
        <f>IF(AKD623="Kopman",1.5,1)</f>
        <v>1.5</v>
      </c>
      <c r="AKF623" s="204">
        <f>VLOOKUP(AKC623,$A$681:$F$2401,6,FALSE)</f>
        <v>194</v>
      </c>
      <c r="AKG623" s="203" t="s">
        <v>61</v>
      </c>
      <c r="AKH623" s="10">
        <f>AKF623*1.5*AKE623</f>
        <v>436.5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VLOOKUP(AKL623,$A$681:$F$2401,6,FALSE)</f>
        <v>194</v>
      </c>
      <c r="AKP623" s="203" t="s">
        <v>61</v>
      </c>
      <c r="AKQ623" s="10">
        <f>AKO623*1.5*AKN623</f>
        <v>291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VLOOKUP(AKU623,$A$681:$F$2401,6,FALSE)</f>
        <v>434</v>
      </c>
      <c r="AKY623" s="203" t="s">
        <v>61</v>
      </c>
      <c r="AKZ623" s="10">
        <f>AKX623*1.5*AKW623</f>
        <v>651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VLOOKUP(ALD623,$A$681:$F$2401,6,FALSE)</f>
        <v>194</v>
      </c>
      <c r="ALH623" s="203" t="s">
        <v>61</v>
      </c>
      <c r="ALI623" s="10">
        <f>ALG623*1.5*ALF623</f>
        <v>291</v>
      </c>
      <c r="ALJ623" s="10"/>
      <c r="ALK623" s="273"/>
      <c r="ALL623" s="203" t="s">
        <v>85</v>
      </c>
      <c r="ALM623" s="276" t="s">
        <v>417</v>
      </c>
      <c r="ALN623" s="412" t="s">
        <v>2018</v>
      </c>
      <c r="ALO623" s="283">
        <f>IF(ALN623="Kopman",1.5,1)</f>
        <v>1.5</v>
      </c>
      <c r="ALP623" s="204">
        <f>VLOOKUP(ALM623,$A$681:$F$2401,6,FALSE)</f>
        <v>194</v>
      </c>
      <c r="ALQ623" s="203" t="s">
        <v>61</v>
      </c>
      <c r="ALR623" s="10">
        <f>ALP623*1.5*ALO623</f>
        <v>436.5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VLOOKUP(ALV623,$A$681:$F$2401,6,FALSE)</f>
        <v>194</v>
      </c>
      <c r="ALZ623" s="203" t="s">
        <v>61</v>
      </c>
      <c r="AMA623" s="10">
        <f>ALY623*1.5*ALX623</f>
        <v>291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VLOOKUP(AME623,$A$681:$F$2401,6,FALSE)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VLOOKUP(AMN623,$A$681:$F$2401,6,FALSE)</f>
        <v>68</v>
      </c>
      <c r="AMR623" s="203" t="s">
        <v>61</v>
      </c>
      <c r="AMS623" s="10">
        <f>AMQ623*1.5*AMP623</f>
        <v>102</v>
      </c>
      <c r="AMT623" s="10"/>
      <c r="AMU623" s="273"/>
      <c r="AMV623" s="203" t="s">
        <v>85</v>
      </c>
      <c r="AMW623" s="413" t="s">
        <v>417</v>
      </c>
      <c r="AMX623" s="412" t="s">
        <v>2018</v>
      </c>
      <c r="AMY623" s="283">
        <f>IF(AMX623="Kopman",1.5,1)</f>
        <v>1.5</v>
      </c>
      <c r="AMZ623" s="204">
        <f>VLOOKUP(AMW623,$A$681:$F$2401,6,FALSE)</f>
        <v>194</v>
      </c>
      <c r="ANA623" s="203" t="s">
        <v>61</v>
      </c>
      <c r="ANB623" s="10">
        <f>AMZ623*1.5*AMY623</f>
        <v>436.5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VLOOKUP(ANF623,$A$681:$F$2401,6,FALSE)</f>
        <v>194</v>
      </c>
      <c r="ANJ623" s="203" t="s">
        <v>61</v>
      </c>
      <c r="ANK623" s="10">
        <f>ANI623*1.5*ANH623</f>
        <v>291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VLOOKUP(ANO623,$A$681:$F$2401,6,FALSE)</f>
        <v>194</v>
      </c>
      <c r="ANS623" s="203" t="s">
        <v>61</v>
      </c>
      <c r="ANT623" s="10">
        <f>ANR623*1.5*ANQ623</f>
        <v>291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VLOOKUP(ANX623,$A$681:$F$2401,6,FALSE)</f>
        <v>194</v>
      </c>
      <c r="AOB623" s="203" t="s">
        <v>61</v>
      </c>
      <c r="AOC623" s="10">
        <f>AOA623*1.5*ANZ623</f>
        <v>291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VLOOKUP(AOG623,$A$681:$F$2401,6,FALSE)</f>
        <v>194</v>
      </c>
      <c r="AOK623" s="203" t="s">
        <v>61</v>
      </c>
      <c r="AOL623" s="10">
        <f>AOJ623*1.5*AOI623</f>
        <v>291</v>
      </c>
      <c r="AOM623" s="10"/>
      <c r="AON623" s="273"/>
      <c r="AOO623" s="203" t="s">
        <v>85</v>
      </c>
      <c r="AOP623" s="413" t="s">
        <v>417</v>
      </c>
      <c r="AOQ623" s="412" t="s">
        <v>2018</v>
      </c>
      <c r="AOR623" s="283">
        <f>IF(AOQ623="Kopman",1.5,1)</f>
        <v>1.5</v>
      </c>
      <c r="AOS623" s="204">
        <f>VLOOKUP(AOP623,$A$681:$F$2401,6,FALSE)</f>
        <v>194</v>
      </c>
      <c r="AOT623" s="203" t="s">
        <v>61</v>
      </c>
      <c r="AOU623" s="10">
        <f>AOS623*1.5*AOR623</f>
        <v>436.5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VLOOKUP(AOY623,$A$681:$F$2401,6,FALSE)</f>
        <v>194</v>
      </c>
      <c r="APC623" s="203" t="s">
        <v>61</v>
      </c>
      <c r="APD623" s="10">
        <f>APB623*1.5*APA623</f>
        <v>291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VLOOKUP(APH623,$A$681:$F$2401,6,FALSE)</f>
        <v>194</v>
      </c>
      <c r="APL623" s="203" t="s">
        <v>61</v>
      </c>
      <c r="APM623" s="10">
        <f>APK623*1.5*APJ623</f>
        <v>291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VLOOKUP(APQ623,$A$681:$F$2401,6,FALSE)</f>
        <v>194</v>
      </c>
      <c r="APU623" s="203" t="s">
        <v>61</v>
      </c>
      <c r="APV623" s="10">
        <f>APT623*1.5*APS623</f>
        <v>291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VLOOKUP(APZ623,$A$681:$F$2401,6,FALSE)</f>
        <v>194</v>
      </c>
      <c r="AQD623" s="203" t="s">
        <v>61</v>
      </c>
      <c r="AQE623" s="10">
        <f>AQC623*1.5*AQB623</f>
        <v>291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VLOOKUP(B624,$A$681:$F$2401,6,FALSE)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2079</v>
      </c>
      <c r="M624" s="204"/>
      <c r="N624" s="204">
        <f>VLOOKUP(K624,$A$681:$F$2401,6,FALSE)</f>
        <v>81</v>
      </c>
      <c r="O624" s="203" t="s">
        <v>63</v>
      </c>
      <c r="P624" s="10">
        <f>N624*1.4</f>
        <v>113.39999999999999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VLOOKUP(T624,$A$681:$F$2401,6,FALSE)</f>
        <v>286</v>
      </c>
      <c r="X624" s="203" t="s">
        <v>63</v>
      </c>
      <c r="Y624" s="10">
        <f>W624*1.4</f>
        <v>400.4</v>
      </c>
      <c r="Z624" s="10"/>
      <c r="AA624" s="267"/>
      <c r="AB624" s="203" t="s">
        <v>86</v>
      </c>
      <c r="AC624" s="276" t="s">
        <v>2079</v>
      </c>
      <c r="AE624" s="204"/>
      <c r="AF624" s="204">
        <f>VLOOKUP(AC624,$A$681:$F$2401,6,FALSE)</f>
        <v>81</v>
      </c>
      <c r="AG624" s="203" t="s">
        <v>63</v>
      </c>
      <c r="AH624" s="10">
        <f>AF624*1.4</f>
        <v>113.39999999999999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VLOOKUP(AL624,$A$681:$F$2401,6,FALSE)</f>
        <v>66</v>
      </c>
      <c r="AP624" s="203" t="s">
        <v>63</v>
      </c>
      <c r="AQ624" s="10">
        <f>AO624*1.4</f>
        <v>92.399999999999991</v>
      </c>
      <c r="AR624" s="10"/>
      <c r="AS624" s="267"/>
      <c r="AT624" s="203" t="s">
        <v>86</v>
      </c>
      <c r="AU624" s="276" t="s">
        <v>2062</v>
      </c>
      <c r="AW624" s="204"/>
      <c r="AX624" s="204">
        <f>VLOOKUP(AU624,$A$681:$F$2401,6,FALSE)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VLOOKUP(BD624,$A$681:$F$2401,6,FALSE)</f>
        <v>286</v>
      </c>
      <c r="BH624" s="203" t="s">
        <v>63</v>
      </c>
      <c r="BI624" s="10">
        <f>BG624*1.4</f>
        <v>400.4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VLOOKUP(BM624,$A$681:$F$2401,6,FALSE)</f>
        <v>66</v>
      </c>
      <c r="BQ624" s="203" t="s">
        <v>63</v>
      </c>
      <c r="BR624" s="10">
        <f>BP624*1.4</f>
        <v>92.399999999999991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VLOOKUP(BV624,$A$681:$F$2401,6,FALSE)</f>
        <v>86</v>
      </c>
      <c r="BZ624" s="203" t="s">
        <v>63</v>
      </c>
      <c r="CA624" s="10">
        <f>BY624*1.4</f>
        <v>120.39999999999999</v>
      </c>
      <c r="CB624" s="10"/>
      <c r="CC624" s="267"/>
      <c r="CD624" s="203" t="s">
        <v>86</v>
      </c>
      <c r="CE624" s="276" t="s">
        <v>2079</v>
      </c>
      <c r="CG624" s="204"/>
      <c r="CH624" s="204">
        <f>VLOOKUP(CE624,$A$681:$F$2401,6,FALSE)</f>
        <v>81</v>
      </c>
      <c r="CI624" s="203" t="s">
        <v>63</v>
      </c>
      <c r="CJ624" s="10">
        <f>CH624*1.4</f>
        <v>113.39999999999999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VLOOKUP(CN624,$A$681:$F$2401,6,FALSE)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1787</v>
      </c>
      <c r="CY624" s="204"/>
      <c r="CZ624" s="204">
        <f>VLOOKUP(CW624,$A$681:$F$2401,6,FALSE)</f>
        <v>234</v>
      </c>
      <c r="DA624" s="203" t="s">
        <v>63</v>
      </c>
      <c r="DB624" s="10">
        <f>CZ624*1.4</f>
        <v>327.59999999999997</v>
      </c>
      <c r="DC624" s="10"/>
      <c r="DD624" s="267"/>
      <c r="DE624" s="203" t="s">
        <v>86</v>
      </c>
      <c r="DF624" s="276" t="s">
        <v>2079</v>
      </c>
      <c r="DH624" s="204"/>
      <c r="DI624" s="204">
        <f>VLOOKUP(DF624,$A$681:$F$2401,6,FALSE)</f>
        <v>81</v>
      </c>
      <c r="DJ624" s="203" t="s">
        <v>63</v>
      </c>
      <c r="DK624" s="10">
        <f>DI624*1.4</f>
        <v>113.39999999999999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VLOOKUP(DO624,$A$681:$F$2401,6,FALSE)</f>
        <v>130</v>
      </c>
      <c r="DS624" s="203" t="s">
        <v>63</v>
      </c>
      <c r="DT624" s="10">
        <f>DR624*1.4</f>
        <v>182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VLOOKUP(DX624,$A$681:$F$2401,6,FALSE)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VLOOKUP(EG624,$A$681:$F$2401,6,FALSE)</f>
        <v>135</v>
      </c>
      <c r="EK624" s="203" t="s">
        <v>63</v>
      </c>
      <c r="EL624" s="10">
        <f>EJ624*1.4</f>
        <v>189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VLOOKUP(EP624,$A$681:$F$2401,6,FALSE)</f>
        <v>86</v>
      </c>
      <c r="ET624" s="203" t="s">
        <v>63</v>
      </c>
      <c r="EU624" s="10">
        <f>ES624*1.4</f>
        <v>120.39999999999999</v>
      </c>
      <c r="EV624" s="10"/>
      <c r="EW624" s="267"/>
      <c r="EX624" s="203" t="s">
        <v>86</v>
      </c>
      <c r="EY624" s="276" t="s">
        <v>2079</v>
      </c>
      <c r="FA624" s="204"/>
      <c r="FB624" s="204">
        <f>VLOOKUP(EY624,$A$681:$F$2401,6,FALSE)</f>
        <v>81</v>
      </c>
      <c r="FC624" s="203" t="s">
        <v>63</v>
      </c>
      <c r="FD624" s="10">
        <f>FB624*1.4</f>
        <v>113.39999999999999</v>
      </c>
      <c r="FE624" s="10"/>
      <c r="FF624" s="267"/>
      <c r="FG624" s="203" t="s">
        <v>86</v>
      </c>
      <c r="FH624" s="418" t="s">
        <v>705</v>
      </c>
      <c r="FJ624" s="204"/>
      <c r="FK624" s="204">
        <f>VLOOKUP(FH624,$A$681:$F$2401,6,FALSE)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1787</v>
      </c>
      <c r="FS624" s="204"/>
      <c r="FT624" s="204">
        <f>VLOOKUP(FQ624,$A$681:$F$2401,6,FALSE)</f>
        <v>234</v>
      </c>
      <c r="FU624" s="203" t="s">
        <v>63</v>
      </c>
      <c r="FV624" s="10">
        <f>FT624*1.4</f>
        <v>327.59999999999997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VLOOKUP(FZ624,$A$681:$F$2401,6,FALSE)</f>
        <v>86</v>
      </c>
      <c r="GD624" s="203" t="s">
        <v>63</v>
      </c>
      <c r="GE624" s="10">
        <f>GC624*1.4</f>
        <v>120.39999999999999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VLOOKUP(GI624,$A$681:$F$2401,6,FALSE)</f>
        <v>130</v>
      </c>
      <c r="GM624" s="203" t="s">
        <v>63</v>
      </c>
      <c r="GN624" s="10">
        <f>GL624*1.4</f>
        <v>182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VLOOKUP(GR624,$A$681:$F$2401,6,FALSE)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2079</v>
      </c>
      <c r="HC624" s="204"/>
      <c r="HD624" s="204">
        <f>VLOOKUP(HA624,$A$681:$F$2401,6,FALSE)</f>
        <v>81</v>
      </c>
      <c r="HE624" s="203" t="s">
        <v>63</v>
      </c>
      <c r="HF624" s="10">
        <f>HD624*1.4</f>
        <v>113.39999999999999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VLOOKUP(HJ624,$A$681:$F$2401,6,FALSE)</f>
        <v>68</v>
      </c>
      <c r="HN624" s="203" t="s">
        <v>63</v>
      </c>
      <c r="HO624" s="10">
        <f>HM624*1.4</f>
        <v>95.199999999999989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VLOOKUP(HS624,$A$681:$F$2401,6,FALSE)</f>
        <v>68</v>
      </c>
      <c r="HW624" s="203" t="s">
        <v>63</v>
      </c>
      <c r="HX624" s="10">
        <f>HV624*1.4</f>
        <v>95.199999999999989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VLOOKUP(IB624,$A$681:$F$2401,6,FALSE)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VLOOKUP(IK624,$A$681:$F$2401,6,FALSE)</f>
        <v>286</v>
      </c>
      <c r="IO624" s="203" t="s">
        <v>63</v>
      </c>
      <c r="IP624" s="10">
        <f>IN624*1.4</f>
        <v>400.4</v>
      </c>
      <c r="IQ624" s="10"/>
      <c r="IR624" s="267"/>
      <c r="IS624" s="203" t="s">
        <v>86</v>
      </c>
      <c r="IT624" s="276" t="s">
        <v>2079</v>
      </c>
      <c r="IV624" s="204"/>
      <c r="IW624" s="204">
        <f>VLOOKUP(IT624,$A$681:$F$2401,6,FALSE)</f>
        <v>81</v>
      </c>
      <c r="IX624" s="203" t="s">
        <v>63</v>
      </c>
      <c r="IY624" s="10">
        <f>IW624*1.4</f>
        <v>113.39999999999999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VLOOKUP(JC624,$A$681:$F$2401,6,FALSE)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VLOOKUP(JL624,$A$681:$F$2401,6,FALSE)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VLOOKUP(JU624,$A$681:$F$2401,6,FALSE)</f>
        <v>32</v>
      </c>
      <c r="JY624" s="203" t="s">
        <v>63</v>
      </c>
      <c r="JZ624" s="10">
        <f>JX624*1.4</f>
        <v>44.8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VLOOKUP(KD624,$A$681:$F$2401,6,FALSE)</f>
        <v>66</v>
      </c>
      <c r="KH624" s="203" t="s">
        <v>63</v>
      </c>
      <c r="KI624" s="10">
        <f>KG624*1.4</f>
        <v>92.399999999999991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VLOOKUP(KM624,$A$681:$F$2401,6,FALSE)</f>
        <v>90</v>
      </c>
      <c r="KQ624" s="203" t="s">
        <v>63</v>
      </c>
      <c r="KR624" s="10">
        <f>KP624*1.4</f>
        <v>125.99999999999999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VLOOKUP(KV624,$A$681:$F$2401,6,FALSE)</f>
        <v>3</v>
      </c>
      <c r="KZ624" s="203" t="s">
        <v>63</v>
      </c>
      <c r="LA624" s="10">
        <f>KY624*1.4</f>
        <v>4.1999999999999993</v>
      </c>
      <c r="LB624" s="10"/>
      <c r="LC624" s="267"/>
      <c r="LD624" s="203" t="s">
        <v>86</v>
      </c>
      <c r="LE624" s="276" t="s">
        <v>1787</v>
      </c>
      <c r="LG624" s="204"/>
      <c r="LH624" s="204">
        <f>VLOOKUP(LE624,$A$681:$F$2401,6,FALSE)</f>
        <v>234</v>
      </c>
      <c r="LI624" s="203" t="s">
        <v>63</v>
      </c>
      <c r="LJ624" s="10">
        <f>LH624*1.4</f>
        <v>327.59999999999997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VLOOKUP(LN624,$A$681:$F$2401,6,FALSE)</f>
        <v>35</v>
      </c>
      <c r="LR624" s="203" t="s">
        <v>63</v>
      </c>
      <c r="LS624" s="10">
        <f>LQ624*1.4</f>
        <v>49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VLOOKUP(LW624,$A$681:$F$2401,6,FALSE)</f>
        <v>86</v>
      </c>
      <c r="MA624" s="203" t="s">
        <v>63</v>
      </c>
      <c r="MB624" s="10">
        <f>LZ624*1.4</f>
        <v>120.39999999999999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VLOOKUP(MF624,$A$681:$F$2401,6,FALSE)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VLOOKUP(MO624,$A$681:$F$2401,6,FALSE)</f>
        <v>86</v>
      </c>
      <c r="MS624" s="203" t="s">
        <v>63</v>
      </c>
      <c r="MT624" s="10">
        <f>MR624*1.4</f>
        <v>120.39999999999999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VLOOKUP(MX624,$A$681:$F$2401,6,FALSE)</f>
        <v>286</v>
      </c>
      <c r="NB624" s="203" t="s">
        <v>63</v>
      </c>
      <c r="NC624" s="10">
        <f>NA624*1.4</f>
        <v>400.4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VLOOKUP(NG624,$A$681:$F$2401,6,FALSE)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21" t="s">
        <v>717</v>
      </c>
      <c r="NR624" s="204"/>
      <c r="NS624" s="204">
        <f>VLOOKUP(NP624,$A$681:$F$2401,6,FALSE)</f>
        <v>286</v>
      </c>
      <c r="NT624" s="203" t="s">
        <v>63</v>
      </c>
      <c r="NU624" s="10">
        <f>NS624*1.4</f>
        <v>400.4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VLOOKUP(NY624,$A$681:$F$2401,6,FALSE)</f>
        <v>66</v>
      </c>
      <c r="OC624" s="203" t="s">
        <v>63</v>
      </c>
      <c r="OD624" s="10">
        <f>OB624*1.4</f>
        <v>92.399999999999991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VLOOKUP(OH624,$A$681:$F$2401,6,FALSE)</f>
        <v>66</v>
      </c>
      <c r="OL624" s="203" t="s">
        <v>63</v>
      </c>
      <c r="OM624" s="10">
        <f>OK624*1.4</f>
        <v>92.399999999999991</v>
      </c>
      <c r="ON624" s="10"/>
      <c r="OO624" s="267"/>
      <c r="OP624" s="203" t="s">
        <v>86</v>
      </c>
      <c r="OQ624" s="421" t="s">
        <v>821</v>
      </c>
      <c r="OS624" s="204"/>
      <c r="OT624" s="204">
        <f>VLOOKUP(OQ624,$A$681:$F$2401,6,FALSE)</f>
        <v>66</v>
      </c>
      <c r="OU624" s="203" t="s">
        <v>63</v>
      </c>
      <c r="OV624" s="10">
        <f>OT624*1.4</f>
        <v>92.399999999999991</v>
      </c>
      <c r="OW624" s="10"/>
      <c r="OX624" s="267"/>
      <c r="OY624" s="203" t="s">
        <v>86</v>
      </c>
      <c r="OZ624" s="425" t="s">
        <v>521</v>
      </c>
      <c r="PB624" s="204"/>
      <c r="PC624" s="204">
        <f>VLOOKUP(OZ624,$A$681:$F$2401,6,FALSE)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VLOOKUP(PI624,$A$681:$F$2401,6,FALSE)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VLOOKUP(PR624,$A$681:$F$2401,6,FALSE)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VLOOKUP(QA624,$A$681:$F$2401,6,FALSE)</f>
        <v>135</v>
      </c>
      <c r="QE624" s="203" t="s">
        <v>63</v>
      </c>
      <c r="QF624" s="10">
        <f>QD624*1.4</f>
        <v>189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VLOOKUP(QJ624,$A$681:$F$2401,6,FALSE)</f>
        <v>35</v>
      </c>
      <c r="QN624" s="203" t="s">
        <v>63</v>
      </c>
      <c r="QO624" s="10">
        <f>QM624*1.4</f>
        <v>49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VLOOKUP(QS624,$A$681:$F$2401,6,FALSE)</f>
        <v>286</v>
      </c>
      <c r="QW624" s="203" t="s">
        <v>63</v>
      </c>
      <c r="QX624" s="10">
        <f>QV624*1.4</f>
        <v>400.4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VLOOKUP(RB624,$A$681:$F$2401,6,FALSE)</f>
        <v>35</v>
      </c>
      <c r="RF624" s="203" t="s">
        <v>63</v>
      </c>
      <c r="RG624" s="10">
        <f>RE624*1.4</f>
        <v>49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VLOOKUP(RK624,$A$681:$F$2401,6,FALSE)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VLOOKUP(RT624,$A$681:$F$2401,6,FALSE)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VLOOKUP(SC624,$A$681:$F$2401,6,FALSE)</f>
        <v>286</v>
      </c>
      <c r="SG624" s="203" t="s">
        <v>63</v>
      </c>
      <c r="SH624" s="10">
        <f>SF624*1.4</f>
        <v>400.4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VLOOKUP(SL624,$A$681:$F$2401,6,FALSE)</f>
        <v>408</v>
      </c>
      <c r="SP624" s="203" t="s">
        <v>63</v>
      </c>
      <c r="SQ624" s="10">
        <f>SO624*1.4</f>
        <v>571.19999999999993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VLOOKUP(SU624,$A$681:$F$2401,6,FALSE)</f>
        <v>66</v>
      </c>
      <c r="SY624" s="203" t="s">
        <v>63</v>
      </c>
      <c r="SZ624" s="10">
        <f>SX624*1.4</f>
        <v>92.399999999999991</v>
      </c>
      <c r="TA624" s="10"/>
      <c r="TB624" s="273"/>
      <c r="TC624" s="203" t="s">
        <v>86</v>
      </c>
      <c r="TD624" s="425" t="s">
        <v>429</v>
      </c>
      <c r="TF624" s="204"/>
      <c r="TG624" s="204">
        <f>VLOOKUP(TD624,$A$681:$F$2401,6,FALSE)</f>
        <v>68</v>
      </c>
      <c r="TH624" s="203" t="s">
        <v>63</v>
      </c>
      <c r="TI624" s="10">
        <f>TG624*1.4</f>
        <v>95.199999999999989</v>
      </c>
      <c r="TK624" s="273"/>
      <c r="TL624" s="203" t="s">
        <v>86</v>
      </c>
      <c r="TM624" s="276" t="s">
        <v>419</v>
      </c>
      <c r="TO624" s="204"/>
      <c r="TP624" s="204">
        <f>VLOOKUP(TM624,$A$681:$F$2401,6,FALSE)</f>
        <v>32</v>
      </c>
      <c r="TQ624" s="203" t="s">
        <v>63</v>
      </c>
      <c r="TR624" s="10">
        <f>TP624*1.4</f>
        <v>44.8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VLOOKUP(TV624,$A$681:$F$2401,6,FALSE)</f>
        <v>66</v>
      </c>
      <c r="TZ624" s="203" t="s">
        <v>63</v>
      </c>
      <c r="UA624" s="10">
        <f>TY624*1.4</f>
        <v>92.399999999999991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VLOOKUP(UE624,$A$681:$F$2401,6,FALSE)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VLOOKUP(UN624,$A$681:$F$2401,6,FALSE)</f>
        <v>194</v>
      </c>
      <c r="UR624" s="203" t="s">
        <v>63</v>
      </c>
      <c r="US624" s="10">
        <f>UQ624*1.4</f>
        <v>271.59999999999997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VLOOKUP(UW624,$A$681:$F$2401,6,FALSE)</f>
        <v>66</v>
      </c>
      <c r="VA624" s="203" t="s">
        <v>63</v>
      </c>
      <c r="VB624" s="10">
        <f>UZ624*1.4</f>
        <v>92.399999999999991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VLOOKUP(VF624,$A$681:$F$2401,6,FALSE)</f>
        <v>35</v>
      </c>
      <c r="VJ624" s="203" t="s">
        <v>63</v>
      </c>
      <c r="VK624" s="10">
        <f>VI624*1.4</f>
        <v>49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VLOOKUP(VO624,$A$681:$F$2401,6,FALSE)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VLOOKUP(VX624,$A$681:$F$2401,6,FALSE)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VLOOKUP(WG624,$A$681:$F$2401,6,FALSE)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VLOOKUP(WP624,$A$681:$F$2401,6,FALSE)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VLOOKUP(WY624,$A$681:$F$2401,6,FALSE)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VLOOKUP(XH624,$A$681:$F$2401,6,FALSE)</f>
        <v>68</v>
      </c>
      <c r="XL624" s="203" t="s">
        <v>63</v>
      </c>
      <c r="XM624" s="10">
        <f>XK624*1.4</f>
        <v>95.199999999999989</v>
      </c>
      <c r="XO624" s="273"/>
      <c r="XP624" s="203" t="s">
        <v>86</v>
      </c>
      <c r="XQ624" s="276" t="s">
        <v>1269</v>
      </c>
      <c r="XS624" s="204"/>
      <c r="XT624" s="204">
        <f>VLOOKUP(XQ624,$A$681:$F$2401,6,FALSE)</f>
        <v>408</v>
      </c>
      <c r="XU624" s="203" t="s">
        <v>63</v>
      </c>
      <c r="XV624" s="10">
        <f>XT624*1.4</f>
        <v>571.19999999999993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VLOOKUP(XZ624,$A$681:$F$2401,6,FALSE)</f>
        <v>408</v>
      </c>
      <c r="YD624" s="203" t="s">
        <v>63</v>
      </c>
      <c r="YE624" s="10">
        <f>YC624*1.4</f>
        <v>571.19999999999993</v>
      </c>
      <c r="YG624" s="273"/>
      <c r="YH624" s="203" t="s">
        <v>86</v>
      </c>
      <c r="YI624" s="278" t="s">
        <v>183</v>
      </c>
      <c r="YK624" s="204"/>
      <c r="YL624" s="204" t="e">
        <f>VLOOKUP(YI624,$A$681:$F$2401,6,FALSE)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VLOOKUP(YR624,$A$681:$F$2401,6,FALSE)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5" t="s">
        <v>417</v>
      </c>
      <c r="ZC624" s="204"/>
      <c r="ZD624" s="204">
        <f>VLOOKUP(ZA624,$A$681:$F$2401,6,FALSE)</f>
        <v>194</v>
      </c>
      <c r="ZE624" s="203" t="s">
        <v>63</v>
      </c>
      <c r="ZF624" s="10">
        <f>ZD624*1.4</f>
        <v>271.59999999999997</v>
      </c>
      <c r="ZH624" s="273"/>
      <c r="ZI624" s="203" t="s">
        <v>86</v>
      </c>
      <c r="ZJ624" s="276" t="s">
        <v>705</v>
      </c>
      <c r="ZL624" s="204"/>
      <c r="ZM624" s="204">
        <f>VLOOKUP(ZJ624,$A$681:$F$2401,6,FALSE)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VLOOKUP(ZS624,$A$681:$F$2401,6,FALSE)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VLOOKUP(AAB624,$A$681:$F$2401,6,FALSE)</f>
        <v>135</v>
      </c>
      <c r="AAF624" s="203" t="s">
        <v>63</v>
      </c>
      <c r="AAG624" s="10">
        <f>AAE624*1.4</f>
        <v>189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VLOOKUP(AAK624,$A$681:$F$2401,6,FALSE)</f>
        <v>130</v>
      </c>
      <c r="AAO624" s="203" t="s">
        <v>63</v>
      </c>
      <c r="AAP624" s="10">
        <f>AAN624*1.4</f>
        <v>182</v>
      </c>
      <c r="AAQ624" s="10"/>
      <c r="AAR624" s="273"/>
      <c r="AAS624" s="203" t="s">
        <v>86</v>
      </c>
      <c r="AAT624" s="276" t="s">
        <v>2079</v>
      </c>
      <c r="AAV624" s="204"/>
      <c r="AAW624" s="204">
        <f>VLOOKUP(AAT624,$A$681:$F$2401,6,FALSE)</f>
        <v>81</v>
      </c>
      <c r="AAX624" s="203" t="s">
        <v>63</v>
      </c>
      <c r="AAY624" s="10">
        <f>AAW624*1.4</f>
        <v>113.39999999999999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VLOOKUP(ABC624,$A$681:$F$2401,6,FALSE)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VLOOKUP(ABL624,$A$681:$F$2401,6,FALSE)</f>
        <v>32</v>
      </c>
      <c r="ABP624" s="203" t="s">
        <v>63</v>
      </c>
      <c r="ABQ624" s="10">
        <f>ABO624*1.4</f>
        <v>44.8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VLOOKUP(ABU624,$A$681:$F$2401,6,FALSE)</f>
        <v>35</v>
      </c>
      <c r="ABY624" s="203" t="s">
        <v>63</v>
      </c>
      <c r="ABZ624" s="10">
        <f>ABX624*1.4</f>
        <v>49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VLOOKUP(ACD624,$A$681:$F$2401,6,FALSE)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VLOOKUP(ACM624,$A$681:$F$2401,6,FALSE)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VLOOKUP(ACV624,$A$681:$F$2401,6,FALSE)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VLOOKUP(ADE624,$A$681:$F$2401,6,FALSE)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VLOOKUP(ADN624,$A$681:$F$2401,6,FALSE)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VLOOKUP(ADW624,$A$681:$F$2401,6,FALSE)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VLOOKUP(AEF624,$A$681:$F$2401,6,FALSE)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VLOOKUP(AEO624,$A$681:$F$2401,6,FALSE)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VLOOKUP(AEX624,$A$681:$F$2401,6,FALSE)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VLOOKUP(AFG624,$A$681:$F$2401,6,FALSE)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VLOOKUP(AFP624,$A$681:$F$2401,6,FALSE)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VLOOKUP(AFY624,$A$681:$F$2401,6,FALSE)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VLOOKUP(AGH624,$A$681:$F$2401,6,FALSE)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VLOOKUP(AGQ624,$A$681:$F$2401,6,FALSE)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VLOOKUP(AGZ624,$A$681:$F$2401,6,FALSE)</f>
        <v>286</v>
      </c>
      <c r="AHD624" s="203" t="s">
        <v>63</v>
      </c>
      <c r="AHE624" s="10">
        <f>AHC624*1.4</f>
        <v>400.4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VLOOKUP(AHI624,$A$681:$F$2401,6,FALSE)</f>
        <v>194</v>
      </c>
      <c r="AHM624" s="203" t="s">
        <v>63</v>
      </c>
      <c r="AHN624" s="10">
        <f>AHL624*1.4</f>
        <v>271.59999999999997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VLOOKUP(AHR624,$A$681:$F$2401,6,FALSE)</f>
        <v>86</v>
      </c>
      <c r="AHV624" s="203" t="s">
        <v>63</v>
      </c>
      <c r="AHW624" s="10">
        <f>AHU624*1.4</f>
        <v>120.39999999999999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VLOOKUP(AIA624,$A$681:$F$2401,6,FALSE)</f>
        <v>86</v>
      </c>
      <c r="AIE624" s="203" t="s">
        <v>63</v>
      </c>
      <c r="AIF624" s="10">
        <f>AID624*1.4</f>
        <v>120.39999999999999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VLOOKUP(AIJ624,$A$681:$F$2401,6,FALSE)</f>
        <v>286</v>
      </c>
      <c r="AIN624" s="203" t="s">
        <v>63</v>
      </c>
      <c r="AIO624" s="10">
        <f>AIM624*1.4</f>
        <v>400.4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VLOOKUP(AIS624,$A$681:$F$2401,6,FALSE)</f>
        <v>340</v>
      </c>
      <c r="AIW624" s="203" t="s">
        <v>63</v>
      </c>
      <c r="AIX624" s="10">
        <f>AIV624*1.4</f>
        <v>475.99999999999994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VLOOKUP(AJB624,$A$681:$F$2401,6,FALSE)</f>
        <v>286</v>
      </c>
      <c r="AJF624" s="203" t="s">
        <v>63</v>
      </c>
      <c r="AJG624" s="10">
        <f>AJE624*1.4</f>
        <v>400.4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VLOOKUP(AJK624,$A$681:$F$2401,6,FALSE)</f>
        <v>286</v>
      </c>
      <c r="AJO624" s="203" t="s">
        <v>63</v>
      </c>
      <c r="AJP624" s="10">
        <f>AJN624*1.4</f>
        <v>400.4</v>
      </c>
      <c r="AJQ624" s="10"/>
      <c r="AJR624" s="273"/>
      <c r="AJS624" s="203" t="s">
        <v>86</v>
      </c>
      <c r="AJT624" s="428" t="s">
        <v>1787</v>
      </c>
      <c r="AJV624" s="204"/>
      <c r="AJW624" s="204">
        <f>VLOOKUP(AJT624,$A$681:$F$2401,6,FALSE)</f>
        <v>234</v>
      </c>
      <c r="AJX624" s="203" t="s">
        <v>63</v>
      </c>
      <c r="AJY624" s="10">
        <f>AJW624*1.4</f>
        <v>327.59999999999997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VLOOKUP(AKC624,$A$681:$F$2401,6,FALSE)</f>
        <v>286</v>
      </c>
      <c r="AKG624" s="203" t="s">
        <v>63</v>
      </c>
      <c r="AKH624" s="10">
        <f>AKF624*1.4</f>
        <v>400.4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VLOOKUP(AKL624,$A$681:$F$2401,6,FALSE)</f>
        <v>135</v>
      </c>
      <c r="AKP624" s="203" t="s">
        <v>63</v>
      </c>
      <c r="AKQ624" s="10">
        <f>AKO624*1.4</f>
        <v>189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VLOOKUP(AKU624,$A$681:$F$2401,6,FALSE)</f>
        <v>35</v>
      </c>
      <c r="AKY624" s="203" t="s">
        <v>63</v>
      </c>
      <c r="AKZ624" s="10">
        <f>AKX624*1.4</f>
        <v>49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VLOOKUP(ALD624,$A$681:$F$2401,6,FALSE)</f>
        <v>286</v>
      </c>
      <c r="ALH624" s="203" t="s">
        <v>63</v>
      </c>
      <c r="ALI624" s="10">
        <f>ALG624*1.4</f>
        <v>400.4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VLOOKUP(ALM624,$A$681:$F$2401,6,FALSE)</f>
        <v>47</v>
      </c>
      <c r="ALQ624" s="203" t="s">
        <v>63</v>
      </c>
      <c r="ALR624" s="10">
        <f>ALP624*1.4</f>
        <v>65.8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VLOOKUP(ALV624,$A$681:$F$2401,6,FALSE)</f>
        <v>286</v>
      </c>
      <c r="ALZ624" s="203" t="s">
        <v>63</v>
      </c>
      <c r="AMA624" s="10">
        <f>ALY624*1.4</f>
        <v>400.4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VLOOKUP(AME624,$A$681:$F$2401,6,FALSE)</f>
        <v>37</v>
      </c>
      <c r="AMI624" s="203" t="s">
        <v>63</v>
      </c>
      <c r="AMJ624" s="10">
        <f>AMH624*1.4</f>
        <v>51.8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VLOOKUP(AMN624,$A$681:$F$2401,6,FALSE)</f>
        <v>194</v>
      </c>
      <c r="AMR624" s="203" t="s">
        <v>63</v>
      </c>
      <c r="AMS624" s="10">
        <f>AMQ624*1.4</f>
        <v>271.59999999999997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VLOOKUP(AMW624,$A$681:$F$2401,6,FALSE)</f>
        <v>35</v>
      </c>
      <c r="ANA624" s="203" t="s">
        <v>63</v>
      </c>
      <c r="ANB624" s="10">
        <f>AMZ624*1.4</f>
        <v>49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VLOOKUP(ANF624,$A$681:$F$2401,6,FALSE)</f>
        <v>35</v>
      </c>
      <c r="ANJ624" s="203" t="s">
        <v>63</v>
      </c>
      <c r="ANK624" s="10">
        <f>ANI624*1.4</f>
        <v>49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VLOOKUP(ANO624,$A$681:$F$2401,6,FALSE)</f>
        <v>90</v>
      </c>
      <c r="ANS624" s="203" t="s">
        <v>63</v>
      </c>
      <c r="ANT624" s="10">
        <f>ANR624*1.4</f>
        <v>125.99999999999999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VLOOKUP(ANX624,$A$681:$F$2401,6,FALSE)</f>
        <v>286</v>
      </c>
      <c r="AOB624" s="203" t="s">
        <v>63</v>
      </c>
      <c r="AOC624" s="10">
        <f>AOA624*1.4</f>
        <v>400.4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VLOOKUP(AOG624,$A$681:$F$2401,6,FALSE)</f>
        <v>434</v>
      </c>
      <c r="AOK624" s="203" t="s">
        <v>63</v>
      </c>
      <c r="AOL624" s="10">
        <f>AOJ624*1.4</f>
        <v>607.59999999999991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VLOOKUP(AOP624,$A$681:$F$2401,6,FALSE)</f>
        <v>434</v>
      </c>
      <c r="AOT624" s="203" t="s">
        <v>63</v>
      </c>
      <c r="AOU624" s="10">
        <f>AOS624*1.4</f>
        <v>607.59999999999991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VLOOKUP(AOY624,$A$681:$F$2401,6,FALSE)</f>
        <v>68</v>
      </c>
      <c r="APC624" s="203" t="s">
        <v>63</v>
      </c>
      <c r="APD624" s="10">
        <f>APB624*1.4</f>
        <v>95.199999999999989</v>
      </c>
      <c r="APE624" s="10"/>
      <c r="APF624" s="273"/>
      <c r="APG624" s="203" t="s">
        <v>86</v>
      </c>
      <c r="APH624" s="276" t="s">
        <v>2062</v>
      </c>
      <c r="APJ624" s="204"/>
      <c r="APK624" s="204">
        <f>VLOOKUP(APH624,$A$681:$F$2401,6,FALSE)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VLOOKUP(APQ624,$A$681:$F$2401,6,FALSE)</f>
        <v>68</v>
      </c>
      <c r="APU624" s="203" t="s">
        <v>63</v>
      </c>
      <c r="APV624" s="10">
        <f>APT624*1.4</f>
        <v>95.199999999999989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VLOOKUP(APZ624,$A$681:$F$2401,6,FALSE)</f>
        <v>68</v>
      </c>
      <c r="AQD624" s="203" t="s">
        <v>63</v>
      </c>
      <c r="AQE624" s="10">
        <f>AQC624*1.4</f>
        <v>95.199999999999989</v>
      </c>
      <c r="AQF624" s="10"/>
      <c r="AQG624" s="273"/>
    </row>
    <row r="625" spans="1:1125" s="14" customFormat="1" ht="15">
      <c r="A625" s="203" t="s">
        <v>87</v>
      </c>
      <c r="B625" s="276" t="s">
        <v>2062</v>
      </c>
      <c r="D625" s="204"/>
      <c r="E625" s="204">
        <f>VLOOKUP(B625,$A$681:$F$2401,6,FALSE)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VLOOKUP(K625,$A$681:$F$2401,6,FALSE)</f>
        <v>86</v>
      </c>
      <c r="O625" s="203" t="s">
        <v>65</v>
      </c>
      <c r="P625" s="10">
        <f>N625*1.3</f>
        <v>111.8</v>
      </c>
      <c r="Q625" s="10"/>
      <c r="R625" s="267"/>
      <c r="S625" s="203" t="s">
        <v>87</v>
      </c>
      <c r="T625" s="276" t="s">
        <v>2079</v>
      </c>
      <c r="V625" s="204"/>
      <c r="W625" s="204">
        <f>VLOOKUP(T625,$A$681:$F$2401,6,FALSE)</f>
        <v>81</v>
      </c>
      <c r="X625" s="203" t="s">
        <v>65</v>
      </c>
      <c r="Y625" s="10">
        <f>W625*1.3</f>
        <v>105.3</v>
      </c>
      <c r="Z625" s="10"/>
      <c r="AA625" s="267"/>
      <c r="AB625" s="203" t="s">
        <v>87</v>
      </c>
      <c r="AC625" s="276" t="s">
        <v>2062</v>
      </c>
      <c r="AE625" s="204"/>
      <c r="AF625" s="204">
        <f>VLOOKUP(AC625,$A$681:$F$2401,6,FALSE)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1787</v>
      </c>
      <c r="AN625" s="204"/>
      <c r="AO625" s="204">
        <f>VLOOKUP(AL625,$A$681:$F$2401,6,FALSE)</f>
        <v>234</v>
      </c>
      <c r="AP625" s="203" t="s">
        <v>65</v>
      </c>
      <c r="AQ625" s="10">
        <f>AO625*1.3</f>
        <v>304.2</v>
      </c>
      <c r="AR625" s="10"/>
      <c r="AS625" s="267"/>
      <c r="AT625" s="203" t="s">
        <v>87</v>
      </c>
      <c r="AU625" s="276" t="s">
        <v>1787</v>
      </c>
      <c r="AW625" s="204"/>
      <c r="AX625" s="204">
        <f>VLOOKUP(AU625,$A$681:$F$2401,6,FALSE)</f>
        <v>234</v>
      </c>
      <c r="AY625" s="203" t="s">
        <v>65</v>
      </c>
      <c r="AZ625" s="10">
        <f>AX625*1.3</f>
        <v>304.2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VLOOKUP(BD625,$A$681:$F$2401,6,FALSE)</f>
        <v>86</v>
      </c>
      <c r="BH625" s="203" t="s">
        <v>65</v>
      </c>
      <c r="BI625" s="10">
        <f>BG625*1.3</f>
        <v>111.8</v>
      </c>
      <c r="BJ625" s="10"/>
      <c r="BK625" s="267"/>
      <c r="BL625" s="203" t="s">
        <v>87</v>
      </c>
      <c r="BM625" s="276" t="s">
        <v>2079</v>
      </c>
      <c r="BO625" s="204"/>
      <c r="BP625" s="204">
        <f>VLOOKUP(BM625,$A$681:$F$2401,6,FALSE)</f>
        <v>81</v>
      </c>
      <c r="BQ625" s="203" t="s">
        <v>65</v>
      </c>
      <c r="BR625" s="10">
        <f>BP625*1.3</f>
        <v>105.3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VLOOKUP(BV625,$A$681:$F$2401,6,FALSE)</f>
        <v>286</v>
      </c>
      <c r="BZ625" s="203" t="s">
        <v>65</v>
      </c>
      <c r="CA625" s="10">
        <f>BY625*1.3</f>
        <v>371.8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VLOOKUP(CE625,$A$681:$F$2401,6,FALSE)</f>
        <v>286</v>
      </c>
      <c r="CI625" s="203" t="s">
        <v>65</v>
      </c>
      <c r="CJ625" s="10">
        <f>CH625*1.3</f>
        <v>371.8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VLOOKUP(CN625,$A$681:$F$2401,6,FALSE)</f>
        <v>286</v>
      </c>
      <c r="CR625" s="203" t="s">
        <v>65</v>
      </c>
      <c r="CS625" s="10">
        <f>CQ625*1.3</f>
        <v>371.8</v>
      </c>
      <c r="CT625" s="10"/>
      <c r="CU625" s="267"/>
      <c r="CV625" s="203" t="s">
        <v>87</v>
      </c>
      <c r="CW625" s="276" t="s">
        <v>2079</v>
      </c>
      <c r="CY625" s="204"/>
      <c r="CZ625" s="204">
        <f>VLOOKUP(CW625,$A$681:$F$2401,6,FALSE)</f>
        <v>81</v>
      </c>
      <c r="DA625" s="203" t="s">
        <v>65</v>
      </c>
      <c r="DB625" s="10">
        <f>CZ625*1.3</f>
        <v>105.3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VLOOKUP(DF625,$A$681:$F$2401,6,FALSE)</f>
        <v>286</v>
      </c>
      <c r="DJ625" s="203" t="s">
        <v>65</v>
      </c>
      <c r="DK625" s="10">
        <f>DI625*1.3</f>
        <v>371.8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VLOOKUP(DO625,$A$681:$F$2401,6,FALSE)</f>
        <v>434</v>
      </c>
      <c r="DS625" s="203" t="s">
        <v>65</v>
      </c>
      <c r="DT625" s="10">
        <f>DR625*1.3</f>
        <v>564.20000000000005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VLOOKUP(DX625,$A$681:$F$2401,6,FALSE)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VLOOKUP(EG625,$A$681:$F$2401,6,FALSE)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1787</v>
      </c>
      <c r="ER625" s="204"/>
      <c r="ES625" s="204">
        <f>VLOOKUP(EP625,$A$681:$F$2401,6,FALSE)</f>
        <v>234</v>
      </c>
      <c r="ET625" s="203" t="s">
        <v>65</v>
      </c>
      <c r="EU625" s="10">
        <f>ES625*1.3</f>
        <v>304.2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VLOOKUP(EY625,$A$681:$F$2401,6,FALSE)</f>
        <v>68</v>
      </c>
      <c r="FC625" s="203" t="s">
        <v>65</v>
      </c>
      <c r="FD625" s="10">
        <f>FB625*1.3</f>
        <v>88.4</v>
      </c>
      <c r="FE625" s="10"/>
      <c r="FF625" s="267"/>
      <c r="FG625" s="203" t="s">
        <v>87</v>
      </c>
      <c r="FH625" s="418" t="s">
        <v>717</v>
      </c>
      <c r="FJ625" s="204"/>
      <c r="FK625" s="204">
        <f>VLOOKUP(FH625,$A$681:$F$2401,6,FALSE)</f>
        <v>286</v>
      </c>
      <c r="FL625" s="203" t="s">
        <v>65</v>
      </c>
      <c r="FM625" s="10">
        <f>FK625*1.3</f>
        <v>371.8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VLOOKUP(FQ625,$A$681:$F$2401,6,FALSE)</f>
        <v>408</v>
      </c>
      <c r="FU625" s="203" t="s">
        <v>65</v>
      </c>
      <c r="FV625" s="10">
        <f>FT625*1.3</f>
        <v>530.4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VLOOKUP(FZ625,$A$681:$F$2401,6,FALSE)</f>
        <v>286</v>
      </c>
      <c r="GD625" s="203" t="s">
        <v>65</v>
      </c>
      <c r="GE625" s="10">
        <f>GC625*1.3</f>
        <v>371.8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VLOOKUP(GI625,$A$681:$F$2401,6,FALSE)</f>
        <v>286</v>
      </c>
      <c r="GM625" s="203" t="s">
        <v>65</v>
      </c>
      <c r="GN625" s="10">
        <f>GL625*1.3</f>
        <v>371.8</v>
      </c>
      <c r="GO625" s="10"/>
      <c r="GP625" s="267"/>
      <c r="GQ625" s="203" t="s">
        <v>87</v>
      </c>
      <c r="GR625" s="276" t="s">
        <v>2062</v>
      </c>
      <c r="GT625" s="204"/>
      <c r="GU625" s="204">
        <f>VLOOKUP(GR625,$A$681:$F$2401,6,FALSE)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VLOOKUP(HA625,$A$681:$F$2401,6,FALSE)</f>
        <v>434</v>
      </c>
      <c r="HE625" s="203" t="s">
        <v>65</v>
      </c>
      <c r="HF625" s="10">
        <f>HD625*1.3</f>
        <v>564.20000000000005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VLOOKUP(HJ625,$A$681:$F$2401,6,FALSE)</f>
        <v>86</v>
      </c>
      <c r="HN625" s="203" t="s">
        <v>65</v>
      </c>
      <c r="HO625" s="10">
        <f>HM625*1.3</f>
        <v>111.8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VLOOKUP(HS625,$A$681:$F$2401,6,FALSE)</f>
        <v>286</v>
      </c>
      <c r="HW625" s="203" t="s">
        <v>65</v>
      </c>
      <c r="HX625" s="10">
        <f>HV625*1.3</f>
        <v>371.8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VLOOKUP(IB625,$A$681:$F$2401,6,FALSE)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VLOOKUP(IK625,$A$681:$F$2401,6,FALSE)</f>
        <v>434</v>
      </c>
      <c r="IO625" s="203" t="s">
        <v>65</v>
      </c>
      <c r="IP625" s="10">
        <f>IN625*1.3</f>
        <v>564.20000000000005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VLOOKUP(IT625,$A$681:$F$2401,6,FALSE)</f>
        <v>68</v>
      </c>
      <c r="IX625" s="203" t="s">
        <v>65</v>
      </c>
      <c r="IY625" s="10">
        <f>IW625*1.3</f>
        <v>88.4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VLOOKUP(JC625,$A$681:$F$2401,6,FALSE)</f>
        <v>86</v>
      </c>
      <c r="JG625" s="203" t="s">
        <v>65</v>
      </c>
      <c r="JH625" s="10">
        <f>JF625*1.3</f>
        <v>111.8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VLOOKUP(JL625,$A$681:$F$2401,6,FALSE)</f>
        <v>286</v>
      </c>
      <c r="JP625" s="203" t="s">
        <v>65</v>
      </c>
      <c r="JQ625" s="10">
        <f>JO625*1.3</f>
        <v>371.8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VLOOKUP(JU625,$A$681:$F$2401,6,FALSE)</f>
        <v>47</v>
      </c>
      <c r="JY625" s="203" t="s">
        <v>65</v>
      </c>
      <c r="JZ625" s="10">
        <f>JX625*1.3</f>
        <v>61.1</v>
      </c>
      <c r="KA625" s="10"/>
      <c r="KB625" s="267"/>
      <c r="KC625" s="203" t="s">
        <v>87</v>
      </c>
      <c r="KD625" s="276" t="s">
        <v>2079</v>
      </c>
      <c r="KF625" s="204"/>
      <c r="KG625" s="204">
        <f>VLOOKUP(KD625,$A$681:$F$2401,6,FALSE)</f>
        <v>81</v>
      </c>
      <c r="KH625" s="203" t="s">
        <v>65</v>
      </c>
      <c r="KI625" s="10">
        <f>KG625*1.3</f>
        <v>105.3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VLOOKUP(KM625,$A$681:$F$2401,6,FALSE)</f>
        <v>86</v>
      </c>
      <c r="KQ625" s="203" t="s">
        <v>65</v>
      </c>
      <c r="KR625" s="10">
        <f>KP625*1.3</f>
        <v>111.8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VLOOKUP(KV625,$A$681:$F$2401,6,FALSE)</f>
        <v>86</v>
      </c>
      <c r="KZ625" s="203" t="s">
        <v>65</v>
      </c>
      <c r="LA625" s="10">
        <f>KY625*1.3</f>
        <v>111.8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VLOOKUP(LE625,$A$681:$F$2401,6,FALSE)</f>
        <v>434</v>
      </c>
      <c r="LI625" s="203" t="s">
        <v>65</v>
      </c>
      <c r="LJ625" s="10">
        <f>LH625*1.3</f>
        <v>564.20000000000005</v>
      </c>
      <c r="LK625" s="10"/>
      <c r="LL625" s="267"/>
      <c r="LM625" s="203" t="s">
        <v>87</v>
      </c>
      <c r="LN625" s="276" t="s">
        <v>1787</v>
      </c>
      <c r="LP625" s="204"/>
      <c r="LQ625" s="204">
        <f>VLOOKUP(LN625,$A$681:$F$2401,6,FALSE)</f>
        <v>234</v>
      </c>
      <c r="LR625" s="203" t="s">
        <v>65</v>
      </c>
      <c r="LS625" s="10">
        <f>LQ625*1.3</f>
        <v>304.2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VLOOKUP(LW625,$A$681:$F$2401,6,FALSE)</f>
        <v>37</v>
      </c>
      <c r="MA625" s="203" t="s">
        <v>65</v>
      </c>
      <c r="MB625" s="10">
        <f>LZ625*1.3</f>
        <v>48.1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VLOOKUP(MF625,$A$681:$F$2401,6,FALSE)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VLOOKUP(MO625,$A$681:$F$2401,6,FALSE)</f>
        <v>68</v>
      </c>
      <c r="MS625" s="203" t="s">
        <v>65</v>
      </c>
      <c r="MT625" s="10">
        <f>MR625*1.3</f>
        <v>88.4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VLOOKUP(MX625,$A$681:$F$2401,6,FALSE)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VLOOKUP(NG625,$A$681:$F$2401,6,FALSE)</f>
        <v>149</v>
      </c>
      <c r="NK625" s="203" t="s">
        <v>65</v>
      </c>
      <c r="NL625" s="10">
        <f>NJ625*1.3</f>
        <v>193.70000000000002</v>
      </c>
      <c r="NM625" s="10"/>
      <c r="NN625" s="267"/>
      <c r="NO625" s="203" t="s">
        <v>87</v>
      </c>
      <c r="NP625" s="421" t="s">
        <v>626</v>
      </c>
      <c r="NR625" s="204"/>
      <c r="NS625" s="204">
        <f>VLOOKUP(NP625,$A$681:$F$2401,6,FALSE)</f>
        <v>135</v>
      </c>
      <c r="NT625" s="203" t="s">
        <v>65</v>
      </c>
      <c r="NU625" s="10">
        <f>NS625*1.3</f>
        <v>175.5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VLOOKUP(NY625,$A$681:$F$2401,6,FALSE)</f>
        <v>37</v>
      </c>
      <c r="OC625" s="203" t="s">
        <v>65</v>
      </c>
      <c r="OD625" s="10">
        <f>OB625*1.3</f>
        <v>48.1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VLOOKUP(OH625,$A$681:$F$2401,6,FALSE)</f>
        <v>340</v>
      </c>
      <c r="OL625" s="203" t="s">
        <v>65</v>
      </c>
      <c r="OM625" s="10">
        <f>OK625*1.3</f>
        <v>442</v>
      </c>
      <c r="ON625" s="10"/>
      <c r="OO625" s="267"/>
      <c r="OP625" s="203" t="s">
        <v>87</v>
      </c>
      <c r="OQ625" s="421" t="s">
        <v>461</v>
      </c>
      <c r="OS625" s="204"/>
      <c r="OT625" s="204">
        <f>VLOOKUP(OQ625,$A$681:$F$2401,6,FALSE)</f>
        <v>86</v>
      </c>
      <c r="OU625" s="203" t="s">
        <v>65</v>
      </c>
      <c r="OV625" s="10">
        <f>OT625*1.3</f>
        <v>111.8</v>
      </c>
      <c r="OW625" s="10"/>
      <c r="OX625" s="267"/>
      <c r="OY625" s="203" t="s">
        <v>87</v>
      </c>
      <c r="OZ625" s="425" t="s">
        <v>1787</v>
      </c>
      <c r="PB625" s="204"/>
      <c r="PC625" s="204">
        <f>VLOOKUP(OZ625,$A$681:$F$2401,6,FALSE)</f>
        <v>234</v>
      </c>
      <c r="PD625" s="203" t="s">
        <v>65</v>
      </c>
      <c r="PE625" s="10">
        <f>PC625*1.3</f>
        <v>304.2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VLOOKUP(PI625,$A$681:$F$2401,6,FALSE)</f>
        <v>35</v>
      </c>
      <c r="PM625" s="203" t="s">
        <v>65</v>
      </c>
      <c r="PN625" s="10">
        <f>PL625*1.3</f>
        <v>45.5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VLOOKUP(PR625,$A$681:$F$2401,6,FALSE)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VLOOKUP(QA625,$A$681:$F$2401,6,FALSE)</f>
        <v>86</v>
      </c>
      <c r="QE625" s="203" t="s">
        <v>65</v>
      </c>
      <c r="QF625" s="10">
        <f>QD625*1.3</f>
        <v>111.8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VLOOKUP(QJ625,$A$681:$F$2401,6,FALSE)</f>
        <v>90</v>
      </c>
      <c r="QN625" s="203" t="s">
        <v>65</v>
      </c>
      <c r="QO625" s="10">
        <f>QM625*1.3</f>
        <v>117</v>
      </c>
      <c r="QP625" s="10"/>
      <c r="QQ625" s="267"/>
      <c r="QR625" s="203" t="s">
        <v>87</v>
      </c>
      <c r="QS625" s="276" t="s">
        <v>2062</v>
      </c>
      <c r="QU625" s="204"/>
      <c r="QV625" s="204">
        <f>VLOOKUP(QS625,$A$681:$F$2401,6,FALSE)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VLOOKUP(RB625,$A$681:$F$2401,6,FALSE)</f>
        <v>86</v>
      </c>
      <c r="RF625" s="203" t="s">
        <v>65</v>
      </c>
      <c r="RG625" s="10">
        <f>RE625*1.3</f>
        <v>111.8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VLOOKUP(RK625,$A$681:$F$2401,6,FALSE)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VLOOKUP(RT625,$A$681:$F$2401,6,FALSE)</f>
        <v>408</v>
      </c>
      <c r="RX625" s="203" t="s">
        <v>65</v>
      </c>
      <c r="RY625" s="10">
        <f>RW625*1.3</f>
        <v>530.4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VLOOKUP(SC625,$A$681:$F$2401,6,FALSE)</f>
        <v>408</v>
      </c>
      <c r="SG625" s="203" t="s">
        <v>65</v>
      </c>
      <c r="SH625" s="10">
        <f>SF625*1.3</f>
        <v>530.4</v>
      </c>
      <c r="SI625" s="10"/>
      <c r="SJ625" s="273"/>
      <c r="SK625" s="203" t="s">
        <v>87</v>
      </c>
      <c r="SL625" s="276" t="s">
        <v>1787</v>
      </c>
      <c r="SN625" s="204"/>
      <c r="SO625" s="204">
        <f>VLOOKUP(SL625,$A$681:$F$2401,6,FALSE)</f>
        <v>234</v>
      </c>
      <c r="SP625" s="203" t="s">
        <v>65</v>
      </c>
      <c r="SQ625" s="10">
        <f>SO625*1.3</f>
        <v>304.2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VLOOKUP(SU625,$A$681:$F$2401,6,FALSE)</f>
        <v>24</v>
      </c>
      <c r="SY625" s="203" t="s">
        <v>65</v>
      </c>
      <c r="SZ625" s="10">
        <f>SX625*1.3</f>
        <v>31.200000000000003</v>
      </c>
      <c r="TA625" s="10"/>
      <c r="TB625" s="273"/>
      <c r="TC625" s="203" t="s">
        <v>87</v>
      </c>
      <c r="TD625" s="425" t="s">
        <v>717</v>
      </c>
      <c r="TF625" s="204"/>
      <c r="TG625" s="204">
        <f>VLOOKUP(TD625,$A$681:$F$2401,6,FALSE)</f>
        <v>286</v>
      </c>
      <c r="TH625" s="203" t="s">
        <v>65</v>
      </c>
      <c r="TI625" s="10">
        <f>TG625*1.3</f>
        <v>371.8</v>
      </c>
      <c r="TK625" s="273"/>
      <c r="TL625" s="203" t="s">
        <v>87</v>
      </c>
      <c r="TM625" s="276" t="s">
        <v>705</v>
      </c>
      <c r="TO625" s="204"/>
      <c r="TP625" s="204">
        <f>VLOOKUP(TM625,$A$681:$F$2401,6,FALSE)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VLOOKUP(TV625,$A$681:$F$2401,6,FALSE)</f>
        <v>32</v>
      </c>
      <c r="TZ625" s="203" t="s">
        <v>65</v>
      </c>
      <c r="UA625" s="10">
        <f>TY625*1.3</f>
        <v>41.6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VLOOKUP(UE625,$A$681:$F$2401,6,FALSE)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2062</v>
      </c>
      <c r="UP625" s="204"/>
      <c r="UQ625" s="204">
        <f>VLOOKUP(UN625,$A$681:$F$2401,6,FALSE)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1787</v>
      </c>
      <c r="UY625" s="204"/>
      <c r="UZ625" s="204">
        <f>VLOOKUP(UW625,$A$681:$F$2401,6,FALSE)</f>
        <v>234</v>
      </c>
      <c r="VA625" s="203" t="s">
        <v>65</v>
      </c>
      <c r="VB625" s="10">
        <f>UZ625*1.3</f>
        <v>304.2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VLOOKUP(VF625,$A$681:$F$2401,6,FALSE)</f>
        <v>130</v>
      </c>
      <c r="VJ625" s="203" t="s">
        <v>65</v>
      </c>
      <c r="VK625" s="10">
        <f>VI625*1.3</f>
        <v>169</v>
      </c>
      <c r="VL625" s="10"/>
      <c r="VM625" s="273"/>
      <c r="VN625" s="203" t="s">
        <v>87</v>
      </c>
      <c r="VO625" s="276" t="s">
        <v>2062</v>
      </c>
      <c r="VQ625" s="204"/>
      <c r="VR625" s="204">
        <f>VLOOKUP(VO625,$A$681:$F$2401,6,FALSE)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VLOOKUP(VX625,$A$681:$F$2401,6,FALSE)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1787</v>
      </c>
      <c r="WI625" s="204"/>
      <c r="WJ625" s="204">
        <f>VLOOKUP(WG625,$A$681:$F$2401,6,FALSE)</f>
        <v>234</v>
      </c>
      <c r="WK625" s="203" t="s">
        <v>65</v>
      </c>
      <c r="WL625" s="10">
        <f>WJ625*1.3</f>
        <v>304.2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VLOOKUP(WP625,$A$681:$F$2401,6,FALSE)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VLOOKUP(WY625,$A$681:$F$2401,6,FALSE)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VLOOKUP(XH625,$A$681:$F$2401,6,FALSE)</f>
        <v>86</v>
      </c>
      <c r="XL625" s="203" t="s">
        <v>65</v>
      </c>
      <c r="XM625" s="10">
        <f>XK625*1.3</f>
        <v>111.8</v>
      </c>
      <c r="XO625" s="273"/>
      <c r="XP625" s="203" t="s">
        <v>87</v>
      </c>
      <c r="XQ625" s="276" t="s">
        <v>2079</v>
      </c>
      <c r="XS625" s="204"/>
      <c r="XT625" s="204">
        <f>VLOOKUP(XQ625,$A$681:$F$2401,6,FALSE)</f>
        <v>81</v>
      </c>
      <c r="XU625" s="203" t="s">
        <v>65</v>
      </c>
      <c r="XV625" s="10">
        <f>XT625*1.3</f>
        <v>105.3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VLOOKUP(XZ625,$A$681:$F$2401,6,FALSE)</f>
        <v>130</v>
      </c>
      <c r="YD625" s="203" t="s">
        <v>65</v>
      </c>
      <c r="YE625" s="10">
        <f>YC625*1.3</f>
        <v>169</v>
      </c>
      <c r="YG625" s="273"/>
      <c r="YH625" s="203" t="s">
        <v>87</v>
      </c>
      <c r="YI625" s="278" t="s">
        <v>183</v>
      </c>
      <c r="YK625" s="204"/>
      <c r="YL625" s="204" t="e">
        <f>VLOOKUP(YI625,$A$681:$F$2401,6,FALSE)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VLOOKUP(YR625,$A$681:$F$2401,6,FALSE)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5" t="s">
        <v>705</v>
      </c>
      <c r="ZC625" s="204"/>
      <c r="ZD625" s="204">
        <f>VLOOKUP(ZA625,$A$681:$F$2401,6,FALSE)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VLOOKUP(ZJ625,$A$681:$F$2401,6,FALSE)</f>
        <v>66</v>
      </c>
      <c r="ZN625" s="203" t="s">
        <v>65</v>
      </c>
      <c r="ZO625" s="10">
        <f>ZM625*1.3</f>
        <v>85.8</v>
      </c>
      <c r="ZQ625" s="273"/>
      <c r="ZR625" s="203" t="s">
        <v>87</v>
      </c>
      <c r="ZS625" s="276" t="s">
        <v>705</v>
      </c>
      <c r="ZU625" s="204"/>
      <c r="ZV625" s="204">
        <f>VLOOKUP(ZS625,$A$681:$F$2401,6,FALSE)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VLOOKUP(AAB625,$A$681:$F$2401,6,FALSE)</f>
        <v>32</v>
      </c>
      <c r="AAF625" s="203" t="s">
        <v>65</v>
      </c>
      <c r="AAG625" s="10">
        <f>AAE625*1.3</f>
        <v>41.6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VLOOKUP(AAK625,$A$681:$F$2401,6,FALSE)</f>
        <v>68</v>
      </c>
      <c r="AAO625" s="203" t="s">
        <v>65</v>
      </c>
      <c r="AAP625" s="10">
        <f>AAN625*1.3</f>
        <v>88.4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VLOOKUP(AAT625,$A$681:$F$2401,6,FALSE)</f>
        <v>140</v>
      </c>
      <c r="AAX625" s="203" t="s">
        <v>65</v>
      </c>
      <c r="AAY625" s="10">
        <f>AAW625*1.3</f>
        <v>182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VLOOKUP(ABC625,$A$681:$F$2401,6,FALSE)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VLOOKUP(ABL625,$A$681:$F$2401,6,FALSE)</f>
        <v>408</v>
      </c>
      <c r="ABP625" s="203" t="s">
        <v>65</v>
      </c>
      <c r="ABQ625" s="10">
        <f>ABO625*1.3</f>
        <v>530.4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VLOOKUP(ABU625,$A$681:$F$2401,6,FALSE)</f>
        <v>130</v>
      </c>
      <c r="ABY625" s="203" t="s">
        <v>65</v>
      </c>
      <c r="ABZ625" s="10">
        <f>ABX625*1.3</f>
        <v>169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VLOOKUP(ACD625,$A$681:$F$2401,6,FALSE)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VLOOKUP(ACM625,$A$681:$F$2401,6,FALSE)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VLOOKUP(ACV625,$A$681:$F$2401,6,FALSE)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VLOOKUP(ADE625,$A$681:$F$2401,6,FALSE)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VLOOKUP(ADN625,$A$681:$F$2401,6,FALSE)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VLOOKUP(ADW625,$A$681:$F$2401,6,FALSE)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VLOOKUP(AEF625,$A$681:$F$2401,6,FALSE)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VLOOKUP(AEO625,$A$681:$F$2401,6,FALSE)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VLOOKUP(AEX625,$A$681:$F$2401,6,FALSE)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VLOOKUP(AFG625,$A$681:$F$2401,6,FALSE)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VLOOKUP(AFP625,$A$681:$F$2401,6,FALSE)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VLOOKUP(AFY625,$A$681:$F$2401,6,FALSE)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VLOOKUP(AGH625,$A$681:$F$2401,6,FALSE)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VLOOKUP(AGQ625,$A$681:$F$2401,6,FALSE)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VLOOKUP(AGZ625,$A$681:$F$2401,6,FALSE)</f>
        <v>32</v>
      </c>
      <c r="AHD625" s="203" t="s">
        <v>65</v>
      </c>
      <c r="AHE625" s="10">
        <f>AHC625*1.3</f>
        <v>41.6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VLOOKUP(AHI625,$A$681:$F$2401,6,FALSE)</f>
        <v>37</v>
      </c>
      <c r="AHM625" s="203" t="s">
        <v>65</v>
      </c>
      <c r="AHN625" s="10">
        <f>AHL625*1.3</f>
        <v>48.1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VLOOKUP(AHR625,$A$681:$F$2401,6,FALSE)</f>
        <v>408</v>
      </c>
      <c r="AHV625" s="203" t="s">
        <v>65</v>
      </c>
      <c r="AHW625" s="10">
        <f>AHU625*1.3</f>
        <v>530.4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VLOOKUP(AIA625,$A$681:$F$2401,6,FALSE)</f>
        <v>68</v>
      </c>
      <c r="AIE625" s="203" t="s">
        <v>65</v>
      </c>
      <c r="AIF625" s="10">
        <f>AID625*1.3</f>
        <v>88.4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VLOOKUP(AIJ625,$A$681:$F$2401,6,FALSE)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VLOOKUP(AIS625,$A$681:$F$2401,6,FALSE)</f>
        <v>434</v>
      </c>
      <c r="AIW625" s="203" t="s">
        <v>65</v>
      </c>
      <c r="AIX625" s="10">
        <f>AIV625*1.3</f>
        <v>564.20000000000005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VLOOKUP(AJB625,$A$681:$F$2401,6,FALSE)</f>
        <v>194</v>
      </c>
      <c r="AJF625" s="203" t="s">
        <v>65</v>
      </c>
      <c r="AJG625" s="10">
        <f>AJE625*1.3</f>
        <v>252.20000000000002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VLOOKUP(AJK625,$A$681:$F$2401,6,FALSE)</f>
        <v>68</v>
      </c>
      <c r="AJO625" s="203" t="s">
        <v>65</v>
      </c>
      <c r="AJP625" s="10">
        <f>AJN625*1.3</f>
        <v>88.4</v>
      </c>
      <c r="AJQ625" s="10"/>
      <c r="AJR625" s="273"/>
      <c r="AJS625" s="203" t="s">
        <v>87</v>
      </c>
      <c r="AJT625" s="428" t="s">
        <v>417</v>
      </c>
      <c r="AJV625" s="204"/>
      <c r="AJW625" s="204">
        <f>VLOOKUP(AJT625,$A$681:$F$2401,6,FALSE)</f>
        <v>194</v>
      </c>
      <c r="AJX625" s="203" t="s">
        <v>65</v>
      </c>
      <c r="AJY625" s="10">
        <f>AJW625*1.3</f>
        <v>252.20000000000002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VLOOKUP(AKC625,$A$681:$F$2401,6,FALSE)</f>
        <v>135</v>
      </c>
      <c r="AKG625" s="203" t="s">
        <v>65</v>
      </c>
      <c r="AKH625" s="10">
        <f>AKF625*1.3</f>
        <v>175.5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VLOOKUP(AKL625,$A$681:$F$2401,6,FALSE)</f>
        <v>286</v>
      </c>
      <c r="AKP625" s="203" t="s">
        <v>65</v>
      </c>
      <c r="AKQ625" s="10">
        <f>AKO625*1.3</f>
        <v>371.8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VLOOKUP(AKU625,$A$681:$F$2401,6,FALSE)</f>
        <v>86</v>
      </c>
      <c r="AKY625" s="203" t="s">
        <v>65</v>
      </c>
      <c r="AKZ625" s="10">
        <f>AKX625*1.3</f>
        <v>111.8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VLOOKUP(ALD625,$A$681:$F$2401,6,FALSE)</f>
        <v>90</v>
      </c>
      <c r="ALH625" s="203" t="s">
        <v>65</v>
      </c>
      <c r="ALI625" s="10">
        <f>ALG625*1.3</f>
        <v>117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VLOOKUP(ALM625,$A$681:$F$2401,6,FALSE)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VLOOKUP(ALV625,$A$681:$F$2401,6,FALSE)</f>
        <v>130</v>
      </c>
      <c r="ALZ625" s="203" t="s">
        <v>65</v>
      </c>
      <c r="AMA625" s="10">
        <f>ALY625*1.3</f>
        <v>169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VLOOKUP(AME625,$A$681:$F$2401,6,FALSE)</f>
        <v>194</v>
      </c>
      <c r="AMI625" s="203" t="s">
        <v>65</v>
      </c>
      <c r="AMJ625" s="10">
        <f>AMH625*1.3</f>
        <v>252.20000000000002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VLOOKUP(AMN625,$A$681:$F$2401,6,FALSE)</f>
        <v>408</v>
      </c>
      <c r="AMR625" s="203" t="s">
        <v>65</v>
      </c>
      <c r="AMS625" s="10">
        <f>AMQ625*1.3</f>
        <v>530.4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VLOOKUP(AMW625,$A$681:$F$2401,6,FALSE)</f>
        <v>24</v>
      </c>
      <c r="ANA625" s="203" t="s">
        <v>65</v>
      </c>
      <c r="ANB625" s="10">
        <f>AMZ625*1.3</f>
        <v>31.200000000000003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VLOOKUP(ANF625,$A$681:$F$2401,6,FALSE)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VLOOKUP(ANO625,$A$681:$F$2401,6,FALSE)</f>
        <v>286</v>
      </c>
      <c r="ANS625" s="203" t="s">
        <v>65</v>
      </c>
      <c r="ANT625" s="10">
        <f>ANR625*1.3</f>
        <v>371.8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VLOOKUP(ANX625,$A$681:$F$2401,6,FALSE)</f>
        <v>68</v>
      </c>
      <c r="AOB625" s="203" t="s">
        <v>65</v>
      </c>
      <c r="AOC625" s="10">
        <f>AOA625*1.3</f>
        <v>88.4</v>
      </c>
      <c r="AOD625" s="10"/>
      <c r="AOE625" s="273"/>
      <c r="AOF625" s="203" t="s">
        <v>87</v>
      </c>
      <c r="AOG625" s="276" t="s">
        <v>1787</v>
      </c>
      <c r="AOI625" s="204"/>
      <c r="AOJ625" s="204">
        <f>VLOOKUP(AOG625,$A$681:$F$2401,6,FALSE)</f>
        <v>234</v>
      </c>
      <c r="AOK625" s="203" t="s">
        <v>65</v>
      </c>
      <c r="AOL625" s="10">
        <f>AOJ625*1.3</f>
        <v>304.2</v>
      </c>
      <c r="AOM625" s="10"/>
      <c r="AON625" s="273"/>
      <c r="AOO625" s="203" t="s">
        <v>87</v>
      </c>
      <c r="AOP625" s="276" t="s">
        <v>2062</v>
      </c>
      <c r="AOR625" s="204"/>
      <c r="AOS625" s="204">
        <f>VLOOKUP(AOP625,$A$681:$F$2401,6,FALSE)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VLOOKUP(AOY625,$A$681:$F$2401,6,FALSE)</f>
        <v>86</v>
      </c>
      <c r="APC625" s="203" t="s">
        <v>65</v>
      </c>
      <c r="APD625" s="10">
        <f>APB625*1.3</f>
        <v>111.8</v>
      </c>
      <c r="APE625" s="10"/>
      <c r="APF625" s="273"/>
      <c r="APG625" s="203" t="s">
        <v>87</v>
      </c>
      <c r="APH625" s="276" t="s">
        <v>2079</v>
      </c>
      <c r="APJ625" s="204"/>
      <c r="APK625" s="204">
        <f>VLOOKUP(APH625,$A$681:$F$2401,6,FALSE)</f>
        <v>81</v>
      </c>
      <c r="APL625" s="203" t="s">
        <v>65</v>
      </c>
      <c r="APM625" s="10">
        <f>APK625*1.3</f>
        <v>105.3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VLOOKUP(APQ625,$A$681:$F$2401,6,FALSE)</f>
        <v>32</v>
      </c>
      <c r="APU625" s="203" t="s">
        <v>65</v>
      </c>
      <c r="APV625" s="10">
        <f>APT625*1.3</f>
        <v>41.6</v>
      </c>
      <c r="APW625" s="10"/>
      <c r="APX625" s="273"/>
      <c r="APY625" s="203" t="s">
        <v>87</v>
      </c>
      <c r="APZ625" s="276" t="s">
        <v>2062</v>
      </c>
      <c r="AQB625" s="204"/>
      <c r="AQC625" s="204">
        <f>VLOOKUP(APZ625,$A$681:$F$2401,6,FALSE)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2079</v>
      </c>
      <c r="D626" s="204"/>
      <c r="E626" s="204">
        <f>VLOOKUP(B626,$A$681:$F$2401,6,FALSE)</f>
        <v>81</v>
      </c>
      <c r="F626" s="203" t="s">
        <v>67</v>
      </c>
      <c r="G626" s="10">
        <f>E626*1.2</f>
        <v>97.2</v>
      </c>
      <c r="H626" s="10"/>
      <c r="I626" s="267"/>
      <c r="J626" s="203" t="s">
        <v>88</v>
      </c>
      <c r="K626" s="276" t="s">
        <v>2062</v>
      </c>
      <c r="M626" s="204"/>
      <c r="N626" s="204">
        <f>VLOOKUP(K626,$A$681:$F$2401,6,FALSE)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VLOOKUP(T626,$A$681:$F$2401,6,FALSE)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VLOOKUP(AC626,$A$681:$F$2401,6,FALSE)</f>
        <v>286</v>
      </c>
      <c r="AG626" s="203" t="s">
        <v>67</v>
      </c>
      <c r="AH626" s="10">
        <f>AF626*1.2</f>
        <v>343.2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VLOOKUP(AL626,$A$681:$F$2401,6,FALSE)</f>
        <v>86</v>
      </c>
      <c r="AP626" s="203" t="s">
        <v>67</v>
      </c>
      <c r="AQ626" s="10">
        <f>AO626*1.2</f>
        <v>103.2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VLOOKUP(AU626,$A$681:$F$2401,6,FALSE)</f>
        <v>286</v>
      </c>
      <c r="AY626" s="203" t="s">
        <v>67</v>
      </c>
      <c r="AZ626" s="10">
        <f>AX626*1.2</f>
        <v>343.2</v>
      </c>
      <c r="BA626" s="10"/>
      <c r="BB626" s="267"/>
      <c r="BC626" s="203" t="s">
        <v>88</v>
      </c>
      <c r="BD626" s="276" t="s">
        <v>1787</v>
      </c>
      <c r="BF626" s="204"/>
      <c r="BG626" s="204">
        <f>VLOOKUP(BD626,$A$681:$F$2401,6,FALSE)</f>
        <v>234</v>
      </c>
      <c r="BH626" s="203" t="s">
        <v>67</v>
      </c>
      <c r="BI626" s="10">
        <f>BG626*1.2</f>
        <v>280.8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VLOOKUP(BM626,$A$681:$F$2401,6,FALSE)</f>
        <v>408</v>
      </c>
      <c r="BQ626" s="203" t="s">
        <v>67</v>
      </c>
      <c r="BR626" s="10">
        <f>BP626*1.2</f>
        <v>489.59999999999997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VLOOKUP(BV626,$A$681:$F$2401,6,FALSE)</f>
        <v>68</v>
      </c>
      <c r="BZ626" s="203" t="s">
        <v>67</v>
      </c>
      <c r="CA626" s="10">
        <f>BY626*1.2</f>
        <v>81.599999999999994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VLOOKUP(CE626,$A$681:$F$2401,6,FALSE)</f>
        <v>86</v>
      </c>
      <c r="CI626" s="203" t="s">
        <v>67</v>
      </c>
      <c r="CJ626" s="10">
        <f>CH626*1.2</f>
        <v>103.2</v>
      </c>
      <c r="CK626" s="10"/>
      <c r="CL626" s="267"/>
      <c r="CM626" s="203" t="s">
        <v>88</v>
      </c>
      <c r="CN626" s="276" t="s">
        <v>2079</v>
      </c>
      <c r="CP626" s="204"/>
      <c r="CQ626" s="204">
        <f>VLOOKUP(CN626,$A$681:$F$2401,6,FALSE)</f>
        <v>81</v>
      </c>
      <c r="CR626" s="203" t="s">
        <v>67</v>
      </c>
      <c r="CS626" s="10">
        <f>CQ626*1.2</f>
        <v>97.2</v>
      </c>
      <c r="CT626" s="10"/>
      <c r="CU626" s="267"/>
      <c r="CV626" s="203" t="s">
        <v>88</v>
      </c>
      <c r="CW626" s="276" t="s">
        <v>2062</v>
      </c>
      <c r="CY626" s="204"/>
      <c r="CZ626" s="204">
        <f>VLOOKUP(CW626,$A$681:$F$2401,6,FALSE)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VLOOKUP(DF626,$A$681:$F$2401,6,FALSE)</f>
        <v>130</v>
      </c>
      <c r="DJ626" s="203" t="s">
        <v>67</v>
      </c>
      <c r="DK626" s="10">
        <f>DI626*1.2</f>
        <v>156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VLOOKUP(DO626,$A$681:$F$2401,6,FALSE)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VLOOKUP(DX626,$A$681:$F$2401,6,FALSE)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VLOOKUP(EG626,$A$681:$F$2401,6,FALSE)</f>
        <v>86</v>
      </c>
      <c r="EK626" s="203" t="s">
        <v>67</v>
      </c>
      <c r="EL626" s="10">
        <f>EJ626*1.2</f>
        <v>103.2</v>
      </c>
      <c r="EM626" s="10"/>
      <c r="EN626" s="267"/>
      <c r="EO626" s="203" t="s">
        <v>88</v>
      </c>
      <c r="EP626" s="276" t="s">
        <v>2062</v>
      </c>
      <c r="ER626" s="204"/>
      <c r="ES626" s="204">
        <f>VLOOKUP(EP626,$A$681:$F$2401,6,FALSE)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VLOOKUP(EY626,$A$681:$F$2401,6,FALSE)</f>
        <v>434</v>
      </c>
      <c r="FC626" s="203" t="s">
        <v>67</v>
      </c>
      <c r="FD626" s="10">
        <f>FB626*1.2</f>
        <v>520.79999999999995</v>
      </c>
      <c r="FE626" s="10"/>
      <c r="FF626" s="267"/>
      <c r="FG626" s="203" t="s">
        <v>88</v>
      </c>
      <c r="FH626" s="418" t="s">
        <v>429</v>
      </c>
      <c r="FJ626" s="204"/>
      <c r="FK626" s="204">
        <f>VLOOKUP(FH626,$A$681:$F$2401,6,FALSE)</f>
        <v>68</v>
      </c>
      <c r="FL626" s="203" t="s">
        <v>67</v>
      </c>
      <c r="FM626" s="10">
        <f>FK626*1.2</f>
        <v>81.599999999999994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VLOOKUP(FQ626,$A$681:$F$2401,6,FALSE)</f>
        <v>86</v>
      </c>
      <c r="FU626" s="203" t="s">
        <v>67</v>
      </c>
      <c r="FV626" s="10">
        <f>FT626*1.2</f>
        <v>103.2</v>
      </c>
      <c r="FW626" s="10"/>
      <c r="FX626" s="267"/>
      <c r="FY626" s="203" t="s">
        <v>88</v>
      </c>
      <c r="FZ626" s="276" t="s">
        <v>2079</v>
      </c>
      <c r="GB626" s="204"/>
      <c r="GC626" s="204">
        <f>VLOOKUP(FZ626,$A$681:$F$2401,6,FALSE)</f>
        <v>81</v>
      </c>
      <c r="GD626" s="203" t="s">
        <v>67</v>
      </c>
      <c r="GE626" s="10">
        <f>GC626*1.2</f>
        <v>97.2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VLOOKUP(GI626,$A$681:$F$2401,6,FALSE)</f>
        <v>68</v>
      </c>
      <c r="GM626" s="203" t="s">
        <v>67</v>
      </c>
      <c r="GN626" s="10">
        <f>GL626*1.2</f>
        <v>81.599999999999994</v>
      </c>
      <c r="GO626" s="10"/>
      <c r="GP626" s="267"/>
      <c r="GQ626" s="203" t="s">
        <v>88</v>
      </c>
      <c r="GR626" s="276" t="s">
        <v>2079</v>
      </c>
      <c r="GT626" s="204"/>
      <c r="GU626" s="204">
        <f>VLOOKUP(GR626,$A$681:$F$2401,6,FALSE)</f>
        <v>81</v>
      </c>
      <c r="GV626" s="203" t="s">
        <v>67</v>
      </c>
      <c r="GW626" s="10">
        <f>GU626*1.2</f>
        <v>97.2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VLOOKUP(HA626,$A$681:$F$2401,6,FALSE)</f>
        <v>86</v>
      </c>
      <c r="HE626" s="203" t="s">
        <v>67</v>
      </c>
      <c r="HF626" s="10">
        <f>HD626*1.2</f>
        <v>103.2</v>
      </c>
      <c r="HG626" s="10"/>
      <c r="HH626" s="267"/>
      <c r="HI626" s="203" t="s">
        <v>88</v>
      </c>
      <c r="HJ626" s="276" t="s">
        <v>2079</v>
      </c>
      <c r="HL626" s="204"/>
      <c r="HM626" s="204">
        <f>VLOOKUP(HJ626,$A$681:$F$2401,6,FALSE)</f>
        <v>81</v>
      </c>
      <c r="HN626" s="203" t="s">
        <v>67</v>
      </c>
      <c r="HO626" s="10">
        <f>HM626*1.2</f>
        <v>97.2</v>
      </c>
      <c r="HP626" s="10"/>
      <c r="HQ626" s="267"/>
      <c r="HR626" s="203" t="s">
        <v>88</v>
      </c>
      <c r="HS626" s="276" t="s">
        <v>1787</v>
      </c>
      <c r="HU626" s="204"/>
      <c r="HV626" s="204">
        <f>VLOOKUP(HS626,$A$681:$F$2401,6,FALSE)</f>
        <v>234</v>
      </c>
      <c r="HW626" s="203" t="s">
        <v>67</v>
      </c>
      <c r="HX626" s="10">
        <f>HV626*1.2</f>
        <v>280.8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VLOOKUP(IB626,$A$681:$F$2401,6,FALSE)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VLOOKUP(IK626,$A$681:$F$2401,6,FALSE)</f>
        <v>86</v>
      </c>
      <c r="IO626" s="203" t="s">
        <v>67</v>
      </c>
      <c r="IP626" s="10">
        <f>IN626*1.2</f>
        <v>103.2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VLOOKUP(IT626,$A$681:$F$2401,6,FALSE)</f>
        <v>47</v>
      </c>
      <c r="IX626" s="203" t="s">
        <v>67</v>
      </c>
      <c r="IY626" s="10">
        <f>IW626*1.2</f>
        <v>56.4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VLOOKUP(JC626,$A$681:$F$2401,6,FALSE)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2062</v>
      </c>
      <c r="JN626" s="204"/>
      <c r="JO626" s="204">
        <f>VLOOKUP(JL626,$A$681:$F$2401,6,FALSE)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VLOOKUP(JU626,$A$681:$F$2401,6,FALSE)</f>
        <v>408</v>
      </c>
      <c r="JY626" s="203" t="s">
        <v>67</v>
      </c>
      <c r="JZ626" s="10">
        <f>JX626*1.2</f>
        <v>489.59999999999997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VLOOKUP(KD626,$A$681:$F$2401,6,FALSE)</f>
        <v>68</v>
      </c>
      <c r="KH626" s="203" t="s">
        <v>67</v>
      </c>
      <c r="KI626" s="10">
        <f>KG626*1.2</f>
        <v>81.599999999999994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VLOOKUP(KM626,$A$681:$F$2401,6,FALSE)</f>
        <v>286</v>
      </c>
      <c r="KQ626" s="203" t="s">
        <v>67</v>
      </c>
      <c r="KR626" s="10">
        <f>KP626*1.2</f>
        <v>343.2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VLOOKUP(KV626,$A$681:$F$2401,6,FALSE)</f>
        <v>32</v>
      </c>
      <c r="KZ626" s="203" t="s">
        <v>67</v>
      </c>
      <c r="LA626" s="10">
        <f>KY626*1.2</f>
        <v>38.4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VLOOKUP(LE626,$A$681:$F$2401,6,FALSE)</f>
        <v>86</v>
      </c>
      <c r="LI626" s="203" t="s">
        <v>67</v>
      </c>
      <c r="LJ626" s="10">
        <f>LH626*1.2</f>
        <v>103.2</v>
      </c>
      <c r="LK626" s="10"/>
      <c r="LL626" s="267"/>
      <c r="LM626" s="203" t="s">
        <v>88</v>
      </c>
      <c r="LN626" s="276" t="s">
        <v>2079</v>
      </c>
      <c r="LP626" s="204"/>
      <c r="LQ626" s="204">
        <f>VLOOKUP(LN626,$A$681:$F$2401,6,FALSE)</f>
        <v>81</v>
      </c>
      <c r="LR626" s="203" t="s">
        <v>67</v>
      </c>
      <c r="LS626" s="10">
        <f>LQ626*1.2</f>
        <v>97.2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VLOOKUP(LW626,$A$681:$F$2401,6,FALSE)</f>
        <v>3</v>
      </c>
      <c r="MA626" s="203" t="s">
        <v>67</v>
      </c>
      <c r="MB626" s="10">
        <f>LZ626*1.2</f>
        <v>3.5999999999999996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VLOOKUP(MF626,$A$681:$F$2401,6,FALSE)</f>
        <v>135</v>
      </c>
      <c r="MJ626" s="203" t="s">
        <v>67</v>
      </c>
      <c r="MK626" s="10">
        <f>MI626*1.2</f>
        <v>162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VLOOKUP(MO626,$A$681:$F$2401,6,FALSE)</f>
        <v>286</v>
      </c>
      <c r="MS626" s="203" t="s">
        <v>67</v>
      </c>
      <c r="MT626" s="10">
        <f>MR626*1.2</f>
        <v>343.2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VLOOKUP(MX626,$A$681:$F$2401,6,FALSE)</f>
        <v>149</v>
      </c>
      <c r="NB626" s="203" t="s">
        <v>67</v>
      </c>
      <c r="NC626" s="10">
        <f>NA626*1.2</f>
        <v>178.79999999999998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VLOOKUP(NG626,$A$681:$F$2401,6,FALSE)</f>
        <v>37</v>
      </c>
      <c r="NK626" s="203" t="s">
        <v>67</v>
      </c>
      <c r="NL626" s="10">
        <f>NJ626*1.2</f>
        <v>44.4</v>
      </c>
      <c r="NM626" s="10"/>
      <c r="NN626" s="267"/>
      <c r="NO626" s="203" t="s">
        <v>88</v>
      </c>
      <c r="NP626" s="421" t="s">
        <v>419</v>
      </c>
      <c r="NR626" s="204"/>
      <c r="NS626" s="204">
        <f>VLOOKUP(NP626,$A$681:$F$2401,6,FALSE)</f>
        <v>32</v>
      </c>
      <c r="NT626" s="203" t="s">
        <v>67</v>
      </c>
      <c r="NU626" s="10">
        <f>NS626*1.2</f>
        <v>38.4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VLOOKUP(NY626,$A$681:$F$2401,6,FALSE)</f>
        <v>24</v>
      </c>
      <c r="OC626" s="203" t="s">
        <v>67</v>
      </c>
      <c r="OD626" s="10">
        <f>OB626*1.2</f>
        <v>28.799999999999997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VLOOKUP(OH626,$A$681:$F$2401,6,FALSE)</f>
        <v>286</v>
      </c>
      <c r="OL626" s="203" t="s">
        <v>67</v>
      </c>
      <c r="OM626" s="10">
        <f>OK626*1.2</f>
        <v>343.2</v>
      </c>
      <c r="ON626" s="10"/>
      <c r="OO626" s="267"/>
      <c r="OP626" s="203" t="s">
        <v>88</v>
      </c>
      <c r="OQ626" s="421" t="s">
        <v>511</v>
      </c>
      <c r="OS626" s="204"/>
      <c r="OT626" s="204">
        <f>VLOOKUP(OQ626,$A$681:$F$2401,6,FALSE)</f>
        <v>35</v>
      </c>
      <c r="OU626" s="203" t="s">
        <v>67</v>
      </c>
      <c r="OV626" s="10">
        <f>OT626*1.2</f>
        <v>42</v>
      </c>
      <c r="OW626" s="10"/>
      <c r="OX626" s="267"/>
      <c r="OY626" s="203" t="s">
        <v>88</v>
      </c>
      <c r="OZ626" s="425" t="s">
        <v>2079</v>
      </c>
      <c r="PB626" s="204"/>
      <c r="PC626" s="204">
        <f>VLOOKUP(OZ626,$A$681:$F$2401,6,FALSE)</f>
        <v>81</v>
      </c>
      <c r="PD626" s="203" t="s">
        <v>67</v>
      </c>
      <c r="PE626" s="10">
        <f>PC626*1.2</f>
        <v>97.2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VLOOKUP(PI626,$A$681:$F$2401,6,FALSE)</f>
        <v>68</v>
      </c>
      <c r="PM626" s="203" t="s">
        <v>67</v>
      </c>
      <c r="PN626" s="10">
        <f>PL626*1.2</f>
        <v>81.599999999999994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VLOOKUP(PR626,$A$681:$F$2401,6,FALSE)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VLOOKUP(QA626,$A$681:$F$2401,6,FALSE)</f>
        <v>434</v>
      </c>
      <c r="QE626" s="203" t="s">
        <v>67</v>
      </c>
      <c r="QF626" s="10">
        <f>QD626*1.2</f>
        <v>520.79999999999995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VLOOKUP(QJ626,$A$681:$F$2401,6,FALSE)</f>
        <v>68</v>
      </c>
      <c r="QN626" s="203" t="s">
        <v>67</v>
      </c>
      <c r="QO626" s="10">
        <f>QM626*1.2</f>
        <v>81.599999999999994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VLOOKUP(QS626,$A$681:$F$2401,6,FALSE)</f>
        <v>35</v>
      </c>
      <c r="QW626" s="203" t="s">
        <v>67</v>
      </c>
      <c r="QX626" s="10">
        <f>QV626*1.2</f>
        <v>42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VLOOKUP(RB626,$A$681:$F$2401,6,FALSE)</f>
        <v>194</v>
      </c>
      <c r="RF626" s="203" t="s">
        <v>67</v>
      </c>
      <c r="RG626" s="10">
        <f>RE626*1.2</f>
        <v>232.79999999999998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VLOOKUP(RK626,$A$681:$F$2401,6,FALSE)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VLOOKUP(RT626,$A$681:$F$2401,6,FALSE)</f>
        <v>286</v>
      </c>
      <c r="RX626" s="203" t="s">
        <v>67</v>
      </c>
      <c r="RY626" s="10">
        <f>RW626*1.2</f>
        <v>343.2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VLOOKUP(SC626,$A$681:$F$2401,6,FALSE)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VLOOKUP(SL626,$A$681:$F$2401,6,FALSE)</f>
        <v>86</v>
      </c>
      <c r="SP626" s="203" t="s">
        <v>67</v>
      </c>
      <c r="SQ626" s="10">
        <f>SO626*1.2</f>
        <v>103.2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VLOOKUP(SU626,$A$681:$F$2401,6,FALSE)</f>
        <v>140</v>
      </c>
      <c r="SY626" s="203" t="s">
        <v>67</v>
      </c>
      <c r="SZ626" s="10">
        <f>SX626*1.2</f>
        <v>168</v>
      </c>
      <c r="TA626" s="10"/>
      <c r="TB626" s="273"/>
      <c r="TC626" s="203" t="s">
        <v>88</v>
      </c>
      <c r="TD626" s="425" t="s">
        <v>443</v>
      </c>
      <c r="TF626" s="204"/>
      <c r="TG626" s="204">
        <f>VLOOKUP(TD626,$A$681:$F$2401,6,FALSE)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2062</v>
      </c>
      <c r="TO626" s="204"/>
      <c r="TP626" s="204">
        <f>VLOOKUP(TM626,$A$681:$F$2401,6,FALSE)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VLOOKUP(TV626,$A$681:$F$2401,6,FALSE)</f>
        <v>59</v>
      </c>
      <c r="TZ626" s="203" t="s">
        <v>67</v>
      </c>
      <c r="UA626" s="10">
        <f>TY626*1.2</f>
        <v>70.8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VLOOKUP(UE626,$A$681:$F$2401,6,FALSE)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VLOOKUP(UN626,$A$681:$F$2401,6,FALSE)</f>
        <v>3</v>
      </c>
      <c r="UR626" s="203" t="s">
        <v>67</v>
      </c>
      <c r="US626" s="10">
        <f>UQ626*1.2</f>
        <v>3.5999999999999996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VLOOKUP(UW626,$A$681:$F$2401,6,FALSE)</f>
        <v>194</v>
      </c>
      <c r="VA626" s="203" t="s">
        <v>67</v>
      </c>
      <c r="VB626" s="10">
        <f>UZ626*1.2</f>
        <v>232.79999999999998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VLOOKUP(VF626,$A$681:$F$2401,6,FALSE)</f>
        <v>194</v>
      </c>
      <c r="VJ626" s="203" t="s">
        <v>67</v>
      </c>
      <c r="VK626" s="10">
        <f>VI626*1.2</f>
        <v>232.79999999999998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VLOOKUP(VO626,$A$681:$F$2401,6,FALSE)</f>
        <v>66</v>
      </c>
      <c r="VS626" s="203" t="s">
        <v>67</v>
      </c>
      <c r="VT626" s="10">
        <f>VR626*1.2</f>
        <v>79.2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VLOOKUP(VX626,$A$681:$F$2401,6,FALSE)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VLOOKUP(WG626,$A$681:$F$2401,6,FALSE)</f>
        <v>3</v>
      </c>
      <c r="WK626" s="203" t="s">
        <v>67</v>
      </c>
      <c r="WL626" s="10">
        <f>WJ626*1.2</f>
        <v>3.5999999999999996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VLOOKUP(WP626,$A$681:$F$2401,6,FALSE)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VLOOKUP(WY626,$A$681:$F$2401,6,FALSE)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VLOOKUP(XH626,$A$681:$F$2401,6,FALSE)</f>
        <v>130</v>
      </c>
      <c r="XL626" s="203" t="s">
        <v>67</v>
      </c>
      <c r="XM626" s="10">
        <f>XK626*1.2</f>
        <v>156</v>
      </c>
      <c r="XO626" s="273"/>
      <c r="XP626" s="203" t="s">
        <v>88</v>
      </c>
      <c r="XQ626" s="276" t="s">
        <v>2062</v>
      </c>
      <c r="XS626" s="204"/>
      <c r="XT626" s="204">
        <f>VLOOKUP(XQ626,$A$681:$F$2401,6,FALSE)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1787</v>
      </c>
      <c r="YB626" s="204"/>
      <c r="YC626" s="204">
        <f>VLOOKUP(XZ626,$A$681:$F$2401,6,FALSE)</f>
        <v>234</v>
      </c>
      <c r="YD626" s="203" t="s">
        <v>67</v>
      </c>
      <c r="YE626" s="10">
        <f>YC626*1.2</f>
        <v>280.8</v>
      </c>
      <c r="YG626" s="273"/>
      <c r="YH626" s="203" t="s">
        <v>88</v>
      </c>
      <c r="YI626" s="278" t="s">
        <v>183</v>
      </c>
      <c r="YK626" s="204"/>
      <c r="YL626" s="204" t="e">
        <f>VLOOKUP(YI626,$A$681:$F$2401,6,FALSE)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VLOOKUP(YR626,$A$681:$F$2401,6,FALSE)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5" t="s">
        <v>1269</v>
      </c>
      <c r="ZC626" s="204"/>
      <c r="ZD626" s="204">
        <f>VLOOKUP(ZA626,$A$681:$F$2401,6,FALSE)</f>
        <v>408</v>
      </c>
      <c r="ZE626" s="203" t="s">
        <v>67</v>
      </c>
      <c r="ZF626" s="10">
        <f>ZD626*1.2</f>
        <v>489.59999999999997</v>
      </c>
      <c r="ZH626" s="273"/>
      <c r="ZI626" s="203" t="s">
        <v>88</v>
      </c>
      <c r="ZJ626" s="276" t="s">
        <v>626</v>
      </c>
      <c r="ZL626" s="204"/>
      <c r="ZM626" s="204">
        <f>VLOOKUP(ZJ626,$A$681:$F$2401,6,FALSE)</f>
        <v>135</v>
      </c>
      <c r="ZN626" s="203" t="s">
        <v>67</v>
      </c>
      <c r="ZO626" s="10">
        <f>ZM626*1.2</f>
        <v>162</v>
      </c>
      <c r="ZQ626" s="273"/>
      <c r="ZR626" s="203" t="s">
        <v>88</v>
      </c>
      <c r="ZS626" s="276" t="s">
        <v>516</v>
      </c>
      <c r="ZU626" s="204"/>
      <c r="ZV626" s="204">
        <f>VLOOKUP(ZS626,$A$681:$F$2401,6,FALSE)</f>
        <v>434</v>
      </c>
      <c r="ZW626" s="203" t="s">
        <v>67</v>
      </c>
      <c r="ZX626" s="10">
        <f>ZV626*1.2</f>
        <v>520.79999999999995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VLOOKUP(AAB626,$A$681:$F$2401,6,FALSE)</f>
        <v>340</v>
      </c>
      <c r="AAF626" s="203" t="s">
        <v>67</v>
      </c>
      <c r="AAG626" s="10">
        <f>AAE626*1.2</f>
        <v>408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VLOOKUP(AAK626,$A$681:$F$2401,6,FALSE)</f>
        <v>59</v>
      </c>
      <c r="AAO626" s="203" t="s">
        <v>67</v>
      </c>
      <c r="AAP626" s="10">
        <f>AAN626*1.2</f>
        <v>70.8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VLOOKUP(AAT626,$A$681:$F$2401,6,FALSE)</f>
        <v>434</v>
      </c>
      <c r="AAX626" s="203" t="s">
        <v>67</v>
      </c>
      <c r="AAY626" s="10">
        <f>AAW626*1.2</f>
        <v>520.79999999999995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VLOOKUP(ABC626,$A$681:$F$2401,6,FALSE)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VLOOKUP(ABL626,$A$681:$F$2401,6,FALSE)</f>
        <v>90</v>
      </c>
      <c r="ABP626" s="203" t="s">
        <v>67</v>
      </c>
      <c r="ABQ626" s="10">
        <f>ABO626*1.2</f>
        <v>108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VLOOKUP(ABU626,$A$681:$F$2401,6,FALSE)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VLOOKUP(ACD626,$A$681:$F$2401,6,FALSE)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VLOOKUP(ACM626,$A$681:$F$2401,6,FALSE)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VLOOKUP(ACV626,$A$681:$F$2401,6,FALSE)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VLOOKUP(ADE626,$A$681:$F$2401,6,FALSE)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VLOOKUP(ADN626,$A$681:$F$2401,6,FALSE)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VLOOKUP(ADW626,$A$681:$F$2401,6,FALSE)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VLOOKUP(AEF626,$A$681:$F$2401,6,FALSE)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VLOOKUP(AEO626,$A$681:$F$2401,6,FALSE)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VLOOKUP(AEX626,$A$681:$F$2401,6,FALSE)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VLOOKUP(AFG626,$A$681:$F$2401,6,FALSE)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VLOOKUP(AFP626,$A$681:$F$2401,6,FALSE)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VLOOKUP(AFY626,$A$681:$F$2401,6,FALSE)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VLOOKUP(AGH626,$A$681:$F$2401,6,FALSE)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VLOOKUP(AGQ626,$A$681:$F$2401,6,FALSE)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VLOOKUP(AGZ626,$A$681:$F$2401,6,FALSE)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VLOOKUP(AHI626,$A$681:$F$2401,6,FALSE)</f>
        <v>340</v>
      </c>
      <c r="AHM626" s="203" t="s">
        <v>67</v>
      </c>
      <c r="AHN626" s="10">
        <f>AHL626*1.2</f>
        <v>408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VLOOKUP(AHR626,$A$681:$F$2401,6,FALSE)</f>
        <v>286</v>
      </c>
      <c r="AHV626" s="203" t="s">
        <v>67</v>
      </c>
      <c r="AHW626" s="10">
        <f>AHU626*1.2</f>
        <v>343.2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VLOOKUP(AIA626,$A$681:$F$2401,6,FALSE)</f>
        <v>130</v>
      </c>
      <c r="AIE626" s="203" t="s">
        <v>67</v>
      </c>
      <c r="AIF626" s="10">
        <f>AID626*1.2</f>
        <v>156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VLOOKUP(AIJ626,$A$681:$F$2401,6,FALSE)</f>
        <v>24</v>
      </c>
      <c r="AIN626" s="203" t="s">
        <v>67</v>
      </c>
      <c r="AIO626" s="10">
        <f>AIM626*1.2</f>
        <v>28.799999999999997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VLOOKUP(AIS626,$A$681:$F$2401,6,FALSE)</f>
        <v>286</v>
      </c>
      <c r="AIW626" s="203" t="s">
        <v>67</v>
      </c>
      <c r="AIX626" s="10">
        <f>AIV626*1.2</f>
        <v>343.2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VLOOKUP(AJB626,$A$681:$F$2401,6,FALSE)</f>
        <v>90</v>
      </c>
      <c r="AJF626" s="203" t="s">
        <v>67</v>
      </c>
      <c r="AJG626" s="10">
        <f>AJE626*1.2</f>
        <v>108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VLOOKUP(AJK626,$A$681:$F$2401,6,FALSE)</f>
        <v>59</v>
      </c>
      <c r="AJO626" s="203" t="s">
        <v>67</v>
      </c>
      <c r="AJP626" s="10">
        <f>AJN626*1.2</f>
        <v>70.8</v>
      </c>
      <c r="AJQ626" s="10"/>
      <c r="AJR626" s="273"/>
      <c r="AJS626" s="203" t="s">
        <v>88</v>
      </c>
      <c r="AJT626" s="428" t="s">
        <v>477</v>
      </c>
      <c r="AJV626" s="204"/>
      <c r="AJW626" s="204">
        <f>VLOOKUP(AJT626,$A$681:$F$2401,6,FALSE)</f>
        <v>24</v>
      </c>
      <c r="AJX626" s="203" t="s">
        <v>67</v>
      </c>
      <c r="AJY626" s="10">
        <f>AJW626*1.2</f>
        <v>28.799999999999997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VLOOKUP(AKC626,$A$681:$F$2401,6,FALSE)</f>
        <v>66</v>
      </c>
      <c r="AKG626" s="203" t="s">
        <v>67</v>
      </c>
      <c r="AKH626" s="10">
        <f>AKF626*1.2</f>
        <v>79.2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VLOOKUP(AKL626,$A$681:$F$2401,6,FALSE)</f>
        <v>130</v>
      </c>
      <c r="AKP626" s="203" t="s">
        <v>67</v>
      </c>
      <c r="AKQ626" s="10">
        <f>AKO626*1.2</f>
        <v>156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VLOOKUP(AKU626,$A$681:$F$2401,6,FALSE)</f>
        <v>59</v>
      </c>
      <c r="AKY626" s="203" t="s">
        <v>67</v>
      </c>
      <c r="AKZ626" s="10">
        <f>AKX626*1.2</f>
        <v>70.8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VLOOKUP(ALD626,$A$681:$F$2401,6,FALSE)</f>
        <v>86</v>
      </c>
      <c r="ALH626" s="203" t="s">
        <v>67</v>
      </c>
      <c r="ALI626" s="10">
        <f>ALG626*1.2</f>
        <v>103.2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VLOOKUP(ALM626,$A$681:$F$2401,6,FALSE)</f>
        <v>66</v>
      </c>
      <c r="ALQ626" s="203" t="s">
        <v>67</v>
      </c>
      <c r="ALR626" s="10">
        <f>ALP626*1.2</f>
        <v>79.2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VLOOKUP(ALV626,$A$681:$F$2401,6,FALSE)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VLOOKUP(AME626,$A$681:$F$2401,6,FALSE)</f>
        <v>66</v>
      </c>
      <c r="AMI626" s="203" t="s">
        <v>67</v>
      </c>
      <c r="AMJ626" s="10">
        <f>AMH626*1.2</f>
        <v>79.2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VLOOKUP(AMN626,$A$681:$F$2401,6,FALSE)</f>
        <v>35</v>
      </c>
      <c r="AMR626" s="203" t="s">
        <v>67</v>
      </c>
      <c r="AMS626" s="10">
        <f>AMQ626*1.2</f>
        <v>42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VLOOKUP(AMW626,$A$681:$F$2401,6,FALSE)</f>
        <v>434</v>
      </c>
      <c r="ANA626" s="203" t="s">
        <v>67</v>
      </c>
      <c r="ANB626" s="10">
        <f>AMZ626*1.2</f>
        <v>520.79999999999995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VLOOKUP(ANF626,$A$681:$F$2401,6,FALSE)</f>
        <v>130</v>
      </c>
      <c r="ANJ626" s="203" t="s">
        <v>67</v>
      </c>
      <c r="ANK626" s="10">
        <f>ANI626*1.2</f>
        <v>156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VLOOKUP(ANO626,$A$681:$F$2401,6,FALSE)</f>
        <v>68</v>
      </c>
      <c r="ANS626" s="203" t="s">
        <v>67</v>
      </c>
      <c r="ANT626" s="10">
        <f>ANR626*1.2</f>
        <v>81.599999999999994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VLOOKUP(ANX626,$A$681:$F$2401,6,FALSE)</f>
        <v>66</v>
      </c>
      <c r="AOB626" s="203" t="s">
        <v>67</v>
      </c>
      <c r="AOC626" s="10">
        <f>AOA626*1.2</f>
        <v>79.2</v>
      </c>
      <c r="AOD626" s="10"/>
      <c r="AOE626" s="273"/>
      <c r="AOF626" s="203" t="s">
        <v>88</v>
      </c>
      <c r="AOG626" s="276" t="s">
        <v>2062</v>
      </c>
      <c r="AOI626" s="204"/>
      <c r="AOJ626" s="204">
        <f>VLOOKUP(AOG626,$A$681:$F$2401,6,FALSE)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VLOOKUP(AOP626,$A$681:$F$2401,6,FALSE)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2079</v>
      </c>
      <c r="APA626" s="204"/>
      <c r="APB626" s="204">
        <f>VLOOKUP(AOY626,$A$681:$F$2401,6,FALSE)</f>
        <v>81</v>
      </c>
      <c r="APC626" s="203" t="s">
        <v>67</v>
      </c>
      <c r="APD626" s="10">
        <f>APB626*1.2</f>
        <v>97.2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VLOOKUP(APH626,$A$681:$F$2401,6,FALSE)</f>
        <v>86</v>
      </c>
      <c r="APL626" s="203" t="s">
        <v>67</v>
      </c>
      <c r="APM626" s="10">
        <f>APK626*1.2</f>
        <v>103.2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VLOOKUP(APQ626,$A$681:$F$2401,6,FALSE)</f>
        <v>434</v>
      </c>
      <c r="APU626" s="203" t="s">
        <v>67</v>
      </c>
      <c r="APV626" s="10">
        <f>APT626*1.2</f>
        <v>520.79999999999995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VLOOKUP(APZ626,$A$681:$F$2401,6,FALSE)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VLOOKUP(B627,$A$681:$F$2401,6,FALSE)</f>
        <v>86</v>
      </c>
      <c r="F627" s="203" t="s">
        <v>69</v>
      </c>
      <c r="G627" s="10">
        <f>E627*1.1</f>
        <v>94.600000000000009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VLOOKUP(K627,$A$681:$F$2401,6,FALSE)</f>
        <v>68</v>
      </c>
      <c r="O627" s="203" t="s">
        <v>69</v>
      </c>
      <c r="P627" s="10">
        <f>N627*1.1</f>
        <v>74.800000000000011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VLOOKUP(T627,$A$681:$F$2401,6,FALSE)</f>
        <v>59</v>
      </c>
      <c r="X627" s="203" t="s">
        <v>69</v>
      </c>
      <c r="Y627" s="10">
        <f>W627*1.1</f>
        <v>64.900000000000006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VLOOKUP(AC627,$A$681:$F$2401,6,FALSE)</f>
        <v>68</v>
      </c>
      <c r="AG627" s="203" t="s">
        <v>69</v>
      </c>
      <c r="AH627" s="10">
        <f>AF627*1.1</f>
        <v>74.800000000000011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VLOOKUP(AL627,$A$681:$F$2401,6,FALSE)</f>
        <v>408</v>
      </c>
      <c r="AP627" s="203" t="s">
        <v>69</v>
      </c>
      <c r="AQ627" s="10">
        <f>AO627*1.1</f>
        <v>448.8</v>
      </c>
      <c r="AR627" s="10"/>
      <c r="AS627" s="267"/>
      <c r="AT627" s="203" t="s">
        <v>89</v>
      </c>
      <c r="AU627" s="276" t="s">
        <v>2079</v>
      </c>
      <c r="AW627" s="204"/>
      <c r="AX627" s="204">
        <f>VLOOKUP(AU627,$A$681:$F$2401,6,FALSE)</f>
        <v>81</v>
      </c>
      <c r="AY627" s="203" t="s">
        <v>69</v>
      </c>
      <c r="AZ627" s="10">
        <f>AX627*1.1</f>
        <v>89.100000000000009</v>
      </c>
      <c r="BA627" s="10"/>
      <c r="BB627" s="267"/>
      <c r="BC627" s="203" t="s">
        <v>89</v>
      </c>
      <c r="BD627" s="276" t="s">
        <v>2079</v>
      </c>
      <c r="BF627" s="204"/>
      <c r="BG627" s="204">
        <f>VLOOKUP(BD627,$A$681:$F$2401,6,FALSE)</f>
        <v>81</v>
      </c>
      <c r="BH627" s="203" t="s">
        <v>69</v>
      </c>
      <c r="BI627" s="10">
        <f>BG627*1.1</f>
        <v>89.100000000000009</v>
      </c>
      <c r="BJ627" s="10"/>
      <c r="BK627" s="267"/>
      <c r="BL627" s="203" t="s">
        <v>89</v>
      </c>
      <c r="BM627" s="276" t="s">
        <v>2062</v>
      </c>
      <c r="BO627" s="204"/>
      <c r="BP627" s="204">
        <f>VLOOKUP(BM627,$A$681:$F$2401,6,FALSE)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2079</v>
      </c>
      <c r="BX627" s="204"/>
      <c r="BY627" s="204">
        <f>VLOOKUP(BV627,$A$681:$F$2401,6,FALSE)</f>
        <v>81</v>
      </c>
      <c r="BZ627" s="203" t="s">
        <v>69</v>
      </c>
      <c r="CA627" s="10">
        <f>BY627*1.1</f>
        <v>89.100000000000009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VLOOKUP(CE627,$A$681:$F$2401,6,FALSE)</f>
        <v>90</v>
      </c>
      <c r="CI627" s="203" t="s">
        <v>69</v>
      </c>
      <c r="CJ627" s="10">
        <f>CH627*1.1</f>
        <v>99.000000000000014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VLOOKUP(CN627,$A$681:$F$2401,6,FALSE)</f>
        <v>408</v>
      </c>
      <c r="CR627" s="203" t="s">
        <v>69</v>
      </c>
      <c r="CS627" s="10">
        <f>CQ627*1.1</f>
        <v>448.8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VLOOKUP(CW627,$A$681:$F$2401,6,FALSE)</f>
        <v>408</v>
      </c>
      <c r="DA627" s="203" t="s">
        <v>69</v>
      </c>
      <c r="DB627" s="10">
        <f>CZ627*1.1</f>
        <v>448.8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VLOOKUP(DF627,$A$681:$F$2401,6,FALSE)</f>
        <v>86</v>
      </c>
      <c r="DJ627" s="203" t="s">
        <v>69</v>
      </c>
      <c r="DK627" s="10">
        <f>DI627*1.1</f>
        <v>94.600000000000009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VLOOKUP(DO627,$A$681:$F$2401,6,FALSE)</f>
        <v>286</v>
      </c>
      <c r="DS627" s="203" t="s">
        <v>69</v>
      </c>
      <c r="DT627" s="10">
        <f>DR627*1.1</f>
        <v>314.60000000000002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VLOOKUP(DX627,$A$681:$F$2401,6,FALSE)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VLOOKUP(EG627,$A$681:$F$2401,6,FALSE)</f>
        <v>408</v>
      </c>
      <c r="EK627" s="203" t="s">
        <v>69</v>
      </c>
      <c r="EL627" s="10">
        <f>EJ627*1.1</f>
        <v>448.8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VLOOKUP(EP627,$A$681:$F$2401,6,FALSE)</f>
        <v>66</v>
      </c>
      <c r="ET627" s="203" t="s">
        <v>69</v>
      </c>
      <c r="EU627" s="10">
        <f>ES627*1.1</f>
        <v>72.600000000000009</v>
      </c>
      <c r="EV627" s="10"/>
      <c r="EW627" s="267"/>
      <c r="EX627" s="203" t="s">
        <v>89</v>
      </c>
      <c r="EY627" s="276" t="s">
        <v>2062</v>
      </c>
      <c r="FA627" s="204"/>
      <c r="FB627" s="204">
        <f>VLOOKUP(EY627,$A$681:$F$2401,6,FALSE)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8" t="s">
        <v>2079</v>
      </c>
      <c r="FJ627" s="204"/>
      <c r="FK627" s="204">
        <f>VLOOKUP(FH627,$A$681:$F$2401,6,FALSE)</f>
        <v>81</v>
      </c>
      <c r="FL627" s="203" t="s">
        <v>69</v>
      </c>
      <c r="FM627" s="10">
        <f>FK627*1.1</f>
        <v>89.100000000000009</v>
      </c>
      <c r="FN627" s="10"/>
      <c r="FO627" s="267"/>
      <c r="FP627" s="203" t="s">
        <v>89</v>
      </c>
      <c r="FQ627" s="276" t="s">
        <v>2079</v>
      </c>
      <c r="FS627" s="204"/>
      <c r="FT627" s="204">
        <f>VLOOKUP(FQ627,$A$681:$F$2401,6,FALSE)</f>
        <v>81</v>
      </c>
      <c r="FU627" s="203" t="s">
        <v>69</v>
      </c>
      <c r="FV627" s="10">
        <f>FT627*1.1</f>
        <v>89.100000000000009</v>
      </c>
      <c r="FW627" s="10"/>
      <c r="FX627" s="267"/>
      <c r="FY627" s="203" t="s">
        <v>89</v>
      </c>
      <c r="FZ627" s="276" t="s">
        <v>1787</v>
      </c>
      <c r="GB627" s="204"/>
      <c r="GC627" s="204">
        <f>VLOOKUP(FZ627,$A$681:$F$2401,6,FALSE)</f>
        <v>234</v>
      </c>
      <c r="GD627" s="203" t="s">
        <v>69</v>
      </c>
      <c r="GE627" s="10">
        <f>GC627*1.1</f>
        <v>257.40000000000003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VLOOKUP(GI627,$A$681:$F$2401,6,FALSE)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VLOOKUP(GR627,$A$681:$F$2401,6,FALSE)</f>
        <v>434</v>
      </c>
      <c r="GV627" s="203" t="s">
        <v>69</v>
      </c>
      <c r="GW627" s="10">
        <f>GU627*1.1</f>
        <v>477.40000000000003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VLOOKUP(HA627,$A$681:$F$2401,6,FALSE)</f>
        <v>194</v>
      </c>
      <c r="HE627" s="203" t="s">
        <v>69</v>
      </c>
      <c r="HF627" s="10">
        <f>HD627*1.1</f>
        <v>213.4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VLOOKUP(HJ627,$A$681:$F$2401,6,FALSE)</f>
        <v>286</v>
      </c>
      <c r="HN627" s="203" t="s">
        <v>69</v>
      </c>
      <c r="HO627" s="10">
        <f>HM627*1.1</f>
        <v>314.60000000000002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VLOOKUP(HS627,$A$681:$F$2401,6,FALSE)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VLOOKUP(IB627,$A$681:$F$2401,6,FALSE)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2062</v>
      </c>
      <c r="IM627" s="204"/>
      <c r="IN627" s="204">
        <f>VLOOKUP(IK627,$A$681:$F$2401,6,FALSE)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VLOOKUP(IT627,$A$681:$F$2401,6,FALSE)</f>
        <v>286</v>
      </c>
      <c r="IX627" s="203" t="s">
        <v>69</v>
      </c>
      <c r="IY627" s="10">
        <f>IW627*1.1</f>
        <v>314.60000000000002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VLOOKUP(JC627,$A$681:$F$2401,6,FALSE)</f>
        <v>286</v>
      </c>
      <c r="JG627" s="203" t="s">
        <v>69</v>
      </c>
      <c r="JH627" s="10">
        <f>JF627*1.1</f>
        <v>314.60000000000002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VLOOKUP(JL627,$A$681:$F$2401,6,FALSE)</f>
        <v>130</v>
      </c>
      <c r="JP627" s="203" t="s">
        <v>69</v>
      </c>
      <c r="JQ627" s="10">
        <f>JO627*1.1</f>
        <v>143</v>
      </c>
      <c r="JR627" s="10"/>
      <c r="JS627" s="267"/>
      <c r="JT627" s="203" t="s">
        <v>89</v>
      </c>
      <c r="JU627" s="276" t="s">
        <v>1787</v>
      </c>
      <c r="JW627" s="204"/>
      <c r="JX627" s="204">
        <f>VLOOKUP(JU627,$A$681:$F$2401,6,FALSE)</f>
        <v>234</v>
      </c>
      <c r="JY627" s="203" t="s">
        <v>69</v>
      </c>
      <c r="JZ627" s="10">
        <f>JX627*1.1</f>
        <v>257.40000000000003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VLOOKUP(KD627,$A$681:$F$2401,6,FALSE)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VLOOKUP(KM627,$A$681:$F$2401,6,FALSE)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VLOOKUP(KV627,$A$681:$F$2401,6,FALSE)</f>
        <v>68</v>
      </c>
      <c r="KZ627" s="203" t="s">
        <v>69</v>
      </c>
      <c r="LA627" s="10">
        <f>KY627*1.1</f>
        <v>74.800000000000011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VLOOKUP(LE627,$A$681:$F$2401,6,FALSE)</f>
        <v>68</v>
      </c>
      <c r="LI627" s="203" t="s">
        <v>69</v>
      </c>
      <c r="LJ627" s="10">
        <f>LH627*1.1</f>
        <v>74.800000000000011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VLOOKUP(LN627,$A$681:$F$2401,6,FALSE)</f>
        <v>86</v>
      </c>
      <c r="LR627" s="203" t="s">
        <v>69</v>
      </c>
      <c r="LS627" s="10">
        <f>LQ627*1.1</f>
        <v>94.600000000000009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VLOOKUP(LW627,$A$681:$F$2401,6,FALSE)</f>
        <v>194</v>
      </c>
      <c r="MA627" s="203" t="s">
        <v>69</v>
      </c>
      <c r="MB627" s="10">
        <f>LZ627*1.1</f>
        <v>213.4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VLOOKUP(MF627,$A$681:$F$2401,6,FALSE)</f>
        <v>3</v>
      </c>
      <c r="MJ627" s="203" t="s">
        <v>69</v>
      </c>
      <c r="MK627" s="10">
        <f>MI627*1.1</f>
        <v>3.3000000000000003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VLOOKUP(MO627,$A$681:$F$2401,6,FALSE)</f>
        <v>59</v>
      </c>
      <c r="MS627" s="203" t="s">
        <v>69</v>
      </c>
      <c r="MT627" s="10">
        <f>MR627*1.1</f>
        <v>64.900000000000006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VLOOKUP(MX627,$A$681:$F$2401,6,FALSE)</f>
        <v>68</v>
      </c>
      <c r="NB627" s="203" t="s">
        <v>69</v>
      </c>
      <c r="NC627" s="10">
        <f>NA627*1.1</f>
        <v>74.800000000000011</v>
      </c>
      <c r="ND627" s="10"/>
      <c r="NE627" s="267"/>
      <c r="NF627" s="203" t="s">
        <v>89</v>
      </c>
      <c r="NG627" s="276" t="s">
        <v>2062</v>
      </c>
      <c r="NI627" s="204"/>
      <c r="NJ627" s="204">
        <f>VLOOKUP(NG627,$A$681:$F$2401,6,FALSE)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21" t="s">
        <v>665</v>
      </c>
      <c r="NR627" s="204"/>
      <c r="NS627" s="204">
        <f>VLOOKUP(NP627,$A$681:$F$2401,6,FALSE)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VLOOKUP(NY627,$A$681:$F$2401,6,FALSE)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VLOOKUP(OH627,$A$681:$F$2401,6,FALSE)</f>
        <v>35</v>
      </c>
      <c r="OL627" s="203" t="s">
        <v>69</v>
      </c>
      <c r="OM627" s="10">
        <f>OK627*1.1</f>
        <v>38.5</v>
      </c>
      <c r="ON627" s="10"/>
      <c r="OO627" s="267"/>
      <c r="OP627" s="203" t="s">
        <v>89</v>
      </c>
      <c r="OQ627" s="421" t="s">
        <v>626</v>
      </c>
      <c r="OS627" s="204"/>
      <c r="OT627" s="204">
        <f>VLOOKUP(OQ627,$A$681:$F$2401,6,FALSE)</f>
        <v>135</v>
      </c>
      <c r="OU627" s="203" t="s">
        <v>69</v>
      </c>
      <c r="OV627" s="10">
        <f>OT627*1.1</f>
        <v>148.5</v>
      </c>
      <c r="OW627" s="10"/>
      <c r="OX627" s="267"/>
      <c r="OY627" s="203" t="s">
        <v>89</v>
      </c>
      <c r="OZ627" s="425" t="s">
        <v>429</v>
      </c>
      <c r="PB627" s="204"/>
      <c r="PC627" s="204">
        <f>VLOOKUP(OZ627,$A$681:$F$2401,6,FALSE)</f>
        <v>68</v>
      </c>
      <c r="PD627" s="203" t="s">
        <v>69</v>
      </c>
      <c r="PE627" s="10">
        <f>PC627*1.1</f>
        <v>74.800000000000011</v>
      </c>
      <c r="PF627" s="10"/>
      <c r="PG627" s="267"/>
      <c r="PH627" s="203" t="s">
        <v>89</v>
      </c>
      <c r="PI627" s="276" t="s">
        <v>1787</v>
      </c>
      <c r="PK627" s="204"/>
      <c r="PL627" s="204">
        <f>VLOOKUP(PI627,$A$681:$F$2401,6,FALSE)</f>
        <v>234</v>
      </c>
      <c r="PM627" s="203" t="s">
        <v>69</v>
      </c>
      <c r="PN627" s="10">
        <f>PL627*1.1</f>
        <v>257.40000000000003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VLOOKUP(PR627,$A$681:$F$2401,6,FALSE)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VLOOKUP(QA627,$A$681:$F$2401,6,FALSE)</f>
        <v>68</v>
      </c>
      <c r="QE627" s="203" t="s">
        <v>69</v>
      </c>
      <c r="QF627" s="10">
        <f>QD627*1.1</f>
        <v>74.800000000000011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VLOOKUP(QJ627,$A$681:$F$2401,6,FALSE)</f>
        <v>47</v>
      </c>
      <c r="QN627" s="203" t="s">
        <v>69</v>
      </c>
      <c r="QO627" s="10">
        <f>QM627*1.1</f>
        <v>51.7</v>
      </c>
      <c r="QP627" s="10"/>
      <c r="QQ627" s="267"/>
      <c r="QR627" s="203" t="s">
        <v>89</v>
      </c>
      <c r="QS627" s="276" t="s">
        <v>2079</v>
      </c>
      <c r="QU627" s="204"/>
      <c r="QV627" s="204">
        <f>VLOOKUP(QS627,$A$681:$F$2401,6,FALSE)</f>
        <v>81</v>
      </c>
      <c r="QW627" s="203" t="s">
        <v>69</v>
      </c>
      <c r="QX627" s="10">
        <f>QV627*1.1</f>
        <v>89.100000000000009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VLOOKUP(RB627,$A$681:$F$2401,6,FALSE)</f>
        <v>37</v>
      </c>
      <c r="RF627" s="203" t="s">
        <v>69</v>
      </c>
      <c r="RG627" s="10">
        <f>RE627*1.1</f>
        <v>40.700000000000003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VLOOKUP(RK627,$A$681:$F$2401,6,FALSE)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VLOOKUP(RT627,$A$681:$F$2401,6,FALSE)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VLOOKUP(SC627,$A$681:$F$2401,6,FALSE)</f>
        <v>130</v>
      </c>
      <c r="SG627" s="203" t="s">
        <v>69</v>
      </c>
      <c r="SH627" s="10">
        <f>SF627*1.1</f>
        <v>143</v>
      </c>
      <c r="SI627" s="10"/>
      <c r="SJ627" s="273"/>
      <c r="SK627" s="203" t="s">
        <v>89</v>
      </c>
      <c r="SL627" s="276" t="s">
        <v>2079</v>
      </c>
      <c r="SN627" s="204"/>
      <c r="SO627" s="204">
        <f>VLOOKUP(SL627,$A$681:$F$2401,6,FALSE)</f>
        <v>81</v>
      </c>
      <c r="SP627" s="203" t="s">
        <v>69</v>
      </c>
      <c r="SQ627" s="10">
        <f>SO627*1.1</f>
        <v>89.100000000000009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VLOOKUP(SU627,$A$681:$F$2401,6,FALSE)</f>
        <v>59</v>
      </c>
      <c r="SY627" s="203" t="s">
        <v>69</v>
      </c>
      <c r="SZ627" s="10">
        <f>SX627*1.1</f>
        <v>64.900000000000006</v>
      </c>
      <c r="TA627" s="10"/>
      <c r="TB627" s="273"/>
      <c r="TC627" s="203" t="s">
        <v>89</v>
      </c>
      <c r="TD627" s="425" t="s">
        <v>1271</v>
      </c>
      <c r="TF627" s="204"/>
      <c r="TG627" s="204">
        <f>VLOOKUP(TD627,$A$681:$F$2401,6,FALSE)</f>
        <v>59</v>
      </c>
      <c r="TH627" s="203" t="s">
        <v>69</v>
      </c>
      <c r="TI627" s="10">
        <f>TG627*1.1</f>
        <v>64.900000000000006</v>
      </c>
      <c r="TK627" s="273"/>
      <c r="TL627" s="203" t="s">
        <v>89</v>
      </c>
      <c r="TM627" s="276" t="s">
        <v>516</v>
      </c>
      <c r="TO627" s="204"/>
      <c r="TP627" s="204">
        <f>VLOOKUP(TM627,$A$681:$F$2401,6,FALSE)</f>
        <v>434</v>
      </c>
      <c r="TQ627" s="203" t="s">
        <v>69</v>
      </c>
      <c r="TR627" s="10">
        <f>TP627*1.1</f>
        <v>477.40000000000003</v>
      </c>
      <c r="TS627" s="10"/>
      <c r="TT627" s="273"/>
      <c r="TU627" s="203" t="s">
        <v>89</v>
      </c>
      <c r="TV627" s="276" t="s">
        <v>2079</v>
      </c>
      <c r="TX627" s="204"/>
      <c r="TY627" s="204">
        <f>VLOOKUP(TV627,$A$681:$F$2401,6,FALSE)</f>
        <v>81</v>
      </c>
      <c r="TZ627" s="203" t="s">
        <v>69</v>
      </c>
      <c r="UA627" s="10">
        <f>TY627*1.1</f>
        <v>89.100000000000009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VLOOKUP(UE627,$A$681:$F$2401,6,FALSE)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VLOOKUP(UN627,$A$681:$F$2401,6,FALSE)</f>
        <v>24</v>
      </c>
      <c r="UR627" s="203" t="s">
        <v>69</v>
      </c>
      <c r="US627" s="10">
        <f>UQ627*1.1</f>
        <v>26.400000000000002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VLOOKUP(UW627,$A$681:$F$2401,6,FALSE)</f>
        <v>68</v>
      </c>
      <c r="VA627" s="203" t="s">
        <v>69</v>
      </c>
      <c r="VB627" s="10">
        <f>UZ627*1.1</f>
        <v>74.800000000000011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VLOOKUP(VF627,$A$681:$F$2401,6,FALSE)</f>
        <v>90</v>
      </c>
      <c r="VJ627" s="203" t="s">
        <v>69</v>
      </c>
      <c r="VK627" s="10">
        <f>VI627*1.1</f>
        <v>99.000000000000014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VLOOKUP(VO627,$A$681:$F$2401,6,FALSE)</f>
        <v>194</v>
      </c>
      <c r="VS627" s="203" t="s">
        <v>69</v>
      </c>
      <c r="VT627" s="10">
        <f>VR627*1.1</f>
        <v>213.4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VLOOKUP(VX627,$A$681:$F$2401,6,FALSE)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VLOOKUP(WG627,$A$681:$F$2401,6,FALSE)</f>
        <v>140</v>
      </c>
      <c r="WK627" s="203" t="s">
        <v>69</v>
      </c>
      <c r="WL627" s="10">
        <f>WJ627*1.1</f>
        <v>154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VLOOKUP(WP627,$A$681:$F$2401,6,FALSE)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VLOOKUP(WY627,$A$681:$F$2401,6,FALSE)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VLOOKUP(XH627,$A$681:$F$2401,6,FALSE)</f>
        <v>66</v>
      </c>
      <c r="XL627" s="203" t="s">
        <v>69</v>
      </c>
      <c r="XM627" s="10">
        <f>XK627*1.1</f>
        <v>72.600000000000009</v>
      </c>
      <c r="XO627" s="273"/>
      <c r="XP627" s="203" t="s">
        <v>89</v>
      </c>
      <c r="XQ627" s="276" t="s">
        <v>717</v>
      </c>
      <c r="XS627" s="204"/>
      <c r="XT627" s="204">
        <f>VLOOKUP(XQ627,$A$681:$F$2401,6,FALSE)</f>
        <v>286</v>
      </c>
      <c r="XU627" s="203" t="s">
        <v>69</v>
      </c>
      <c r="XV627" s="10">
        <f>XT627*1.1</f>
        <v>314.60000000000002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VLOOKUP(XZ627,$A$681:$F$2401,6,FALSE)</f>
        <v>37</v>
      </c>
      <c r="YD627" s="203" t="s">
        <v>69</v>
      </c>
      <c r="YE627" s="10">
        <f>YC627*1.1</f>
        <v>40.700000000000003</v>
      </c>
      <c r="YG627" s="273"/>
      <c r="YH627" s="203" t="s">
        <v>89</v>
      </c>
      <c r="YI627" s="278" t="s">
        <v>183</v>
      </c>
      <c r="YK627" s="204"/>
      <c r="YL627" s="204" t="e">
        <f>VLOOKUP(YI627,$A$681:$F$2401,6,FALSE)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VLOOKUP(YR627,$A$681:$F$2401,6,FALSE)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5" t="s">
        <v>461</v>
      </c>
      <c r="ZC627" s="204"/>
      <c r="ZD627" s="204">
        <f>VLOOKUP(ZA627,$A$681:$F$2401,6,FALSE)</f>
        <v>86</v>
      </c>
      <c r="ZE627" s="203" t="s">
        <v>69</v>
      </c>
      <c r="ZF627" s="10">
        <f>ZD627*1.1</f>
        <v>94.600000000000009</v>
      </c>
      <c r="ZH627" s="273"/>
      <c r="ZI627" s="203" t="s">
        <v>89</v>
      </c>
      <c r="ZJ627" s="276" t="s">
        <v>1269</v>
      </c>
      <c r="ZL627" s="204"/>
      <c r="ZM627" s="204">
        <f>VLOOKUP(ZJ627,$A$681:$F$2401,6,FALSE)</f>
        <v>408</v>
      </c>
      <c r="ZN627" s="203" t="s">
        <v>69</v>
      </c>
      <c r="ZO627" s="10">
        <f>ZM627*1.1</f>
        <v>448.8</v>
      </c>
      <c r="ZQ627" s="273"/>
      <c r="ZR627" s="203" t="s">
        <v>89</v>
      </c>
      <c r="ZS627" s="276" t="s">
        <v>2062</v>
      </c>
      <c r="ZU627" s="204"/>
      <c r="ZV627" s="204">
        <f>VLOOKUP(ZS627,$A$681:$F$2401,6,FALSE)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VLOOKUP(AAB627,$A$681:$F$2401,6,FALSE)</f>
        <v>149</v>
      </c>
      <c r="AAF627" s="203" t="s">
        <v>69</v>
      </c>
      <c r="AAG627" s="10">
        <f>AAE627*1.1</f>
        <v>163.9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VLOOKUP(AAK627,$A$681:$F$2401,6,FALSE)</f>
        <v>35</v>
      </c>
      <c r="AAO627" s="203" t="s">
        <v>69</v>
      </c>
      <c r="AAP627" s="10">
        <f>AAN627*1.1</f>
        <v>38.5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VLOOKUP(AAT627,$A$681:$F$2401,6,FALSE)</f>
        <v>59</v>
      </c>
      <c r="AAX627" s="203" t="s">
        <v>69</v>
      </c>
      <c r="AAY627" s="10">
        <f>AAW627*1.1</f>
        <v>64.900000000000006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VLOOKUP(ABC627,$A$681:$F$2401,6,FALSE)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VLOOKUP(ABL627,$A$681:$F$2401,6,FALSE)</f>
        <v>194</v>
      </c>
      <c r="ABP627" s="203" t="s">
        <v>69</v>
      </c>
      <c r="ABQ627" s="10">
        <f>ABO627*1.1</f>
        <v>213.4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VLOOKUP(ABU627,$A$681:$F$2401,6,FALSE)</f>
        <v>135</v>
      </c>
      <c r="ABY627" s="203" t="s">
        <v>69</v>
      </c>
      <c r="ABZ627" s="10">
        <f>ABX627*1.1</f>
        <v>148.5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VLOOKUP(ACD627,$A$681:$F$2401,6,FALSE)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VLOOKUP(ACM627,$A$681:$F$2401,6,FALSE)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VLOOKUP(ACV627,$A$681:$F$2401,6,FALSE)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VLOOKUP(ADE627,$A$681:$F$2401,6,FALSE)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VLOOKUP(ADN627,$A$681:$F$2401,6,FALSE)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VLOOKUP(ADW627,$A$681:$F$2401,6,FALSE)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VLOOKUP(AEF627,$A$681:$F$2401,6,FALSE)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VLOOKUP(AEO627,$A$681:$F$2401,6,FALSE)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VLOOKUP(AEX627,$A$681:$F$2401,6,FALSE)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VLOOKUP(AFG627,$A$681:$F$2401,6,FALSE)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VLOOKUP(AFP627,$A$681:$F$2401,6,FALSE)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VLOOKUP(AFY627,$A$681:$F$2401,6,FALSE)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VLOOKUP(AGH627,$A$681:$F$2401,6,FALSE)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VLOOKUP(AGQ627,$A$681:$F$2401,6,FALSE)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2079</v>
      </c>
      <c r="AHB627" s="204"/>
      <c r="AHC627" s="204">
        <f>VLOOKUP(AGZ627,$A$681:$F$2401,6,FALSE)</f>
        <v>81</v>
      </c>
      <c r="AHD627" s="203" t="s">
        <v>69</v>
      </c>
      <c r="AHE627" s="10">
        <f>AHC627*1.1</f>
        <v>89.100000000000009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VLOOKUP(AHI627,$A$681:$F$2401,6,FALSE)</f>
        <v>68</v>
      </c>
      <c r="AHM627" s="203" t="s">
        <v>69</v>
      </c>
      <c r="AHN627" s="10">
        <f>AHL627*1.1</f>
        <v>74.800000000000011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VLOOKUP(AHR627,$A$681:$F$2401,6,FALSE)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VLOOKUP(AIA627,$A$681:$F$2401,6,FALSE)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VLOOKUP(AIJ627,$A$681:$F$2401,6,FALSE)</f>
        <v>66</v>
      </c>
      <c r="AIN627" s="203" t="s">
        <v>69</v>
      </c>
      <c r="AIO627" s="10">
        <f>AIM627*1.1</f>
        <v>72.600000000000009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VLOOKUP(AIS627,$A$681:$F$2401,6,FALSE)</f>
        <v>59</v>
      </c>
      <c r="AIW627" s="203" t="s">
        <v>69</v>
      </c>
      <c r="AIX627" s="10">
        <f>AIV627*1.1</f>
        <v>64.900000000000006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VLOOKUP(AJB627,$A$681:$F$2401,6,FALSE)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VLOOKUP(AJK627,$A$681:$F$2401,6,FALSE)</f>
        <v>66</v>
      </c>
      <c r="AJO627" s="203" t="s">
        <v>69</v>
      </c>
      <c r="AJP627" s="10">
        <f>AJN627*1.1</f>
        <v>72.600000000000009</v>
      </c>
      <c r="AJQ627" s="10"/>
      <c r="AJR627" s="273"/>
      <c r="AJS627" s="203" t="s">
        <v>89</v>
      </c>
      <c r="AJT627" s="428" t="s">
        <v>496</v>
      </c>
      <c r="AJV627" s="204"/>
      <c r="AJW627" s="204">
        <f>VLOOKUP(AJT627,$A$681:$F$2401,6,FALSE)</f>
        <v>340</v>
      </c>
      <c r="AJX627" s="203" t="s">
        <v>69</v>
      </c>
      <c r="AJY627" s="10">
        <f>AJW627*1.1</f>
        <v>374.00000000000006</v>
      </c>
      <c r="AJZ627" s="10"/>
      <c r="AKA627" s="273"/>
      <c r="AKB627" s="203" t="s">
        <v>89</v>
      </c>
      <c r="AKC627" s="276" t="s">
        <v>1787</v>
      </c>
      <c r="AKE627" s="204"/>
      <c r="AKF627" s="204">
        <f>VLOOKUP(AKC627,$A$681:$F$2401,6,FALSE)</f>
        <v>234</v>
      </c>
      <c r="AKG627" s="203" t="s">
        <v>69</v>
      </c>
      <c r="AKH627" s="10">
        <f>AKF627*1.1</f>
        <v>257.40000000000003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VLOOKUP(AKL627,$A$681:$F$2401,6,FALSE)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VLOOKUP(AKU627,$A$681:$F$2401,6,FALSE)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2079</v>
      </c>
      <c r="ALF627" s="204"/>
      <c r="ALG627" s="204">
        <f>VLOOKUP(ALD627,$A$681:$F$2401,6,FALSE)</f>
        <v>81</v>
      </c>
      <c r="ALH627" s="203" t="s">
        <v>69</v>
      </c>
      <c r="ALI627" s="10">
        <f>ALG627*1.1</f>
        <v>89.100000000000009</v>
      </c>
      <c r="ALJ627" s="10"/>
      <c r="ALK627" s="273"/>
      <c r="ALL627" s="203" t="s">
        <v>89</v>
      </c>
      <c r="ALM627" s="276" t="s">
        <v>2062</v>
      </c>
      <c r="ALO627" s="204"/>
      <c r="ALP627" s="204">
        <f>VLOOKUP(ALM627,$A$681:$F$2401,6,FALSE)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VLOOKUP(ALV627,$A$681:$F$2401,6,FALSE)</f>
        <v>90</v>
      </c>
      <c r="ALZ627" s="203" t="s">
        <v>69</v>
      </c>
      <c r="AMA627" s="10">
        <f>ALY627*1.1</f>
        <v>99.000000000000014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VLOOKUP(AME627,$A$681:$F$2401,6,FALSE)</f>
        <v>68</v>
      </c>
      <c r="AMI627" s="203" t="s">
        <v>69</v>
      </c>
      <c r="AMJ627" s="10">
        <f>AMH627*1.1</f>
        <v>74.800000000000011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VLOOKUP(AMN627,$A$681:$F$2401,6,FALSE)</f>
        <v>24</v>
      </c>
      <c r="AMR627" s="203" t="s">
        <v>69</v>
      </c>
      <c r="AMS627" s="10">
        <f>AMQ627*1.1</f>
        <v>26.400000000000002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VLOOKUP(AMW627,$A$681:$F$2401,6,FALSE)</f>
        <v>86</v>
      </c>
      <c r="ANA627" s="203" t="s">
        <v>69</v>
      </c>
      <c r="ANB627" s="10">
        <f>AMZ627*1.1</f>
        <v>94.600000000000009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VLOOKUP(ANF627,$A$681:$F$2401,6,FALSE)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VLOOKUP(ANO627,$A$681:$F$2401,6,FALSE)</f>
        <v>66</v>
      </c>
      <c r="ANS627" s="203" t="s">
        <v>69</v>
      </c>
      <c r="ANT627" s="10">
        <f>ANR627*1.1</f>
        <v>72.600000000000009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VLOOKUP(ANX627,$A$681:$F$2401,6,FALSE)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VLOOKUP(AOG627,$A$681:$F$2401,6,FALSE)</f>
        <v>66</v>
      </c>
      <c r="AOK627" s="203" t="s">
        <v>69</v>
      </c>
      <c r="AOL627" s="10">
        <f>AOJ627*1.1</f>
        <v>72.600000000000009</v>
      </c>
      <c r="AOM627" s="10"/>
      <c r="AON627" s="273"/>
      <c r="AOO627" s="203" t="s">
        <v>89</v>
      </c>
      <c r="AOP627" s="276" t="s">
        <v>1787</v>
      </c>
      <c r="AOR627" s="204"/>
      <c r="AOS627" s="204">
        <f>VLOOKUP(AOP627,$A$681:$F$2401,6,FALSE)</f>
        <v>234</v>
      </c>
      <c r="AOT627" s="203" t="s">
        <v>69</v>
      </c>
      <c r="AOU627" s="10">
        <f>AOS627*1.1</f>
        <v>257.40000000000003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VLOOKUP(AOY627,$A$681:$F$2401,6,FALSE)</f>
        <v>340</v>
      </c>
      <c r="APC627" s="203" t="s">
        <v>69</v>
      </c>
      <c r="APD627" s="10">
        <f>APB627*1.1</f>
        <v>374.00000000000006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VLOOKUP(APH627,$A$681:$F$2401,6,FALSE)</f>
        <v>3</v>
      </c>
      <c r="APL627" s="203" t="s">
        <v>69</v>
      </c>
      <c r="APM627" s="10">
        <f>APK627*1.1</f>
        <v>3.3000000000000003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VLOOKUP(APQ627,$A$681:$F$2401,6,FALSE)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VLOOKUP(APZ627,$A$681:$F$2401,6,FALSE)</f>
        <v>140</v>
      </c>
      <c r="AQD627" s="203" t="s">
        <v>69</v>
      </c>
      <c r="AQE627" s="10">
        <f>AQC627*1.1</f>
        <v>154</v>
      </c>
      <c r="AQF627" s="10"/>
      <c r="AQG627" s="273"/>
    </row>
    <row r="628" spans="1:1125" s="14" customFormat="1" ht="15">
      <c r="A628" s="203"/>
      <c r="B628" s="411"/>
      <c r="D628" s="203"/>
      <c r="E628" s="203"/>
      <c r="F628" s="203"/>
      <c r="G628" s="10"/>
      <c r="H628" s="10">
        <f>SUM(G623:G627)</f>
        <v>941.80000000000007</v>
      </c>
      <c r="I628" s="267"/>
      <c r="J628" s="203"/>
      <c r="K628" s="411"/>
      <c r="M628" s="203"/>
      <c r="N628" s="203"/>
      <c r="O628" s="203"/>
      <c r="P628" s="10"/>
      <c r="Q628" s="10">
        <f>SUM(P623:P627)</f>
        <v>956.09999999999991</v>
      </c>
      <c r="R628" s="267"/>
      <c r="S628" s="203"/>
      <c r="T628" s="264"/>
      <c r="V628" s="203"/>
      <c r="W628" s="203"/>
      <c r="X628" s="203"/>
      <c r="Y628" s="10"/>
      <c r="Z628" s="10">
        <f>SUM(Y623:Y627)</f>
        <v>926.39999999999986</v>
      </c>
      <c r="AA628" s="267"/>
      <c r="AB628" s="203"/>
      <c r="AC628" s="411"/>
      <c r="AE628" s="203"/>
      <c r="AF628" s="203"/>
      <c r="AG628" s="203"/>
      <c r="AH628" s="10"/>
      <c r="AI628" s="10">
        <f>SUM(AH623:AH627)</f>
        <v>1205.8</v>
      </c>
      <c r="AJ628" s="267"/>
      <c r="AK628" s="203"/>
      <c r="AL628" s="411"/>
      <c r="AN628" s="203"/>
      <c r="AO628" s="203"/>
      <c r="AP628" s="203"/>
      <c r="AQ628" s="10"/>
      <c r="AR628" s="10">
        <f>SUM(AQ623:AQ627)</f>
        <v>1239.5999999999999</v>
      </c>
      <c r="AS628" s="267"/>
      <c r="AT628" s="203"/>
      <c r="AU628" s="411"/>
      <c r="AW628" s="203"/>
      <c r="AX628" s="203"/>
      <c r="AY628" s="203"/>
      <c r="AZ628" s="10"/>
      <c r="BA628" s="10">
        <f>SUM(AZ623:AZ627)</f>
        <v>1283.7</v>
      </c>
      <c r="BB628" s="267"/>
      <c r="BC628" s="203"/>
      <c r="BD628" s="411"/>
      <c r="BF628" s="203"/>
      <c r="BG628" s="203"/>
      <c r="BH628" s="203"/>
      <c r="BI628" s="10"/>
      <c r="BJ628" s="10">
        <f>SUM(BI623:BI627)</f>
        <v>1173.0999999999999</v>
      </c>
      <c r="BK628" s="267"/>
      <c r="BL628" s="203"/>
      <c r="BM628" s="411"/>
      <c r="BO628" s="203"/>
      <c r="BP628" s="203"/>
      <c r="BQ628" s="203"/>
      <c r="BR628" s="10"/>
      <c r="BS628" s="10">
        <f>SUM(BR623:BR627)</f>
        <v>1179.5999999999999</v>
      </c>
      <c r="BT628" s="267"/>
      <c r="BU628" s="203"/>
      <c r="BV628" s="411"/>
      <c r="BX628" s="203"/>
      <c r="BY628" s="203"/>
      <c r="BZ628" s="203"/>
      <c r="CA628" s="10"/>
      <c r="CB628" s="10">
        <f>SUM(CA623:CA627)</f>
        <v>1099.4000000000001</v>
      </c>
      <c r="CC628" s="267"/>
      <c r="CD628" s="203"/>
      <c r="CE628" s="411"/>
      <c r="CG628" s="203"/>
      <c r="CH628" s="203"/>
      <c r="CI628" s="203"/>
      <c r="CJ628" s="10"/>
      <c r="CK628" s="10">
        <f>SUM(CJ623:CJ627)</f>
        <v>978.40000000000009</v>
      </c>
      <c r="CL628" s="267"/>
      <c r="CM628" s="203"/>
      <c r="CN628" s="411"/>
      <c r="CP628" s="203"/>
      <c r="CQ628" s="203"/>
      <c r="CR628" s="203"/>
      <c r="CS628" s="10"/>
      <c r="CT628" s="10">
        <f>SUM(CS623:CS627)</f>
        <v>1284.4000000000001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1392.3</v>
      </c>
      <c r="DD628" s="267"/>
      <c r="DE628" s="203"/>
      <c r="DF628" s="411"/>
      <c r="DH628" s="203"/>
      <c r="DI628" s="203"/>
      <c r="DJ628" s="203"/>
      <c r="DK628" s="10"/>
      <c r="DL628" s="10">
        <f>SUM(DK623:DK627)</f>
        <v>1172.3</v>
      </c>
      <c r="DM628" s="267"/>
      <c r="DN628" s="203"/>
      <c r="DO628" s="411"/>
      <c r="DQ628" s="203"/>
      <c r="DR628" s="203"/>
      <c r="DS628" s="203"/>
      <c r="DT628" s="10"/>
      <c r="DU628" s="10">
        <f>SUM(DT623:DT627)</f>
        <v>1464.6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11"/>
      <c r="EI628" s="203"/>
      <c r="EJ628" s="203"/>
      <c r="EK628" s="203"/>
      <c r="EL628" s="10"/>
      <c r="EM628" s="10">
        <f>SUM(EL623:EL627)</f>
        <v>1247.7</v>
      </c>
      <c r="EN628" s="267"/>
      <c r="EO628" s="203"/>
      <c r="EP628" s="411"/>
      <c r="ER628" s="203"/>
      <c r="ES628" s="203"/>
      <c r="ET628" s="203"/>
      <c r="EU628" s="10"/>
      <c r="EV628" s="10">
        <f>SUM(EU623:EU627)</f>
        <v>1007.8</v>
      </c>
      <c r="EW628" s="267"/>
      <c r="EX628" s="203"/>
      <c r="EY628" s="411"/>
      <c r="FA628" s="203"/>
      <c r="FB628" s="203"/>
      <c r="FC628" s="203"/>
      <c r="FD628" s="10"/>
      <c r="FE628" s="10">
        <f>SUM(FD623:FD627)</f>
        <v>1360.3999999999999</v>
      </c>
      <c r="FF628" s="267"/>
      <c r="FG628" s="203"/>
      <c r="FH628" s="419"/>
      <c r="FJ628" s="203"/>
      <c r="FK628" s="203"/>
      <c r="FL628" s="203"/>
      <c r="FM628" s="10"/>
      <c r="FN628" s="10">
        <f>SUM(FM623:FM627)</f>
        <v>1054.6000000000001</v>
      </c>
      <c r="FO628" s="267"/>
      <c r="FP628" s="203"/>
      <c r="FQ628" s="411"/>
      <c r="FS628" s="203"/>
      <c r="FT628" s="203"/>
      <c r="FU628" s="203"/>
      <c r="FV628" s="10"/>
      <c r="FW628" s="10">
        <f>SUM(FV623:FV627)</f>
        <v>1341.3</v>
      </c>
      <c r="FX628" s="267"/>
      <c r="FY628" s="203"/>
      <c r="FZ628" s="411"/>
      <c r="GB628" s="203"/>
      <c r="GC628" s="203"/>
      <c r="GD628" s="203"/>
      <c r="GE628" s="10"/>
      <c r="GF628" s="10">
        <f>SUM(GE623:GE627)</f>
        <v>1283.3000000000002</v>
      </c>
      <c r="GG628" s="267"/>
      <c r="GH628" s="203"/>
      <c r="GI628" s="411"/>
      <c r="GK628" s="203"/>
      <c r="GL628" s="203"/>
      <c r="GM628" s="203"/>
      <c r="GN628" s="10"/>
      <c r="GO628" s="10">
        <f>SUM(GN623:GN627)</f>
        <v>1131.3</v>
      </c>
      <c r="GP628" s="267"/>
      <c r="GQ628" s="203"/>
      <c r="GR628" s="411"/>
      <c r="GT628" s="203"/>
      <c r="GU628" s="203"/>
      <c r="GV628" s="203"/>
      <c r="GW628" s="203"/>
      <c r="GX628" s="10">
        <f>SUM(GW623:GW627)</f>
        <v>1179.1000000000001</v>
      </c>
      <c r="GY628" s="267"/>
      <c r="GZ628" s="203"/>
      <c r="HA628" s="411"/>
      <c r="HC628" s="203"/>
      <c r="HD628" s="203"/>
      <c r="HE628" s="203"/>
      <c r="HF628" s="10"/>
      <c r="HG628" s="10">
        <f>SUM(HF623:HF627)</f>
        <v>1096.2</v>
      </c>
      <c r="HH628" s="267"/>
      <c r="HI628" s="203"/>
      <c r="HJ628" s="411"/>
      <c r="HL628" s="203"/>
      <c r="HM628" s="203"/>
      <c r="HN628" s="203"/>
      <c r="HO628" s="203"/>
      <c r="HP628" s="10">
        <f>SUM(HO623:HO627)</f>
        <v>909.80000000000007</v>
      </c>
      <c r="HQ628" s="267"/>
      <c r="HR628" s="203"/>
      <c r="HS628" s="420"/>
      <c r="HU628" s="203"/>
      <c r="HV628" s="203"/>
      <c r="HW628" s="203"/>
      <c r="HX628" s="10"/>
      <c r="HY628" s="10">
        <f>SUM(HX623:HX627)</f>
        <v>1098.2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20"/>
      <c r="IM628" s="203"/>
      <c r="IN628" s="203"/>
      <c r="IO628" s="203"/>
      <c r="IP628" s="10"/>
      <c r="IQ628" s="10">
        <f>SUM(IP623:IP627)</f>
        <v>1705.6</v>
      </c>
      <c r="IR628" s="267"/>
      <c r="IS628" s="203"/>
      <c r="IT628" s="420"/>
      <c r="IV628" s="203"/>
      <c r="IW628" s="203"/>
      <c r="IX628" s="203"/>
      <c r="IY628" s="10"/>
      <c r="IZ628" s="10">
        <f>SUM(IY623:IY627)</f>
        <v>863.8</v>
      </c>
      <c r="JA628" s="267"/>
      <c r="JB628" s="203"/>
      <c r="JC628" s="420"/>
      <c r="JE628" s="203"/>
      <c r="JF628" s="203"/>
      <c r="JG628" s="203"/>
      <c r="JH628" s="10"/>
      <c r="JI628" s="10">
        <f>SUM(JH623:JH627)</f>
        <v>1059.3</v>
      </c>
      <c r="JJ628" s="267"/>
      <c r="JK628" s="203"/>
      <c r="JL628" s="420"/>
      <c r="JN628" s="203"/>
      <c r="JO628" s="203"/>
      <c r="JP628" s="203"/>
      <c r="JQ628" s="10"/>
      <c r="JR628" s="10">
        <f>SUM(JQ623:JQ627)</f>
        <v>1324.8999999999999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1143.9000000000001</v>
      </c>
      <c r="KB628" s="267"/>
      <c r="KC628" s="203"/>
      <c r="KD628" s="420"/>
      <c r="KF628" s="203"/>
      <c r="KG628" s="203"/>
      <c r="KH628" s="203"/>
      <c r="KI628" s="10"/>
      <c r="KJ628" s="10">
        <f>SUM(KI623:KI627)</f>
        <v>629.69999999999993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993</v>
      </c>
      <c r="KT628" s="267"/>
      <c r="KU628" s="203"/>
      <c r="KV628" s="426"/>
      <c r="KX628" s="203"/>
      <c r="KY628" s="203"/>
      <c r="KZ628" s="203"/>
      <c r="LA628" s="10"/>
      <c r="LB628" s="10">
        <f>SUM(LA623:LA627)</f>
        <v>520.20000000000005</v>
      </c>
      <c r="LC628" s="267"/>
      <c r="LD628" s="203"/>
      <c r="LE628" s="420"/>
      <c r="LG628" s="203"/>
      <c r="LH628" s="203"/>
      <c r="LI628" s="203"/>
      <c r="LJ628" s="10"/>
      <c r="LK628" s="10">
        <f>SUM(LJ623:LJ627)</f>
        <v>1506.3</v>
      </c>
      <c r="LL628" s="267"/>
      <c r="LM628" s="203"/>
      <c r="LN628" s="420"/>
      <c r="LP628" s="203"/>
      <c r="LQ628" s="203"/>
      <c r="LR628" s="203"/>
      <c r="LS628" s="10"/>
      <c r="LT628" s="10">
        <f>SUM(LS623:LS627)</f>
        <v>981.50000000000011</v>
      </c>
      <c r="LU628" s="267"/>
      <c r="LV628" s="203"/>
      <c r="LW628" s="420"/>
      <c r="LY628" s="203"/>
      <c r="LZ628" s="203"/>
      <c r="MA628" s="203"/>
      <c r="MB628" s="10"/>
      <c r="MC628" s="10">
        <f>SUM(MB623:MB627)</f>
        <v>466.5</v>
      </c>
      <c r="MD628" s="267"/>
      <c r="ME628" s="203"/>
      <c r="MF628" s="420"/>
      <c r="MH628" s="203"/>
      <c r="MI628" s="203"/>
      <c r="MJ628" s="203"/>
      <c r="MK628" s="10"/>
      <c r="ML628" s="10">
        <f>SUM(MK623:MK627)</f>
        <v>654.09999999999991</v>
      </c>
      <c r="MM628" s="267"/>
      <c r="MN628" s="203"/>
      <c r="MO628" s="420"/>
      <c r="MQ628" s="203"/>
      <c r="MR628" s="203"/>
      <c r="MS628" s="203"/>
      <c r="MT628" s="10"/>
      <c r="MU628" s="10">
        <f>SUM(MT623:MT627)</f>
        <v>907.9</v>
      </c>
      <c r="MV628" s="267"/>
      <c r="MW628" s="203"/>
      <c r="MX628" s="420"/>
      <c r="MZ628" s="203"/>
      <c r="NA628" s="203"/>
      <c r="NB628" s="203"/>
      <c r="NC628" s="10"/>
      <c r="ND628" s="10">
        <f>SUM(NC623:NC627)</f>
        <v>1088</v>
      </c>
      <c r="NE628" s="267"/>
      <c r="NF628" s="203"/>
      <c r="NG628" s="420"/>
      <c r="NI628" s="203"/>
      <c r="NJ628" s="203"/>
      <c r="NK628" s="203"/>
      <c r="NL628" s="10"/>
      <c r="NM628" s="10">
        <f>SUM(NL623:NL627)</f>
        <v>878.7</v>
      </c>
      <c r="NN628" s="267"/>
      <c r="NO628" s="203"/>
      <c r="NP628" s="422"/>
      <c r="NR628" s="203"/>
      <c r="NS628" s="203"/>
      <c r="NT628" s="203"/>
      <c r="NU628" s="10"/>
      <c r="NV628" s="10">
        <f>SUM(NU623:NU627)</f>
        <v>1053</v>
      </c>
      <c r="NW628" s="267"/>
      <c r="NX628" s="203"/>
      <c r="NY628" s="420"/>
      <c r="OA628" s="203"/>
      <c r="OB628" s="203"/>
      <c r="OC628" s="203"/>
      <c r="OD628" s="203"/>
      <c r="OE628" s="10">
        <f>SUM(OD623:OD627)</f>
        <v>563.70000000000005</v>
      </c>
      <c r="OF628" s="267"/>
      <c r="OG628" s="203"/>
      <c r="OH628" s="420"/>
      <c r="OJ628" s="203"/>
      <c r="OK628" s="203"/>
      <c r="OL628" s="203"/>
      <c r="OM628" s="10"/>
      <c r="ON628" s="10">
        <f>SUM(OM623:OM627)</f>
        <v>1207.0999999999999</v>
      </c>
      <c r="OO628" s="267"/>
      <c r="OP628" s="203"/>
      <c r="OQ628" s="422"/>
      <c r="OS628" s="203"/>
      <c r="OT628" s="203"/>
      <c r="OU628" s="203"/>
      <c r="OV628" s="10"/>
      <c r="OW628" s="10">
        <f>SUM(OV623:OV627)</f>
        <v>685.7</v>
      </c>
      <c r="OX628" s="267"/>
      <c r="OY628" s="203"/>
      <c r="OZ628" s="425"/>
      <c r="PB628" s="203"/>
      <c r="PC628" s="203"/>
      <c r="PD628" s="203"/>
      <c r="PE628" s="10"/>
      <c r="PF628" s="10">
        <f>SUM(PE623:PE627)</f>
        <v>1044.3</v>
      </c>
      <c r="PG628" s="267"/>
      <c r="PH628" s="203"/>
      <c r="PI628" s="420"/>
      <c r="PK628" s="203"/>
      <c r="PL628" s="203"/>
      <c r="PM628" s="203"/>
      <c r="PN628" s="10"/>
      <c r="PO628" s="10">
        <f>SUM(PN623:PN627)</f>
        <v>751.10000000000014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20"/>
      <c r="QC628" s="203"/>
      <c r="QD628" s="203"/>
      <c r="QE628" s="203"/>
      <c r="QF628" s="10"/>
      <c r="QG628" s="10">
        <f>SUM(QF623:QF627)</f>
        <v>1187.3999999999999</v>
      </c>
      <c r="QH628" s="267"/>
      <c r="QI628" s="203"/>
      <c r="QJ628" s="420"/>
      <c r="QL628" s="203"/>
      <c r="QM628" s="203"/>
      <c r="QN628" s="203"/>
      <c r="QO628" s="10"/>
      <c r="QP628" s="10">
        <f>SUM(QO623:QO627)</f>
        <v>590.30000000000007</v>
      </c>
      <c r="QQ628" s="267"/>
      <c r="QR628" s="203"/>
      <c r="QS628" s="420"/>
      <c r="QU628" s="203"/>
      <c r="QV628" s="203"/>
      <c r="QW628" s="203"/>
      <c r="QX628" s="10"/>
      <c r="QY628" s="10">
        <f>SUM(QX623:QX627)</f>
        <v>1205.8999999999999</v>
      </c>
      <c r="QZ628" s="267"/>
      <c r="RA628" s="203"/>
      <c r="RB628" s="420"/>
      <c r="RD628" s="203"/>
      <c r="RE628" s="203"/>
      <c r="RF628" s="203"/>
      <c r="RG628" s="10"/>
      <c r="RH628" s="10">
        <f>SUM(RG623:RG627)</f>
        <v>629.30000000000007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20"/>
      <c r="RV628" s="203"/>
      <c r="RW628" s="203"/>
      <c r="RX628" s="203"/>
      <c r="RY628" s="10"/>
      <c r="RZ628" s="10">
        <f>SUM(RY623:RY627)</f>
        <v>1355.6000000000001</v>
      </c>
      <c r="SA628" s="273"/>
      <c r="SB628" s="203"/>
      <c r="SC628" s="420"/>
      <c r="SE628" s="203"/>
      <c r="SF628" s="203"/>
      <c r="SG628" s="203"/>
      <c r="SH628" s="10"/>
      <c r="SI628" s="10">
        <f>SUM(SH623:SH627)</f>
        <v>1623.1</v>
      </c>
      <c r="SJ628" s="273"/>
      <c r="SK628" s="203"/>
      <c r="SL628" s="420"/>
      <c r="SN628" s="203"/>
      <c r="SO628" s="203"/>
      <c r="SP628" s="203"/>
      <c r="SQ628" s="10"/>
      <c r="SR628" s="10">
        <f>SUM(SQ623:SQ627)</f>
        <v>1358.6999999999998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491.5</v>
      </c>
      <c r="TB628" s="273"/>
      <c r="TC628" s="203"/>
      <c r="TD628" s="425"/>
      <c r="TF628" s="203"/>
      <c r="TG628" s="203"/>
      <c r="TH628" s="203"/>
      <c r="TI628" s="203"/>
      <c r="TJ628" s="10">
        <f>SUM(TI623:TI627)</f>
        <v>954.9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914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584.9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620.5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759.7</v>
      </c>
      <c r="VD628" s="273"/>
      <c r="VE628" s="203"/>
      <c r="VF628" s="420"/>
      <c r="VH628" s="203"/>
      <c r="VI628" s="203"/>
      <c r="VJ628" s="203"/>
      <c r="VK628" s="10"/>
      <c r="VL628" s="10">
        <f>SUM(VK623:VK627)</f>
        <v>1200.8</v>
      </c>
      <c r="VM628" s="273"/>
      <c r="VN628" s="203"/>
      <c r="VO628" s="420"/>
      <c r="VQ628" s="203"/>
      <c r="VR628" s="203"/>
      <c r="VS628" s="203"/>
      <c r="VT628" s="10"/>
      <c r="VU628" s="10">
        <f>SUM(VT623:VT627)</f>
        <v>879.5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674.4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20"/>
      <c r="XJ628" s="203"/>
      <c r="XK628" s="203"/>
      <c r="XL628" s="203"/>
      <c r="XM628" s="203"/>
      <c r="XN628" s="10">
        <f>SUM(XM623:XM627)</f>
        <v>726.6</v>
      </c>
      <c r="XO628" s="273"/>
      <c r="XP628" s="203"/>
      <c r="XQ628" s="420"/>
      <c r="XS628" s="203"/>
      <c r="XT628" s="203"/>
      <c r="XU628" s="203"/>
      <c r="XV628" s="10"/>
      <c r="XW628" s="10">
        <f>SUM(XV623:XV627)</f>
        <v>1501.6999999999998</v>
      </c>
      <c r="XX628" s="273"/>
      <c r="XY628" s="203"/>
      <c r="XZ628" s="420"/>
      <c r="YB628" s="203"/>
      <c r="YC628" s="203"/>
      <c r="YD628" s="203"/>
      <c r="YE628" s="203"/>
      <c r="YF628" s="10">
        <f>SUM(YE623:YE627)</f>
        <v>1352.6999999999998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5"/>
      <c r="ZC628" s="203"/>
      <c r="ZD628" s="203"/>
      <c r="ZE628" s="203"/>
      <c r="ZF628" s="203"/>
      <c r="ZG628" s="10">
        <f>SUM(ZF623:ZF627)</f>
        <v>1276.9999999999998</v>
      </c>
      <c r="ZH628" s="273"/>
      <c r="ZI628" s="203"/>
      <c r="ZJ628" s="420"/>
      <c r="ZL628" s="203"/>
      <c r="ZM628" s="203"/>
      <c r="ZN628" s="203"/>
      <c r="ZO628" s="203"/>
      <c r="ZP628" s="10">
        <f>SUM(ZO623:ZO627)</f>
        <v>1063.2</v>
      </c>
      <c r="ZQ628" s="273"/>
      <c r="ZR628" s="203"/>
      <c r="ZS628" s="420"/>
      <c r="ZU628" s="203"/>
      <c r="ZV628" s="203"/>
      <c r="ZW628" s="203"/>
      <c r="ZX628" s="10"/>
      <c r="ZY628" s="10">
        <f>SUM(ZX623:ZX627)</f>
        <v>1214.8999999999999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1093.5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670.69999999999993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962.09999999999991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1061.6000000000001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1149.5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20"/>
      <c r="AHB628" s="203"/>
      <c r="AHC628" s="203"/>
      <c r="AHD628" s="203"/>
      <c r="AHE628" s="10"/>
      <c r="AHF628" s="10">
        <f>SUM(AHE623:AHE627)</f>
        <v>886.9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943.5</v>
      </c>
      <c r="AHP628" s="273"/>
      <c r="AHQ628" s="203"/>
      <c r="AHR628" s="426"/>
      <c r="AHT628" s="203"/>
      <c r="AHU628" s="203"/>
      <c r="AHV628" s="203"/>
      <c r="AHW628" s="10"/>
      <c r="AHX628" s="10">
        <f>SUM(AHW623:AHW627)</f>
        <v>1174.9000000000001</v>
      </c>
      <c r="AHY628" s="273"/>
      <c r="AHZ628" s="203"/>
      <c r="AIA628" s="426"/>
      <c r="AIC628" s="203"/>
      <c r="AID628" s="203"/>
      <c r="AIE628" s="203"/>
      <c r="AIF628" s="10"/>
      <c r="AIG628" s="10">
        <f>SUM(AIF623:AIF627)</f>
        <v>715.19999999999993</v>
      </c>
      <c r="AIH628" s="273"/>
      <c r="AII628" s="203"/>
      <c r="AIJ628" s="426"/>
      <c r="AIL628" s="203"/>
      <c r="AIM628" s="203"/>
      <c r="AIN628" s="203"/>
      <c r="AIO628" s="10"/>
      <c r="AIP628" s="10">
        <f>SUM(AIO623:AIO627)</f>
        <v>831.8</v>
      </c>
      <c r="AIQ628" s="273"/>
      <c r="AIR628" s="203"/>
      <c r="AIS628" s="426"/>
      <c r="AIU628" s="203"/>
      <c r="AIV628" s="203"/>
      <c r="AIW628" s="203"/>
      <c r="AIX628" s="10"/>
      <c r="AIY628" s="10">
        <f>SUM(AIX623:AIX627)</f>
        <v>1739.3000000000002</v>
      </c>
      <c r="AIZ628" s="273"/>
      <c r="AJA628" s="203"/>
      <c r="AJB628" s="426"/>
      <c r="AJD628" s="203"/>
      <c r="AJE628" s="203"/>
      <c r="AJF628" s="203"/>
      <c r="AJG628" s="10"/>
      <c r="AJH628" s="10">
        <f>SUM(AJG623:AJG627)</f>
        <v>1010.6</v>
      </c>
      <c r="AJI628" s="273"/>
      <c r="AJJ628" s="203"/>
      <c r="AJK628" s="426"/>
      <c r="AJM628" s="203"/>
      <c r="AJN628" s="203"/>
      <c r="AJO628" s="203"/>
      <c r="AJP628" s="10"/>
      <c r="AJQ628" s="10">
        <f>SUM(AJP623:AJP627)</f>
        <v>923.19999999999993</v>
      </c>
      <c r="AJR628" s="273"/>
      <c r="AJS628" s="203"/>
      <c r="AJT628" s="429"/>
      <c r="AJV628" s="203"/>
      <c r="AJW628" s="203"/>
      <c r="AJX628" s="203"/>
      <c r="AJY628" s="10"/>
      <c r="AJZ628" s="10">
        <f>SUM(AJY623:AJY627)</f>
        <v>1117.5999999999999</v>
      </c>
      <c r="AKA628" s="273"/>
      <c r="AKB628" s="203"/>
      <c r="AKC628" s="426"/>
      <c r="AKE628" s="203"/>
      <c r="AKF628" s="203"/>
      <c r="AKG628" s="203"/>
      <c r="AKH628" s="10"/>
      <c r="AKI628" s="10">
        <f>SUM(AKH623:AKH627)</f>
        <v>1349</v>
      </c>
      <c r="AKJ628" s="273"/>
      <c r="AKK628" s="203"/>
      <c r="AKL628" s="426"/>
      <c r="AKN628" s="203"/>
      <c r="AKO628" s="203"/>
      <c r="AKP628" s="203"/>
      <c r="AKQ628" s="10"/>
      <c r="AKR628" s="10">
        <f>SUM(AKQ623:AKQ627)</f>
        <v>1111.2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1003.5999999999999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1000.7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853</v>
      </c>
      <c r="ALT628" s="273"/>
      <c r="ALU628" s="203"/>
      <c r="ALV628" s="426"/>
      <c r="ALX628" s="203"/>
      <c r="ALY628" s="203"/>
      <c r="ALZ628" s="203"/>
      <c r="AMA628" s="10"/>
      <c r="AMB628" s="10">
        <f>SUM(AMA623:AMA627)</f>
        <v>1024.2</v>
      </c>
      <c r="AMC628" s="273"/>
      <c r="AMD628" s="203"/>
      <c r="AME628" s="426"/>
      <c r="AMG628" s="203"/>
      <c r="AMH628" s="203"/>
      <c r="AMI628" s="203"/>
      <c r="AMJ628" s="10"/>
      <c r="AMK628" s="10">
        <f>SUM(AMJ623:AMJ627)</f>
        <v>599</v>
      </c>
      <c r="AML628" s="273"/>
      <c r="AMM628" s="203"/>
      <c r="AMN628" s="426"/>
      <c r="AMP628" s="203"/>
      <c r="AMQ628" s="203"/>
      <c r="AMR628" s="203"/>
      <c r="AMS628" s="10"/>
      <c r="AMT628" s="10">
        <f>SUM(AMS623:AMS627)</f>
        <v>972.4</v>
      </c>
      <c r="AMU628" s="273"/>
      <c r="AMV628" s="203"/>
      <c r="AMW628" s="426"/>
      <c r="AMY628" s="203"/>
      <c r="AMZ628" s="203"/>
      <c r="ANA628" s="203"/>
      <c r="ANB628" s="10"/>
      <c r="ANC628" s="10">
        <f>SUM(ANB623:ANB627)</f>
        <v>1132.0999999999999</v>
      </c>
      <c r="AND628" s="273"/>
      <c r="ANE628" s="203"/>
      <c r="ANF628" s="426"/>
      <c r="ANH628" s="203"/>
      <c r="ANI628" s="203"/>
      <c r="ANJ628" s="203"/>
      <c r="ANK628" s="10"/>
      <c r="ANL628" s="10">
        <f>SUM(ANK623:ANK627)</f>
        <v>651.20000000000005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943</v>
      </c>
      <c r="ANV628" s="273"/>
      <c r="ANW628" s="203"/>
      <c r="ANX628" s="426"/>
      <c r="ANZ628" s="203"/>
      <c r="AOA628" s="203"/>
      <c r="AOB628" s="203"/>
      <c r="AOC628" s="10"/>
      <c r="AOD628" s="10">
        <f>SUM(AOC623:AOC627)</f>
        <v>918.4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1494.9999999999998</v>
      </c>
      <c r="AON628" s="273"/>
      <c r="AOO628" s="203"/>
      <c r="AOP628" s="426"/>
      <c r="AOR628" s="203"/>
      <c r="AOS628" s="203"/>
      <c r="AOT628" s="203"/>
      <c r="AOU628" s="10"/>
      <c r="AOV628" s="10">
        <f>SUM(AOU623:AOU627)</f>
        <v>1604.2</v>
      </c>
      <c r="AOW628" s="273"/>
      <c r="AOX628" s="203"/>
      <c r="AOY628" s="426"/>
      <c r="APA628" s="203"/>
      <c r="APB628" s="203"/>
      <c r="APC628" s="203"/>
      <c r="APD628" s="10"/>
      <c r="APE628" s="10">
        <f>SUM(APD623:APD627)</f>
        <v>969.2</v>
      </c>
      <c r="APF628" s="273"/>
      <c r="APG628" s="203"/>
      <c r="APH628" s="426"/>
      <c r="APJ628" s="203"/>
      <c r="APK628" s="203"/>
      <c r="APL628" s="203"/>
      <c r="APM628" s="10"/>
      <c r="APN628" s="10">
        <f>SUM(APM623:APM627)</f>
        <v>759</v>
      </c>
      <c r="APO628" s="273"/>
      <c r="APP628" s="203"/>
      <c r="APQ628" s="426"/>
      <c r="APS628" s="203"/>
      <c r="APT628" s="203"/>
      <c r="APU628" s="203"/>
      <c r="APV628" s="10"/>
      <c r="APW628" s="10">
        <f>SUM(APV623:APV627)</f>
        <v>1069.5999999999999</v>
      </c>
      <c r="APX628" s="273"/>
      <c r="APY628" s="203"/>
      <c r="APZ628" s="426"/>
      <c r="AQB628" s="203"/>
      <c r="AQC628" s="203"/>
      <c r="AQD628" s="203"/>
      <c r="AQE628" s="10"/>
      <c r="AQF628" s="10">
        <f>SUM(AQE623:AQE627)</f>
        <v>890.9</v>
      </c>
      <c r="AQG628" s="273"/>
    </row>
    <row r="629" spans="1:1125" s="14" customFormat="1" ht="15">
      <c r="A629" s="203" t="s">
        <v>90</v>
      </c>
      <c r="B629" s="276" t="s">
        <v>2332</v>
      </c>
      <c r="D629" s="283">
        <f>IF(C629="Kopman",1.6,1)</f>
        <v>1</v>
      </c>
      <c r="E629" s="204">
        <f>VLOOKUP(B629,$A$681:$F$2401,6,FALSE)</f>
        <v>232</v>
      </c>
      <c r="F629" s="203" t="s">
        <v>61</v>
      </c>
      <c r="G629" s="10">
        <f>E629*1.5</f>
        <v>348</v>
      </c>
      <c r="H629" s="10"/>
      <c r="I629" s="267"/>
      <c r="J629" s="203" t="s">
        <v>90</v>
      </c>
      <c r="K629" s="276" t="s">
        <v>2332</v>
      </c>
      <c r="M629" s="283">
        <f>IF(L629="Kopman",1.6,1)</f>
        <v>1</v>
      </c>
      <c r="N629" s="204">
        <f>VLOOKUP(K629,$A$681:$F$2401,6,FALSE)</f>
        <v>232</v>
      </c>
      <c r="O629" s="203" t="s">
        <v>61</v>
      </c>
      <c r="P629" s="10">
        <f>N629*1.5*M629</f>
        <v>348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VLOOKUP(T629,$A$681:$F$2401,6,FALSE)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2332</v>
      </c>
      <c r="AE629" s="283">
        <f>IF(AD629="Kopman",1.6,1)</f>
        <v>1</v>
      </c>
      <c r="AF629" s="204">
        <f>VLOOKUP(AC629,$A$681:$F$2401,6,FALSE)</f>
        <v>232</v>
      </c>
      <c r="AG629" s="203" t="s">
        <v>61</v>
      </c>
      <c r="AH629" s="10">
        <f>AF629*1.5*AE629</f>
        <v>348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VLOOKUP(AL629,$A$681:$F$2401,6,FALSE)</f>
        <v>196</v>
      </c>
      <c r="AP629" s="203" t="s">
        <v>61</v>
      </c>
      <c r="AQ629" s="10">
        <f>AO629*1.5*AN629</f>
        <v>294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VLOOKUP(AU629,$A$681:$F$2401,6,FALSE)</f>
        <v>196</v>
      </c>
      <c r="AY629" s="203" t="s">
        <v>61</v>
      </c>
      <c r="AZ629" s="10">
        <f>AX629*1.5*AW629</f>
        <v>294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VLOOKUP(BD629,$A$681:$F$2401,6,FALSE)</f>
        <v>196</v>
      </c>
      <c r="BH629" s="203" t="s">
        <v>61</v>
      </c>
      <c r="BI629" s="10">
        <f>BG629*1.5*BF629</f>
        <v>294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VLOOKUP(BM629,$A$681:$F$2401,6,FALSE)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VLOOKUP(BV629,$A$681:$F$2401,6,FALSE)</f>
        <v>124</v>
      </c>
      <c r="BZ629" s="203" t="s">
        <v>61</v>
      </c>
      <c r="CA629" s="10">
        <f>BY629*1.5*BX629</f>
        <v>186</v>
      </c>
      <c r="CB629" s="10"/>
      <c r="CC629" s="267"/>
      <c r="CD629" s="203" t="s">
        <v>90</v>
      </c>
      <c r="CE629" s="276" t="s">
        <v>2332</v>
      </c>
      <c r="CG629" s="283">
        <f>IF(CF629="Kopman",1.6,1)</f>
        <v>1</v>
      </c>
      <c r="CH629" s="204">
        <f>VLOOKUP(CE629,$A$681:$F$2401,6,FALSE)</f>
        <v>232</v>
      </c>
      <c r="CI629" s="203" t="s">
        <v>61</v>
      </c>
      <c r="CJ629" s="10">
        <f>CH629*1.5*CG629</f>
        <v>348</v>
      </c>
      <c r="CK629" s="10"/>
      <c r="CL629" s="267"/>
      <c r="CM629" s="203" t="s">
        <v>90</v>
      </c>
      <c r="CN629" s="276" t="s">
        <v>2332</v>
      </c>
      <c r="CP629" s="283">
        <f>IF(CO629="Kopman",1.6,1)</f>
        <v>1</v>
      </c>
      <c r="CQ629" s="204">
        <f>VLOOKUP(CN629,$A$681:$F$2401,6,FALSE)</f>
        <v>232</v>
      </c>
      <c r="CR629" s="203" t="s">
        <v>61</v>
      </c>
      <c r="CS629" s="10">
        <f>CQ629*1.5*CP629</f>
        <v>348</v>
      </c>
      <c r="CT629" s="10"/>
      <c r="CU629" s="267"/>
      <c r="CV629" s="203" t="s">
        <v>90</v>
      </c>
      <c r="CW629" s="413" t="s">
        <v>578</v>
      </c>
      <c r="CX629" s="412" t="s">
        <v>2018</v>
      </c>
      <c r="CY629" s="283">
        <f>IF(CX629="Kopman",1.6,1)</f>
        <v>1.6</v>
      </c>
      <c r="CZ629" s="204">
        <f>VLOOKUP(CW629,$A$681:$F$2401,6,FALSE)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VLOOKUP(DF629,$A$681:$F$2401,6,FALSE)</f>
        <v>124</v>
      </c>
      <c r="DJ629" s="203" t="s">
        <v>61</v>
      </c>
      <c r="DK629" s="10">
        <f>DI629*1.5*DH629</f>
        <v>186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VLOOKUP(DO629,$A$681:$F$2401,6,FALSE)</f>
        <v>65</v>
      </c>
      <c r="DS629" s="203" t="s">
        <v>61</v>
      </c>
      <c r="DT629" s="10">
        <f>DR629*1.5*DQ629</f>
        <v>97.5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VLOOKUP(DX629,$A$681:$F$2401,6,FALSE)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2337</v>
      </c>
      <c r="EI629" s="283">
        <f>IF(EH629="Kopman",1.6,1)</f>
        <v>1</v>
      </c>
      <c r="EJ629" s="204">
        <f>VLOOKUP(EG629,$A$681:$F$2401,6,FALSE)</f>
        <v>124</v>
      </c>
      <c r="EK629" s="203" t="s">
        <v>61</v>
      </c>
      <c r="EL629" s="10">
        <f>EJ629*1.5*EI629</f>
        <v>186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VLOOKUP(EP629,$A$681:$F$2401,6,FALSE)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VLOOKUP(EY629,$A$681:$F$2401,6,FALSE)</f>
        <v>196</v>
      </c>
      <c r="FC629" s="203" t="s">
        <v>61</v>
      </c>
      <c r="FD629" s="10">
        <f>FB629*1.5*FA629</f>
        <v>294</v>
      </c>
      <c r="FE629" s="10"/>
      <c r="FF629" s="267"/>
      <c r="FG629" s="203" t="s">
        <v>90</v>
      </c>
      <c r="FH629" s="418" t="s">
        <v>578</v>
      </c>
      <c r="FJ629" s="283">
        <f>IF(FI629="Kopman",1.6,1)</f>
        <v>1</v>
      </c>
      <c r="FK629" s="204">
        <f>VLOOKUP(FH629,$A$681:$F$2401,6,FALSE)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VLOOKUP(FQ629,$A$681:$F$2401,6,FALSE)</f>
        <v>23</v>
      </c>
      <c r="FU629" s="203" t="s">
        <v>61</v>
      </c>
      <c r="FV629" s="10">
        <f>FT629*1.5*FS629</f>
        <v>34.5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VLOOKUP(FZ629,$A$681:$F$2401,6,FALSE)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VLOOKUP(GI629,$A$681:$F$2401,6,FALSE)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VLOOKUP(GR629,$A$681:$F$2401,6,FALSE)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2332</v>
      </c>
      <c r="HC629" s="283">
        <f>IF(HB629="Kopman",1.6,1)</f>
        <v>1</v>
      </c>
      <c r="HD629" s="204">
        <f>VLOOKUP(HA629,$A$681:$F$2401,6,FALSE)</f>
        <v>232</v>
      </c>
      <c r="HE629" s="203" t="s">
        <v>61</v>
      </c>
      <c r="HF629" s="10">
        <f>HD629*1.5*HC629</f>
        <v>348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VLOOKUP(HJ629,$A$681:$F$2401,6,FALSE)</f>
        <v>196</v>
      </c>
      <c r="HN629" s="203" t="s">
        <v>61</v>
      </c>
      <c r="HO629" s="10">
        <f>HM629*1.5</f>
        <v>294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VLOOKUP(HS629,$A$681:$F$2401,6,FALSE)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VLOOKUP(IB629,$A$681:$F$2401,6,FALSE)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VLOOKUP(IK629,$A$681:$F$2401,6,FALSE)</f>
        <v>196</v>
      </c>
      <c r="IO629" s="203" t="s">
        <v>61</v>
      </c>
      <c r="IP629" s="10">
        <f>IN629*1.5*IM629</f>
        <v>294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VLOOKUP(IT629,$A$681:$F$2401,6,FALSE)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VLOOKUP(JC629,$A$681:$F$2401,6,FALSE)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VLOOKUP(JL629,$A$681:$F$2401,6,FALSE)</f>
        <v>196</v>
      </c>
      <c r="JP629" s="203" t="s">
        <v>61</v>
      </c>
      <c r="JQ629" s="10">
        <f>JO629*1.5*JN629</f>
        <v>294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VLOOKUP(JU629,$A$681:$F$2401,6,FALSE)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VLOOKUP(KD629,$A$681:$F$2401,6,FALSE)</f>
        <v>167</v>
      </c>
      <c r="KH629" s="203" t="s">
        <v>61</v>
      </c>
      <c r="KI629" s="10">
        <f>KG629*1.5*KF629</f>
        <v>250.5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VLOOKUP(KM629,$A$681:$F$2401,6,FALSE)</f>
        <v>196</v>
      </c>
      <c r="KQ629" s="203" t="s">
        <v>61</v>
      </c>
      <c r="KR629" s="10">
        <f>KP629*1.5</f>
        <v>294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VLOOKUP(KV629,$A$681:$F$2401,6,FALSE)</f>
        <v>102</v>
      </c>
      <c r="KZ629" s="203" t="s">
        <v>61</v>
      </c>
      <c r="LA629" s="10">
        <f>KY629*1.5*KX629</f>
        <v>153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VLOOKUP(LE629,$A$681:$F$2401,6,FALSE)</f>
        <v>102</v>
      </c>
      <c r="LI629" s="203" t="s">
        <v>61</v>
      </c>
      <c r="LJ629" s="10">
        <f>LH629*1.5*LG629</f>
        <v>153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VLOOKUP(LN629,$A$681:$F$2401,6,FALSE)</f>
        <v>196</v>
      </c>
      <c r="LR629" s="203" t="s">
        <v>61</v>
      </c>
      <c r="LS629" s="10">
        <f>LQ629*1.5*LP629</f>
        <v>294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VLOOKUP(LW629,$A$681:$F$2401,6,FALSE)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VLOOKUP(MF629,$A$681:$F$2401,6,FALSE)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VLOOKUP(MO629,$A$681:$F$2401,6,FALSE)</f>
        <v>223</v>
      </c>
      <c r="MS629" s="203" t="s">
        <v>61</v>
      </c>
      <c r="MT629" s="10">
        <f>MR629*1.5*MQ629</f>
        <v>334.5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VLOOKUP(MX629,$A$681:$F$2401,6,FALSE)</f>
        <v>124</v>
      </c>
      <c r="NB629" s="203" t="s">
        <v>61</v>
      </c>
      <c r="NC629" s="10">
        <f>NA629*1.5*MZ629</f>
        <v>186</v>
      </c>
      <c r="ND629" s="10"/>
      <c r="NE629" s="267"/>
      <c r="NF629" s="203" t="s">
        <v>90</v>
      </c>
      <c r="NG629" s="276" t="s">
        <v>2337</v>
      </c>
      <c r="NI629" s="283">
        <f>IF(NH629="Kopman",1.6,1)</f>
        <v>1</v>
      </c>
      <c r="NJ629" s="204">
        <f>VLOOKUP(NG629,$A$681:$F$2401,6,FALSE)</f>
        <v>124</v>
      </c>
      <c r="NK629" s="203" t="s">
        <v>61</v>
      </c>
      <c r="NL629" s="10">
        <f>NJ629*1.5*NI629</f>
        <v>186</v>
      </c>
      <c r="NM629" s="10"/>
      <c r="NN629" s="267"/>
      <c r="NO629" s="203" t="s">
        <v>90</v>
      </c>
      <c r="NP629" s="421" t="s">
        <v>540</v>
      </c>
      <c r="NR629" s="283">
        <f>IF(NQ629="Kopman",1.6,1)</f>
        <v>1</v>
      </c>
      <c r="NS629" s="204">
        <f>VLOOKUP(NP629,$A$681:$F$2401,6,FALSE)</f>
        <v>15</v>
      </c>
      <c r="NT629" s="203" t="s">
        <v>61</v>
      </c>
      <c r="NU629" s="10">
        <f>NS629*1.5*NR629</f>
        <v>22.5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VLOOKUP(NY629,$A$681:$F$2401,6,FALSE)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VLOOKUP(OH629,$A$681:$F$2401,6,FALSE)</f>
        <v>196</v>
      </c>
      <c r="OL629" s="203" t="s">
        <v>61</v>
      </c>
      <c r="OM629" s="10">
        <f>OK629*1.5*OJ629</f>
        <v>294</v>
      </c>
      <c r="ON629" s="10"/>
      <c r="OO629" s="267"/>
      <c r="OP629" s="203" t="s">
        <v>90</v>
      </c>
      <c r="OQ629" s="421" t="s">
        <v>540</v>
      </c>
      <c r="OS629" s="283">
        <f>IF(OR629="Kopman",1.6,1)</f>
        <v>1</v>
      </c>
      <c r="OT629" s="204">
        <f>VLOOKUP(OQ629,$A$681:$F$2401,6,FALSE)</f>
        <v>15</v>
      </c>
      <c r="OU629" s="203" t="s">
        <v>61</v>
      </c>
      <c r="OV629" s="10">
        <f>OT629*1.5*OS629</f>
        <v>22.5</v>
      </c>
      <c r="OW629" s="10"/>
      <c r="OX629" s="267"/>
      <c r="OY629" s="203" t="s">
        <v>90</v>
      </c>
      <c r="OZ629" s="425" t="s">
        <v>463</v>
      </c>
      <c r="PB629" s="283">
        <f>IF(PA629="Kopman",1.6,1)</f>
        <v>1</v>
      </c>
      <c r="PC629" s="204">
        <f>VLOOKUP(OZ629,$A$681:$F$2401,6,FALSE)</f>
        <v>196</v>
      </c>
      <c r="PD629" s="203" t="s">
        <v>61</v>
      </c>
      <c r="PE629" s="10">
        <f>PC629*1.5*PB629</f>
        <v>294</v>
      </c>
      <c r="PF629" s="10"/>
      <c r="PG629" s="267"/>
      <c r="PH629" s="203" t="s">
        <v>90</v>
      </c>
      <c r="PI629" s="276" t="s">
        <v>2332</v>
      </c>
      <c r="PK629" s="283">
        <f>IF(PJ629="Kopman",1.6,1)</f>
        <v>1</v>
      </c>
      <c r="PL629" s="204">
        <f>VLOOKUP(PI629,$A$681:$F$2401,6,FALSE)</f>
        <v>232</v>
      </c>
      <c r="PM629" s="203" t="s">
        <v>61</v>
      </c>
      <c r="PN629" s="10">
        <f>PL629*1.5*PK629</f>
        <v>348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VLOOKUP(PR629,$A$681:$F$2401,6,FALSE)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VLOOKUP(QA629,$A$681:$F$2401,6,FALSE)</f>
        <v>102</v>
      </c>
      <c r="QE629" s="203" t="s">
        <v>61</v>
      </c>
      <c r="QF629" s="10">
        <f>QD629*1.5*QC629</f>
        <v>153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VLOOKUP(QJ629,$A$681:$F$2401,6,FALSE)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VLOOKUP(QS629,$A$681:$F$2401,6,FALSE)</f>
        <v>196</v>
      </c>
      <c r="QW629" s="203" t="s">
        <v>61</v>
      </c>
      <c r="QX629" s="10">
        <f>QV629*1.5*QU629</f>
        <v>294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VLOOKUP(RB629,$A$681:$F$2401,6,FALSE)</f>
        <v>196</v>
      </c>
      <c r="RF629" s="203" t="s">
        <v>61</v>
      </c>
      <c r="RG629" s="10">
        <f>RE629*1.5*RD629</f>
        <v>294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VLOOKUP(RK629,$A$681:$F$2401,6,FALSE)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VLOOKUP(RT629,$A$681:$F$2401,6,FALSE)</f>
        <v>196</v>
      </c>
      <c r="RX629" s="203" t="s">
        <v>61</v>
      </c>
      <c r="RY629" s="10">
        <f>RW629*1.5*RV629</f>
        <v>294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VLOOKUP(SC629,$A$681:$F$2401,6,FALSE)</f>
        <v>196</v>
      </c>
      <c r="SG629" s="203" t="s">
        <v>61</v>
      </c>
      <c r="SH629" s="10">
        <f>SF629*1.5*SE629</f>
        <v>294</v>
      </c>
      <c r="SI629" s="10"/>
      <c r="SJ629" s="273"/>
      <c r="SK629" s="203" t="s">
        <v>90</v>
      </c>
      <c r="SL629" s="413" t="s">
        <v>670</v>
      </c>
      <c r="SM629" s="412" t="s">
        <v>2018</v>
      </c>
      <c r="SN629" s="283">
        <f>IF(SM629="Kopman",1.6,1)</f>
        <v>1.6</v>
      </c>
      <c r="SO629" s="204">
        <f>VLOOKUP(SL629,$A$681:$F$2401,6,FALSE)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VLOOKUP(SU629,$A$681:$F$2401,6,FALSE)</f>
        <v>89</v>
      </c>
      <c r="SY629" s="203" t="s">
        <v>61</v>
      </c>
      <c r="SZ629" s="10">
        <f>SX629*1.5*SW629</f>
        <v>133.5</v>
      </c>
      <c r="TA629" s="10"/>
      <c r="TB629" s="273"/>
      <c r="TC629" s="203" t="s">
        <v>90</v>
      </c>
      <c r="TD629" s="425" t="s">
        <v>1188</v>
      </c>
      <c r="TF629" s="283">
        <f>IF(TE629="Kopman",1.6,1)</f>
        <v>1</v>
      </c>
      <c r="TG629" s="204">
        <f>VLOOKUP(TD629,$A$681:$F$2401,6,FALSE)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13" t="s">
        <v>691</v>
      </c>
      <c r="TN629" s="412" t="s">
        <v>2018</v>
      </c>
      <c r="TO629" s="283">
        <f>IF(TN629="Kopman",1.6,1)</f>
        <v>1.6</v>
      </c>
      <c r="TP629" s="204">
        <f>VLOOKUP(TM629,$A$681:$F$2401,6,FALSE)</f>
        <v>102</v>
      </c>
      <c r="TQ629" s="203" t="s">
        <v>61</v>
      </c>
      <c r="TR629" s="10">
        <f>TP629*1.5*TO629</f>
        <v>244.8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VLOOKUP(TV629,$A$681:$F$2401,6,FALSE)</f>
        <v>196</v>
      </c>
      <c r="TZ629" s="203" t="s">
        <v>61</v>
      </c>
      <c r="UA629" s="10">
        <f>TY629*1.5*TX629</f>
        <v>294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VLOOKUP(UE629,$A$681:$F$2401,6,FALSE)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VLOOKUP(UN629,$A$681:$F$2401,6,FALSE)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VLOOKUP(UW629,$A$681:$F$2401,6,FALSE)</f>
        <v>113</v>
      </c>
      <c r="VA629" s="203" t="s">
        <v>61</v>
      </c>
      <c r="VB629" s="10">
        <f>UZ629*1.5*UY629</f>
        <v>169.5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VLOOKUP(VF629,$A$681:$F$2401,6,FALSE)</f>
        <v>40</v>
      </c>
      <c r="VJ629" s="203" t="s">
        <v>61</v>
      </c>
      <c r="VK629" s="10">
        <f>VI629*1.5*VH629</f>
        <v>60</v>
      </c>
      <c r="VL629" s="10"/>
      <c r="VM629" s="273"/>
      <c r="VN629" s="203" t="s">
        <v>90</v>
      </c>
      <c r="VO629" s="413" t="s">
        <v>2332</v>
      </c>
      <c r="VP629" s="412" t="s">
        <v>2018</v>
      </c>
      <c r="VQ629" s="283">
        <f>IF(VP629="Kopman",1.6,1)</f>
        <v>1.6</v>
      </c>
      <c r="VR629" s="204">
        <f>VLOOKUP(VO629,$A$681:$F$2401,6,FALSE)</f>
        <v>232</v>
      </c>
      <c r="VS629" s="203" t="s">
        <v>61</v>
      </c>
      <c r="VT629" s="10">
        <f>VR629*1.5*VQ629</f>
        <v>556.80000000000007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VLOOKUP(VX629,$A$681:$F$2401,6,FALSE)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VLOOKUP(WG629,$A$681:$F$2401,6,FALSE)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VLOOKUP(WP629,$A$681:$F$2401,6,FALSE)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VLOOKUP(WY629,$A$681:$F$2401,6,FALSE)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VLOOKUP(XH629,$A$681:$F$2401,6,FALSE)</f>
        <v>15</v>
      </c>
      <c r="XL629" s="203" t="s">
        <v>61</v>
      </c>
      <c r="XM629" s="10">
        <f>XK629*1.5</f>
        <v>22.5</v>
      </c>
      <c r="XO629" s="273"/>
      <c r="XP629" s="203" t="s">
        <v>90</v>
      </c>
      <c r="XQ629" s="413" t="s">
        <v>2332</v>
      </c>
      <c r="XR629" s="412" t="s">
        <v>2018</v>
      </c>
      <c r="XS629" s="283">
        <f>IF(XR629="Kopman",1.6,1)</f>
        <v>1.6</v>
      </c>
      <c r="XT629" s="204">
        <f>VLOOKUP(XQ629,$A$681:$F$2401,6,FALSE)</f>
        <v>232</v>
      </c>
      <c r="XU629" s="203" t="s">
        <v>61</v>
      </c>
      <c r="XV629" s="10">
        <f>XT629*1.5*XS629</f>
        <v>556.80000000000007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VLOOKUP(XZ629,$A$681:$F$2401,6,FALSE)</f>
        <v>197</v>
      </c>
      <c r="YD629" s="203" t="s">
        <v>61</v>
      </c>
      <c r="YE629" s="10">
        <f>YC629*1.5</f>
        <v>295.5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VLOOKUP(YI629,$A$681:$F$2401,6,FALSE)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VLOOKUP(YR629,$A$681:$F$2401,6,FALSE)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5" t="s">
        <v>578</v>
      </c>
      <c r="ZC629" s="283">
        <f>IF(ZB629="Kopman",1.6,1)</f>
        <v>1</v>
      </c>
      <c r="ZD629" s="204">
        <f>VLOOKUP(ZA629,$A$681:$F$2401,6,FALSE)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VLOOKUP(ZJ629,$A$681:$F$2401,6,FALSE)</f>
        <v>196</v>
      </c>
      <c r="ZN629" s="203" t="s">
        <v>61</v>
      </c>
      <c r="ZO629" s="10">
        <f>ZM629*1.5</f>
        <v>294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VLOOKUP(ZS629,$A$681:$F$2401,6,FALSE)</f>
        <v>102</v>
      </c>
      <c r="ZW629" s="203" t="s">
        <v>61</v>
      </c>
      <c r="ZX629" s="10">
        <f>ZV629*1.5*ZU629</f>
        <v>153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VLOOKUP(AAB629,$A$681:$F$2401,6,FALSE)</f>
        <v>94</v>
      </c>
      <c r="AAF629" s="203" t="s">
        <v>61</v>
      </c>
      <c r="AAG629" s="10">
        <f>AAE629*1.5*AAD629</f>
        <v>141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VLOOKUP(AAK629,$A$681:$F$2401,6,FALSE)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VLOOKUP(AAT629,$A$681:$F$2401,6,FALSE)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VLOOKUP(ABC629,$A$681:$F$2401,6,FALSE)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VLOOKUP(ABL629,$A$681:$F$2401,6,FALSE)</f>
        <v>94</v>
      </c>
      <c r="ABP629" s="203" t="s">
        <v>61</v>
      </c>
      <c r="ABQ629" s="10">
        <f>ABO629*1.5*ABN629</f>
        <v>141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VLOOKUP(ABU629,$A$681:$F$2401,6,FALSE)</f>
        <v>40</v>
      </c>
      <c r="ABY629" s="203" t="s">
        <v>61</v>
      </c>
      <c r="ABZ629" s="10">
        <f>ABX629*1.5*ABW629</f>
        <v>60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VLOOKUP(ACD629,$A$681:$F$2401,6,FALSE)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VLOOKUP(ACM629,$A$681:$F$2401,6,FALSE)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VLOOKUP(ACV629,$A$681:$F$2401,6,FALSE)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VLOOKUP(ADE629,$A$681:$F$2401,6,FALSE)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VLOOKUP(ADN629,$A$681:$F$2401,6,FALSE)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VLOOKUP(ADW629,$A$681:$F$2401,6,FALSE)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VLOOKUP(AEF629,$A$681:$F$2401,6,FALSE)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VLOOKUP(AEO629,$A$681:$F$2401,6,FALSE)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VLOOKUP(AEX629,$A$681:$F$2401,6,FALSE)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VLOOKUP(AFG629,$A$681:$F$2401,6,FALSE)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VLOOKUP(AFP629,$A$681:$F$2401,6,FALSE)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VLOOKUP(AFY629,$A$681:$F$2401,6,FALSE)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VLOOKUP(AGH629,$A$681:$F$2401,6,FALSE)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VLOOKUP(AGQ629,$A$681:$F$2401,6,FALSE)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VLOOKUP(AGZ629,$A$681:$F$2401,6,FALSE)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VLOOKUP(AHI629,$A$681:$F$2401,6,FALSE)</f>
        <v>15</v>
      </c>
      <c r="AHM629" s="203" t="s">
        <v>61</v>
      </c>
      <c r="AHN629" s="10">
        <f>AHL629*1.5*AHK629</f>
        <v>22.5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VLOOKUP(AHR629,$A$681:$F$2401,6,FALSE)</f>
        <v>94</v>
      </c>
      <c r="AHV629" s="203" t="s">
        <v>61</v>
      </c>
      <c r="AHW629" s="10">
        <f>AHU629*1.5*AHT629</f>
        <v>141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VLOOKUP(AIA629,$A$681:$F$2401,6,FALSE)</f>
        <v>15</v>
      </c>
      <c r="AIE629" s="203" t="s">
        <v>61</v>
      </c>
      <c r="AIF629" s="10">
        <f>AID629*1.5*AIC629</f>
        <v>22.5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VLOOKUP(AIJ629,$A$681:$F$2401,6,FALSE)</f>
        <v>183</v>
      </c>
      <c r="AIN629" s="203" t="s">
        <v>61</v>
      </c>
      <c r="AIO629" s="10">
        <f>AIM629*1.5*AIL629</f>
        <v>274.5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VLOOKUP(AIS629,$A$681:$F$2401,6,FALSE)</f>
        <v>196</v>
      </c>
      <c r="AIW629" s="203" t="s">
        <v>61</v>
      </c>
      <c r="AIX629" s="10">
        <f>AIV629*1.5*AIU629</f>
        <v>294</v>
      </c>
      <c r="AIY629" s="10"/>
      <c r="AIZ629" s="273"/>
      <c r="AJA629" s="203" t="s">
        <v>90</v>
      </c>
      <c r="AJB629" s="413" t="s">
        <v>1692</v>
      </c>
      <c r="AJC629" s="412" t="s">
        <v>2018</v>
      </c>
      <c r="AJD629" s="283">
        <f>IF(AJC629="Kopman",1.6,1)</f>
        <v>1.6</v>
      </c>
      <c r="AJE629" s="204">
        <f>VLOOKUP(AJB629,$A$681:$F$2401,6,FALSE)</f>
        <v>197</v>
      </c>
      <c r="AJF629" s="203" t="s">
        <v>61</v>
      </c>
      <c r="AJG629" s="10">
        <f>AJE629*1.5*AJD629</f>
        <v>472.8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VLOOKUP(AJK629,$A$681:$F$2401,6,FALSE)</f>
        <v>134</v>
      </c>
      <c r="AJO629" s="203" t="s">
        <v>61</v>
      </c>
      <c r="AJP629" s="10">
        <f>AJN629*1.5*AJM629</f>
        <v>201</v>
      </c>
      <c r="AJQ629" s="10"/>
      <c r="AJR629" s="273"/>
      <c r="AJS629" s="203" t="s">
        <v>90</v>
      </c>
      <c r="AJT629" s="428" t="s">
        <v>675</v>
      </c>
      <c r="AJV629" s="283">
        <f>IF(AJU629="Kopman",1.6,1)</f>
        <v>1</v>
      </c>
      <c r="AJW629" s="204">
        <f>VLOOKUP(AJT629,$A$681:$F$2401,6,FALSE)</f>
        <v>70</v>
      </c>
      <c r="AJX629" s="203" t="s">
        <v>61</v>
      </c>
      <c r="AJY629" s="10">
        <f>AJW629*1.5*AJV629</f>
        <v>105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VLOOKUP(AKC629,$A$681:$F$2401,6,FALSE)</f>
        <v>102</v>
      </c>
      <c r="AKG629" s="203" t="s">
        <v>61</v>
      </c>
      <c r="AKH629" s="10">
        <f>AKF629*1.5*AKE629</f>
        <v>153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VLOOKUP(AKL629,$A$681:$F$2401,6,FALSE)</f>
        <v>196</v>
      </c>
      <c r="AKP629" s="203" t="s">
        <v>61</v>
      </c>
      <c r="AKQ629" s="10">
        <f>AKO629*1.5*AKN629</f>
        <v>294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VLOOKUP(AKU629,$A$681:$F$2401,6,FALSE)</f>
        <v>134</v>
      </c>
      <c r="AKY629" s="203" t="s">
        <v>61</v>
      </c>
      <c r="AKZ629" s="10">
        <f>AKX629*1.5*AKW629</f>
        <v>201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VLOOKUP(ALD629,$A$681:$F$2401,6,FALSE)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VLOOKUP(ALM629,$A$681:$F$2401,6,FALSE)</f>
        <v>94</v>
      </c>
      <c r="ALQ629" s="203" t="s">
        <v>61</v>
      </c>
      <c r="ALR629" s="10">
        <f>ALP629*1.5*ALO629</f>
        <v>141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VLOOKUP(ALV629,$A$681:$F$2401,6,FALSE)</f>
        <v>196</v>
      </c>
      <c r="ALZ629" s="203" t="s">
        <v>61</v>
      </c>
      <c r="AMA629" s="10">
        <f>ALY629*1.5*ALX629</f>
        <v>294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VLOOKUP(AME629,$A$681:$F$2401,6,FALSE)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VLOOKUP(AMN629,$A$681:$F$2401,6,FALSE)</f>
        <v>102</v>
      </c>
      <c r="AMR629" s="203" t="s">
        <v>61</v>
      </c>
      <c r="AMS629" s="10">
        <f>AMQ629*1.5*AMP629</f>
        <v>153</v>
      </c>
      <c r="AMT629" s="10"/>
      <c r="AMU629" s="273"/>
      <c r="AMV629" s="203" t="s">
        <v>90</v>
      </c>
      <c r="AMW629" s="276" t="s">
        <v>2332</v>
      </c>
      <c r="AMY629" s="283">
        <f>IF(AMX629="Kopman",1.6,1)</f>
        <v>1</v>
      </c>
      <c r="AMZ629" s="204">
        <f>VLOOKUP(AMW629,$A$681:$F$2401,6,FALSE)</f>
        <v>232</v>
      </c>
      <c r="ANA629" s="203" t="s">
        <v>61</v>
      </c>
      <c r="ANB629" s="10">
        <f>AMZ629*1.5*AMY629</f>
        <v>348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VLOOKUP(ANF629,$A$681:$F$2401,6,FALSE)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VLOOKUP(ANO629,$A$681:$F$2401,6,FALSE)</f>
        <v>167</v>
      </c>
      <c r="ANS629" s="203" t="s">
        <v>61</v>
      </c>
      <c r="ANT629" s="10">
        <f>ANR629*1.5*ANQ629</f>
        <v>250.5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VLOOKUP(ANX629,$A$681:$F$2401,6,FALSE)</f>
        <v>102</v>
      </c>
      <c r="AOB629" s="203" t="s">
        <v>61</v>
      </c>
      <c r="AOC629" s="10">
        <f>AOA629*1.5*ANZ629</f>
        <v>153</v>
      </c>
      <c r="AOD629" s="10"/>
      <c r="AOE629" s="273"/>
      <c r="AOF629" s="203" t="s">
        <v>90</v>
      </c>
      <c r="AOG629" s="413" t="s">
        <v>463</v>
      </c>
      <c r="AOH629" s="412" t="s">
        <v>2018</v>
      </c>
      <c r="AOI629" s="283">
        <f>IF(AOH629="Kopman",1.6,1)</f>
        <v>1.6</v>
      </c>
      <c r="AOJ629" s="204">
        <f>VLOOKUP(AOG629,$A$681:$F$2401,6,FALSE)</f>
        <v>196</v>
      </c>
      <c r="AOK629" s="203" t="s">
        <v>61</v>
      </c>
      <c r="AOL629" s="10">
        <f>AOJ629*1.5*AOI629</f>
        <v>470.40000000000003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VLOOKUP(AOP629,$A$681:$F$2401,6,FALSE)</f>
        <v>197</v>
      </c>
      <c r="AOT629" s="203" t="s">
        <v>61</v>
      </c>
      <c r="AOU629" s="10">
        <f>AOS629*1.5*AOR629</f>
        <v>295.5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VLOOKUP(AOY629,$A$681:$F$2401,6,FALSE)</f>
        <v>102</v>
      </c>
      <c r="APC629" s="203" t="s">
        <v>61</v>
      </c>
      <c r="APD629" s="10">
        <f>APB629*1.5*APA629</f>
        <v>153</v>
      </c>
      <c r="APE629" s="10"/>
      <c r="APF629" s="273"/>
      <c r="APG629" s="203" t="s">
        <v>90</v>
      </c>
      <c r="APH629" s="413" t="s">
        <v>691</v>
      </c>
      <c r="API629" s="412" t="s">
        <v>2018</v>
      </c>
      <c r="APJ629" s="283">
        <f>IF(API629="Kopman",1.6,1)</f>
        <v>1.6</v>
      </c>
      <c r="APK629" s="204">
        <f>VLOOKUP(APH629,$A$681:$F$2401,6,FALSE)</f>
        <v>102</v>
      </c>
      <c r="APL629" s="203" t="s">
        <v>61</v>
      </c>
      <c r="APM629" s="10">
        <f>APK629*1.5*APJ629</f>
        <v>244.8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VLOOKUP(APQ629,$A$681:$F$2401,6,FALSE)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VLOOKUP(APZ629,$A$681:$F$2401,6,FALSE)</f>
        <v>102</v>
      </c>
      <c r="AQD629" s="203" t="s">
        <v>61</v>
      </c>
      <c r="AQE629" s="10">
        <f>AQC629*1.5*AQB629</f>
        <v>153</v>
      </c>
      <c r="AQF629" s="10"/>
      <c r="AQG629" s="273"/>
    </row>
    <row r="630" spans="1:1125" s="14" customFormat="1" ht="15">
      <c r="A630" s="203" t="s">
        <v>91</v>
      </c>
      <c r="B630" s="276" t="s">
        <v>2337</v>
      </c>
      <c r="D630" s="204"/>
      <c r="E630" s="204">
        <f>VLOOKUP(B630,$A$681:$F$2401,6,FALSE)</f>
        <v>124</v>
      </c>
      <c r="F630" s="203" t="s">
        <v>63</v>
      </c>
      <c r="G630" s="10">
        <f>E630*1.4</f>
        <v>173.6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VLOOKUP(K630,$A$681:$F$2401,6,FALSE)</f>
        <v>124</v>
      </c>
      <c r="O630" s="203" t="s">
        <v>63</v>
      </c>
      <c r="P630" s="10">
        <f>N630*1.4</f>
        <v>173.6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VLOOKUP(T630,$A$681:$F$2401,6,FALSE)</f>
        <v>196</v>
      </c>
      <c r="X630" s="203" t="s">
        <v>63</v>
      </c>
      <c r="Y630" s="10">
        <f>W630*1.4</f>
        <v>274.39999999999998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VLOOKUP(AC630,$A$681:$F$2401,6,FALSE)</f>
        <v>102</v>
      </c>
      <c r="AG630" s="203" t="s">
        <v>63</v>
      </c>
      <c r="AH630" s="10">
        <f>AF630*1.4</f>
        <v>142.79999999999998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VLOOKUP(AL630,$A$681:$F$2401,6,FALSE)</f>
        <v>102</v>
      </c>
      <c r="AP630" s="203" t="s">
        <v>63</v>
      </c>
      <c r="AQ630" s="10">
        <f>AO630*1.4</f>
        <v>142.79999999999998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VLOOKUP(AU630,$A$681:$F$2401,6,FALSE)</f>
        <v>124</v>
      </c>
      <c r="AY630" s="203" t="s">
        <v>63</v>
      </c>
      <c r="AZ630" s="10">
        <f>AX630*1.4</f>
        <v>173.6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VLOOKUP(BD630,$A$681:$F$2401,6,FALSE)</f>
        <v>102</v>
      </c>
      <c r="BH630" s="203" t="s">
        <v>63</v>
      </c>
      <c r="BI630" s="10">
        <f>BG630*1.4</f>
        <v>142.79999999999998</v>
      </c>
      <c r="BJ630" s="10"/>
      <c r="BK630" s="267"/>
      <c r="BL630" s="203" t="s">
        <v>91</v>
      </c>
      <c r="BM630" s="276" t="s">
        <v>2332</v>
      </c>
      <c r="BO630" s="204"/>
      <c r="BP630" s="204">
        <f>VLOOKUP(BM630,$A$681:$F$2401,6,FALSE)</f>
        <v>232</v>
      </c>
      <c r="BQ630" s="203" t="s">
        <v>63</v>
      </c>
      <c r="BR630" s="10">
        <f>BP630*1.4</f>
        <v>324.79999999999995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VLOOKUP(BV630,$A$681:$F$2401,6,FALSE)</f>
        <v>102</v>
      </c>
      <c r="BZ630" s="203" t="s">
        <v>63</v>
      </c>
      <c r="CA630" s="10">
        <f>BY630*1.4</f>
        <v>142.79999999999998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VLOOKUP(CE630,$A$681:$F$2401,6,FALSE)</f>
        <v>89</v>
      </c>
      <c r="CI630" s="203" t="s">
        <v>63</v>
      </c>
      <c r="CJ630" s="10">
        <f>CH630*1.4</f>
        <v>124.6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VLOOKUP(CN630,$A$681:$F$2401,6,FALSE)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VLOOKUP(CW630,$A$681:$F$2401,6,FALSE)</f>
        <v>196</v>
      </c>
      <c r="DA630" s="203" t="s">
        <v>63</v>
      </c>
      <c r="DB630" s="10">
        <f>CZ630*1.4</f>
        <v>274.39999999999998</v>
      </c>
      <c r="DC630" s="10"/>
      <c r="DD630" s="267"/>
      <c r="DE630" s="203" t="s">
        <v>91</v>
      </c>
      <c r="DF630" s="276" t="s">
        <v>2332</v>
      </c>
      <c r="DH630" s="204"/>
      <c r="DI630" s="204">
        <f>VLOOKUP(DF630,$A$681:$F$2401,6,FALSE)</f>
        <v>232</v>
      </c>
      <c r="DJ630" s="203" t="s">
        <v>63</v>
      </c>
      <c r="DK630" s="10">
        <f>DI630*1.4</f>
        <v>324.79999999999995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VLOOKUP(DO630,$A$681:$F$2401,6,FALSE)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VLOOKUP(DX630,$A$681:$F$2401,6,FALSE)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VLOOKUP(EG630,$A$681:$F$2401,6,FALSE)</f>
        <v>23</v>
      </c>
      <c r="EK630" s="203" t="s">
        <v>63</v>
      </c>
      <c r="EL630" s="10">
        <f>EJ630*1.4</f>
        <v>32.199999999999996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VLOOKUP(EP630,$A$681:$F$2401,6,FALSE)</f>
        <v>134</v>
      </c>
      <c r="ET630" s="203" t="s">
        <v>63</v>
      </c>
      <c r="EU630" s="10">
        <f>ES630*1.4</f>
        <v>187.6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VLOOKUP(EY630,$A$681:$F$2401,6,FALSE)</f>
        <v>102</v>
      </c>
      <c r="FC630" s="203" t="s">
        <v>63</v>
      </c>
      <c r="FD630" s="10">
        <f>FB630*1.4</f>
        <v>142.79999999999998</v>
      </c>
      <c r="FE630" s="10"/>
      <c r="FF630" s="267"/>
      <c r="FG630" s="203" t="s">
        <v>91</v>
      </c>
      <c r="FH630" s="418" t="s">
        <v>691</v>
      </c>
      <c r="FJ630" s="204"/>
      <c r="FK630" s="204">
        <f>VLOOKUP(FH630,$A$681:$F$2401,6,FALSE)</f>
        <v>102</v>
      </c>
      <c r="FL630" s="203" t="s">
        <v>63</v>
      </c>
      <c r="FM630" s="10">
        <f>FK630*1.4</f>
        <v>142.79999999999998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VLOOKUP(FQ630,$A$681:$F$2401,6,FALSE)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VLOOKUP(FZ630,$A$681:$F$2401,6,FALSE)</f>
        <v>196</v>
      </c>
      <c r="GD630" s="203" t="s">
        <v>63</v>
      </c>
      <c r="GE630" s="10">
        <f>GC630*1.4</f>
        <v>274.39999999999998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VLOOKUP(GI630,$A$681:$F$2401,6,FALSE)</f>
        <v>196</v>
      </c>
      <c r="GM630" s="203" t="s">
        <v>63</v>
      </c>
      <c r="GN630" s="10">
        <f>GL630*1.4</f>
        <v>274.39999999999998</v>
      </c>
      <c r="GO630" s="10"/>
      <c r="GP630" s="267"/>
      <c r="GQ630" s="203" t="s">
        <v>91</v>
      </c>
      <c r="GR630" s="276" t="s">
        <v>2332</v>
      </c>
      <c r="GT630" s="204"/>
      <c r="GU630" s="204">
        <f>VLOOKUP(GR630,$A$681:$F$2401,6,FALSE)</f>
        <v>232</v>
      </c>
      <c r="GV630" s="203" t="s">
        <v>63</v>
      </c>
      <c r="GW630" s="10">
        <f>GU630*1.4</f>
        <v>324.79999999999995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VLOOKUP(HA630,$A$681:$F$2401,6,FALSE)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VLOOKUP(HJ630,$A$681:$F$2401,6,FALSE)</f>
        <v>102</v>
      </c>
      <c r="HN630" s="203" t="s">
        <v>63</v>
      </c>
      <c r="HO630" s="10">
        <f>HM630*1.4</f>
        <v>142.79999999999998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VLOOKUP(HS630,$A$681:$F$2401,6,FALSE)</f>
        <v>102</v>
      </c>
      <c r="HW630" s="203" t="s">
        <v>63</v>
      </c>
      <c r="HX630" s="10">
        <f>HV630*1.4</f>
        <v>142.79999999999998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VLOOKUP(IB630,$A$681:$F$2401,6,FALSE)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VLOOKUP(IK630,$A$681:$F$2401,6,FALSE)</f>
        <v>102</v>
      </c>
      <c r="IO630" s="203" t="s">
        <v>63</v>
      </c>
      <c r="IP630" s="10">
        <f>IN630*1.4</f>
        <v>142.79999999999998</v>
      </c>
      <c r="IQ630" s="10"/>
      <c r="IR630" s="267"/>
      <c r="IS630" s="203" t="s">
        <v>91</v>
      </c>
      <c r="IT630" s="276" t="s">
        <v>2332</v>
      </c>
      <c r="IV630" s="204"/>
      <c r="IW630" s="204">
        <f>VLOOKUP(IT630,$A$681:$F$2401,6,FALSE)</f>
        <v>232</v>
      </c>
      <c r="IX630" s="203" t="s">
        <v>63</v>
      </c>
      <c r="IY630" s="10">
        <f>IW630*1.4</f>
        <v>324.79999999999995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VLOOKUP(JC630,$A$681:$F$2401,6,FALSE)</f>
        <v>91</v>
      </c>
      <c r="JG630" s="203" t="s">
        <v>63</v>
      </c>
      <c r="JH630" s="10">
        <f>JF630*1.4</f>
        <v>127.39999999999999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VLOOKUP(JL630,$A$681:$F$2401,6,FALSE)</f>
        <v>91</v>
      </c>
      <c r="JP630" s="203" t="s">
        <v>63</v>
      </c>
      <c r="JQ630" s="10">
        <f>JO630*1.4</f>
        <v>127.39999999999999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VLOOKUP(JU630,$A$681:$F$2401,6,FALSE)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VLOOKUP(KD630,$A$681:$F$2401,6,FALSE)</f>
        <v>57</v>
      </c>
      <c r="KH630" s="203" t="s">
        <v>63</v>
      </c>
      <c r="KI630" s="10">
        <f>KG630*1.4</f>
        <v>79.8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VLOOKUP(KM630,$A$681:$F$2401,6,FALSE)</f>
        <v>23</v>
      </c>
      <c r="KQ630" s="203" t="s">
        <v>63</v>
      </c>
      <c r="KR630" s="10">
        <f>KP630*1.4</f>
        <v>32.199999999999996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VLOOKUP(KV630,$A$681:$F$2401,6,FALSE)</f>
        <v>85</v>
      </c>
      <c r="KZ630" s="203" t="s">
        <v>63</v>
      </c>
      <c r="LA630" s="10">
        <f>KY630*1.4</f>
        <v>118.99999999999999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VLOOKUP(LE630,$A$681:$F$2401,6,FALSE)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VLOOKUP(LN630,$A$681:$F$2401,6,FALSE)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VLOOKUP(LW630,$A$681:$F$2401,6,FALSE)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VLOOKUP(MF630,$A$681:$F$2401,6,FALSE)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VLOOKUP(MO630,$A$681:$F$2401,6,FALSE)</f>
        <v>23</v>
      </c>
      <c r="MS630" s="203" t="s">
        <v>63</v>
      </c>
      <c r="MT630" s="10">
        <f>MR630*1.4</f>
        <v>32.199999999999996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VLOOKUP(MX630,$A$681:$F$2401,6,FALSE)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VLOOKUP(NG630,$A$681:$F$2401,6,FALSE)</f>
        <v>15</v>
      </c>
      <c r="NK630" s="203" t="s">
        <v>63</v>
      </c>
      <c r="NL630" s="10">
        <f>NJ630*1.4</f>
        <v>21</v>
      </c>
      <c r="NM630" s="10"/>
      <c r="NN630" s="267"/>
      <c r="NO630" s="203" t="s">
        <v>91</v>
      </c>
      <c r="NP630" s="421" t="s">
        <v>467</v>
      </c>
      <c r="NR630" s="204"/>
      <c r="NS630" s="204">
        <f>VLOOKUP(NP630,$A$681:$F$2401,6,FALSE)</f>
        <v>15</v>
      </c>
      <c r="NT630" s="203" t="s">
        <v>63</v>
      </c>
      <c r="NU630" s="10">
        <f>NS630*1.4</f>
        <v>21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VLOOKUP(NY630,$A$681:$F$2401,6,FALSE)</f>
        <v>94</v>
      </c>
      <c r="OC630" s="203" t="s">
        <v>63</v>
      </c>
      <c r="OD630" s="10">
        <f>OB630*1.4</f>
        <v>131.6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VLOOKUP(OH630,$A$681:$F$2401,6,FALSE)</f>
        <v>102</v>
      </c>
      <c r="OL630" s="203" t="s">
        <v>63</v>
      </c>
      <c r="OM630" s="10">
        <f>OK630*1.4</f>
        <v>142.79999999999998</v>
      </c>
      <c r="ON630" s="10"/>
      <c r="OO630" s="267"/>
      <c r="OP630" s="203" t="s">
        <v>91</v>
      </c>
      <c r="OQ630" s="421" t="s">
        <v>463</v>
      </c>
      <c r="OS630" s="204"/>
      <c r="OT630" s="204">
        <f>VLOOKUP(OQ630,$A$681:$F$2401,6,FALSE)</f>
        <v>196</v>
      </c>
      <c r="OU630" s="203" t="s">
        <v>63</v>
      </c>
      <c r="OV630" s="10">
        <f>OT630*1.4</f>
        <v>274.39999999999998</v>
      </c>
      <c r="OW630" s="10"/>
      <c r="OX630" s="267"/>
      <c r="OY630" s="203" t="s">
        <v>91</v>
      </c>
      <c r="OZ630" s="425" t="s">
        <v>1692</v>
      </c>
      <c r="PB630" s="204"/>
      <c r="PC630" s="204">
        <f>VLOOKUP(OZ630,$A$681:$F$2401,6,FALSE)</f>
        <v>197</v>
      </c>
      <c r="PD630" s="203" t="s">
        <v>63</v>
      </c>
      <c r="PE630" s="10">
        <f>PC630*1.4</f>
        <v>275.79999999999995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VLOOKUP(PI630,$A$681:$F$2401,6,FALSE)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VLOOKUP(PR630,$A$681:$F$2401,6,FALSE)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VLOOKUP(QA630,$A$681:$F$2401,6,FALSE)</f>
        <v>134</v>
      </c>
      <c r="QE630" s="203" t="s">
        <v>63</v>
      </c>
      <c r="QF630" s="10">
        <f>QD630*1.4</f>
        <v>187.6</v>
      </c>
      <c r="QG630" s="10"/>
      <c r="QH630" s="267"/>
      <c r="QI630" s="203" t="s">
        <v>91</v>
      </c>
      <c r="QJ630" s="276" t="s">
        <v>2332</v>
      </c>
      <c r="QL630" s="204"/>
      <c r="QM630" s="204">
        <f>VLOOKUP(QJ630,$A$681:$F$2401,6,FALSE)</f>
        <v>232</v>
      </c>
      <c r="QN630" s="203" t="s">
        <v>63</v>
      </c>
      <c r="QO630" s="10">
        <f>QM630*1.4</f>
        <v>324.79999999999995</v>
      </c>
      <c r="QP630" s="10"/>
      <c r="QQ630" s="267"/>
      <c r="QR630" s="203" t="s">
        <v>91</v>
      </c>
      <c r="QS630" s="276" t="s">
        <v>2332</v>
      </c>
      <c r="QU630" s="204"/>
      <c r="QV630" s="204">
        <f>VLOOKUP(QS630,$A$681:$F$2401,6,FALSE)</f>
        <v>232</v>
      </c>
      <c r="QW630" s="203" t="s">
        <v>63</v>
      </c>
      <c r="QX630" s="10">
        <f>QV630*1.4</f>
        <v>324.79999999999995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VLOOKUP(RB630,$A$681:$F$2401,6,FALSE)</f>
        <v>23</v>
      </c>
      <c r="RF630" s="203" t="s">
        <v>63</v>
      </c>
      <c r="RG630" s="10">
        <f>RE630*1.4</f>
        <v>32.199999999999996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VLOOKUP(RK630,$A$681:$F$2401,6,FALSE)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VLOOKUP(RT630,$A$681:$F$2401,6,FALSE)</f>
        <v>102</v>
      </c>
      <c r="RX630" s="203" t="s">
        <v>63</v>
      </c>
      <c r="RY630" s="10">
        <f>RW630*1.4</f>
        <v>142.79999999999998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VLOOKUP(SC630,$A$681:$F$2401,6,FALSE)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VLOOKUP(SL630,$A$681:$F$2401,6,FALSE)</f>
        <v>23</v>
      </c>
      <c r="SP630" s="203" t="s">
        <v>63</v>
      </c>
      <c r="SQ630" s="10">
        <f>SO630*1.4</f>
        <v>32.199999999999996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VLOOKUP(SU630,$A$681:$F$2401,6,FALSE)</f>
        <v>99</v>
      </c>
      <c r="SY630" s="203" t="s">
        <v>63</v>
      </c>
      <c r="SZ630" s="10">
        <f>SX630*1.4</f>
        <v>138.6</v>
      </c>
      <c r="TA630" s="10"/>
      <c r="TB630" s="273"/>
      <c r="TC630" s="203" t="s">
        <v>91</v>
      </c>
      <c r="TD630" s="425" t="s">
        <v>441</v>
      </c>
      <c r="TF630" s="204"/>
      <c r="TG630" s="204">
        <f>VLOOKUP(TD630,$A$681:$F$2401,6,FALSE)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463</v>
      </c>
      <c r="TO630" s="204"/>
      <c r="TP630" s="204">
        <f>VLOOKUP(TM630,$A$681:$F$2401,6,FALSE)</f>
        <v>196</v>
      </c>
      <c r="TQ630" s="203" t="s">
        <v>63</v>
      </c>
      <c r="TR630" s="10">
        <f>TP630*1.4</f>
        <v>274.39999999999998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VLOOKUP(TV630,$A$681:$F$2401,6,FALSE)</f>
        <v>15</v>
      </c>
      <c r="TZ630" s="203" t="s">
        <v>63</v>
      </c>
      <c r="UA630" s="10">
        <f>TY630*1.4</f>
        <v>21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VLOOKUP(UE630,$A$681:$F$2401,6,FALSE)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VLOOKUP(UN630,$A$681:$F$2401,6,FALSE)</f>
        <v>167</v>
      </c>
      <c r="UR630" s="203" t="s">
        <v>63</v>
      </c>
      <c r="US630" s="10">
        <f>UQ630*1.4</f>
        <v>233.79999999999998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VLOOKUP(UW630,$A$681:$F$2401,6,FALSE)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VLOOKUP(VF630,$A$681:$F$2401,6,FALSE)</f>
        <v>70</v>
      </c>
      <c r="VJ630" s="203" t="s">
        <v>63</v>
      </c>
      <c r="VK630" s="10">
        <f>VI630*1.4</f>
        <v>98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VLOOKUP(VO630,$A$681:$F$2401,6,FALSE)</f>
        <v>196</v>
      </c>
      <c r="VS630" s="203" t="s">
        <v>63</v>
      </c>
      <c r="VT630" s="10">
        <f>VR630*1.4</f>
        <v>274.39999999999998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VLOOKUP(VX630,$A$681:$F$2401,6,FALSE)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VLOOKUP(WG630,$A$681:$F$2401,6,FALSE)</f>
        <v>70</v>
      </c>
      <c r="WK630" s="203" t="s">
        <v>63</v>
      </c>
      <c r="WL630" s="10">
        <f>WJ630*1.4</f>
        <v>98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VLOOKUP(WP630,$A$681:$F$2401,6,FALSE)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VLOOKUP(WY630,$A$681:$F$2401,6,FALSE)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VLOOKUP(XH630,$A$681:$F$2401,6,FALSE)</f>
        <v>134</v>
      </c>
      <c r="XL630" s="203" t="s">
        <v>63</v>
      </c>
      <c r="XM630" s="10">
        <f>XK630*1.4</f>
        <v>187.6</v>
      </c>
      <c r="XO630" s="273"/>
      <c r="XP630" s="203" t="s">
        <v>91</v>
      </c>
      <c r="XQ630" s="276" t="s">
        <v>691</v>
      </c>
      <c r="XS630" s="204"/>
      <c r="XT630" s="204">
        <f>VLOOKUP(XQ630,$A$681:$F$2401,6,FALSE)</f>
        <v>102</v>
      </c>
      <c r="XU630" s="203" t="s">
        <v>63</v>
      </c>
      <c r="XV630" s="10">
        <f>XT630*1.4</f>
        <v>142.79999999999998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VLOOKUP(XZ630,$A$681:$F$2401,6,FALSE)</f>
        <v>124</v>
      </c>
      <c r="YD630" s="203" t="s">
        <v>63</v>
      </c>
      <c r="YE630" s="10">
        <f>YC630*1.4</f>
        <v>173.6</v>
      </c>
      <c r="YG630" s="273"/>
      <c r="YH630" s="203" t="s">
        <v>91</v>
      </c>
      <c r="YI630" s="278" t="s">
        <v>183</v>
      </c>
      <c r="YK630" s="204"/>
      <c r="YL630" s="204" t="e">
        <f>VLOOKUP(YI630,$A$681:$F$2401,6,FALSE)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VLOOKUP(YR630,$A$681:$F$2401,6,FALSE)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5" t="s">
        <v>2332</v>
      </c>
      <c r="ZC630" s="204"/>
      <c r="ZD630" s="204">
        <f>VLOOKUP(ZA630,$A$681:$F$2401,6,FALSE)</f>
        <v>232</v>
      </c>
      <c r="ZE630" s="203" t="s">
        <v>63</v>
      </c>
      <c r="ZF630" s="10">
        <f>ZD630*1.4</f>
        <v>324.79999999999995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VLOOKUP(ZJ630,$A$681:$F$2401,6,FALSE)</f>
        <v>124</v>
      </c>
      <c r="ZN630" s="203" t="s">
        <v>63</v>
      </c>
      <c r="ZO630" s="10">
        <f>ZM630*1.4</f>
        <v>173.6</v>
      </c>
      <c r="ZQ630" s="273"/>
      <c r="ZR630" s="203" t="s">
        <v>91</v>
      </c>
      <c r="ZS630" s="276" t="s">
        <v>489</v>
      </c>
      <c r="ZU630" s="204"/>
      <c r="ZV630" s="204">
        <f>VLOOKUP(ZS630,$A$681:$F$2401,6,FALSE)</f>
        <v>124</v>
      </c>
      <c r="ZW630" s="203" t="s">
        <v>63</v>
      </c>
      <c r="ZX630" s="10">
        <f>ZV630*1.4</f>
        <v>173.6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VLOOKUP(AAB630,$A$681:$F$2401,6,FALSE)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VLOOKUP(AAK630,$A$681:$F$2401,6,FALSE)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VLOOKUP(AAT630,$A$681:$F$2401,6,FALSE)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VLOOKUP(ABC630,$A$681:$F$2401,6,FALSE)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VLOOKUP(ABL630,$A$681:$F$2401,6,FALSE)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VLOOKUP(ABU630,$A$681:$F$2401,6,FALSE)</f>
        <v>70</v>
      </c>
      <c r="ABY630" s="203" t="s">
        <v>63</v>
      </c>
      <c r="ABZ630" s="10">
        <f>ABX630*1.4</f>
        <v>98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VLOOKUP(ACD630,$A$681:$F$2401,6,FALSE)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VLOOKUP(ACM630,$A$681:$F$2401,6,FALSE)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VLOOKUP(ACV630,$A$681:$F$2401,6,FALSE)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VLOOKUP(ADE630,$A$681:$F$2401,6,FALSE)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VLOOKUP(ADN630,$A$681:$F$2401,6,FALSE)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VLOOKUP(ADW630,$A$681:$F$2401,6,FALSE)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VLOOKUP(AEF630,$A$681:$F$2401,6,FALSE)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VLOOKUP(AEO630,$A$681:$F$2401,6,FALSE)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VLOOKUP(AEX630,$A$681:$F$2401,6,FALSE)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VLOOKUP(AFG630,$A$681:$F$2401,6,FALSE)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VLOOKUP(AFP630,$A$681:$F$2401,6,FALSE)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VLOOKUP(AFY630,$A$681:$F$2401,6,FALSE)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VLOOKUP(AGH630,$A$681:$F$2401,6,FALSE)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VLOOKUP(AGQ630,$A$681:$F$2401,6,FALSE)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VLOOKUP(AGZ630,$A$681:$F$2401,6,FALSE)</f>
        <v>223</v>
      </c>
      <c r="AHD630" s="203" t="s">
        <v>63</v>
      </c>
      <c r="AHE630" s="10">
        <f>AHC630*1.4</f>
        <v>312.2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VLOOKUP(AHI630,$A$681:$F$2401,6,FALSE)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VLOOKUP(AHR630,$A$681:$F$2401,6,FALSE)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VLOOKUP(AIA630,$A$681:$F$2401,6,FALSE)</f>
        <v>197</v>
      </c>
      <c r="AIE630" s="203" t="s">
        <v>63</v>
      </c>
      <c r="AIF630" s="10">
        <f>AID630*1.4</f>
        <v>275.79999999999995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VLOOKUP(AIJ630,$A$681:$F$2401,6,FALSE)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VLOOKUP(AIS630,$A$681:$F$2401,6,FALSE)</f>
        <v>134</v>
      </c>
      <c r="AIW630" s="203" t="s">
        <v>63</v>
      </c>
      <c r="AIX630" s="10">
        <f>AIV630*1.4</f>
        <v>187.6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VLOOKUP(AJB630,$A$681:$F$2401,6,FALSE)</f>
        <v>196</v>
      </c>
      <c r="AJF630" s="203" t="s">
        <v>63</v>
      </c>
      <c r="AJG630" s="10">
        <f>AJE630*1.4</f>
        <v>274.39999999999998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VLOOKUP(AJK630,$A$681:$F$2401,6,FALSE)</f>
        <v>197</v>
      </c>
      <c r="AJO630" s="203" t="s">
        <v>63</v>
      </c>
      <c r="AJP630" s="10">
        <f>AJN630*1.4</f>
        <v>275.79999999999995</v>
      </c>
      <c r="AJQ630" s="10"/>
      <c r="AJR630" s="273"/>
      <c r="AJS630" s="203" t="s">
        <v>91</v>
      </c>
      <c r="AJT630" s="428" t="s">
        <v>514</v>
      </c>
      <c r="AJV630" s="204"/>
      <c r="AJW630" s="204">
        <f>VLOOKUP(AJT630,$A$681:$F$2401,6,FALSE)</f>
        <v>91</v>
      </c>
      <c r="AJX630" s="203" t="s">
        <v>63</v>
      </c>
      <c r="AJY630" s="10">
        <f>AJW630*1.4</f>
        <v>127.39999999999999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VLOOKUP(AKC630,$A$681:$F$2401,6,FALSE)</f>
        <v>196</v>
      </c>
      <c r="AKG630" s="203" t="s">
        <v>63</v>
      </c>
      <c r="AKH630" s="10">
        <f>AKF630*1.4</f>
        <v>274.39999999999998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VLOOKUP(AKL630,$A$681:$F$2401,6,FALSE)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VLOOKUP(AKU630,$A$681:$F$2401,6,FALSE)</f>
        <v>196</v>
      </c>
      <c r="AKY630" s="203" t="s">
        <v>63</v>
      </c>
      <c r="AKZ630" s="10">
        <f>AKX630*1.4</f>
        <v>274.39999999999998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VLOOKUP(ALD630,$A$681:$F$2401,6,FALSE)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VLOOKUP(ALM630,$A$681:$F$2401,6,FALSE)</f>
        <v>102</v>
      </c>
      <c r="ALQ630" s="203" t="s">
        <v>63</v>
      </c>
      <c r="ALR630" s="10">
        <f>ALP630*1.4</f>
        <v>142.79999999999998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VLOOKUP(ALV630,$A$681:$F$2401,6,FALSE)</f>
        <v>102</v>
      </c>
      <c r="ALZ630" s="203" t="s">
        <v>63</v>
      </c>
      <c r="AMA630" s="10">
        <f>ALY630*1.4</f>
        <v>142.79999999999998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VLOOKUP(AME630,$A$681:$F$2401,6,FALSE)</f>
        <v>94</v>
      </c>
      <c r="AMI630" s="203" t="s">
        <v>63</v>
      </c>
      <c r="AMJ630" s="10">
        <f>AMH630*1.4</f>
        <v>131.6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VLOOKUP(AMN630,$A$681:$F$2401,6,FALSE)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VLOOKUP(AMW630,$A$681:$F$2401,6,FALSE)</f>
        <v>196</v>
      </c>
      <c r="ANA630" s="203" t="s">
        <v>63</v>
      </c>
      <c r="ANB630" s="10">
        <f>AMZ630*1.4</f>
        <v>274.39999999999998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VLOOKUP(ANF630,$A$681:$F$2401,6,FALSE)</f>
        <v>134</v>
      </c>
      <c r="ANJ630" s="203" t="s">
        <v>63</v>
      </c>
      <c r="ANK630" s="10">
        <f>ANI630*1.4</f>
        <v>187.6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VLOOKUP(ANO630,$A$681:$F$2401,6,FALSE)</f>
        <v>0</v>
      </c>
      <c r="ANS630" s="203" t="s">
        <v>63</v>
      </c>
      <c r="ANT630" s="10">
        <f>ANR630*1.4</f>
        <v>0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VLOOKUP(ANX630,$A$681:$F$2401,6,FALSE)</f>
        <v>15</v>
      </c>
      <c r="AOB630" s="203" t="s">
        <v>63</v>
      </c>
      <c r="AOC630" s="10">
        <f>AOA630*1.4</f>
        <v>21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VLOOKUP(AOG630,$A$681:$F$2401,6,FALSE)</f>
        <v>70</v>
      </c>
      <c r="AOK630" s="203" t="s">
        <v>63</v>
      </c>
      <c r="AOL630" s="10">
        <f>AOJ630*1.4</f>
        <v>98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VLOOKUP(AOP630,$A$681:$F$2401,6,FALSE)</f>
        <v>196</v>
      </c>
      <c r="AOT630" s="203" t="s">
        <v>63</v>
      </c>
      <c r="AOU630" s="10">
        <f>AOS630*1.4</f>
        <v>274.39999999999998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VLOOKUP(AOY630,$A$681:$F$2401,6,FALSE)</f>
        <v>196</v>
      </c>
      <c r="APC630" s="203" t="s">
        <v>63</v>
      </c>
      <c r="APD630" s="10">
        <f>APB630*1.4</f>
        <v>274.39999999999998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VLOOKUP(APH630,$A$681:$F$2401,6,FALSE)</f>
        <v>196</v>
      </c>
      <c r="APL630" s="203" t="s">
        <v>63</v>
      </c>
      <c r="APM630" s="10">
        <f>APK630*1.4</f>
        <v>274.39999999999998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VLOOKUP(APQ630,$A$681:$F$2401,6,FALSE)</f>
        <v>102</v>
      </c>
      <c r="APU630" s="203" t="s">
        <v>63</v>
      </c>
      <c r="APV630" s="10">
        <f>APT630*1.4</f>
        <v>142.79999999999998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VLOOKUP(APZ630,$A$681:$F$2401,6,FALSE)</f>
        <v>197</v>
      </c>
      <c r="AQD630" s="203" t="s">
        <v>63</v>
      </c>
      <c r="AQE630" s="10">
        <f>AQC630*1.4</f>
        <v>275.79999999999995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VLOOKUP(B631,$A$681:$F$2401,6,FALSE)</f>
        <v>124</v>
      </c>
      <c r="F631" s="203" t="s">
        <v>65</v>
      </c>
      <c r="G631" s="10">
        <f>E631*1.3</f>
        <v>161.20000000000002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VLOOKUP(K631,$A$681:$F$2401,6,FALSE)</f>
        <v>102</v>
      </c>
      <c r="O631" s="203" t="s">
        <v>65</v>
      </c>
      <c r="P631" s="10">
        <f>N631*1.3</f>
        <v>132.6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VLOOKUP(T631,$A$681:$F$2401,6,FALSE)</f>
        <v>102</v>
      </c>
      <c r="X631" s="203" t="s">
        <v>65</v>
      </c>
      <c r="Y631" s="10">
        <f>W631*1.3</f>
        <v>132.6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VLOOKUP(AC631,$A$681:$F$2401,6,FALSE)</f>
        <v>196</v>
      </c>
      <c r="AG631" s="203" t="s">
        <v>65</v>
      </c>
      <c r="AH631" s="10">
        <f>AF631*1.3</f>
        <v>254.8</v>
      </c>
      <c r="AI631" s="10"/>
      <c r="AJ631" s="267"/>
      <c r="AK631" s="203" t="s">
        <v>92</v>
      </c>
      <c r="AL631" s="276" t="s">
        <v>2332</v>
      </c>
      <c r="AN631" s="204"/>
      <c r="AO631" s="204">
        <f>VLOOKUP(AL631,$A$681:$F$2401,6,FALSE)</f>
        <v>232</v>
      </c>
      <c r="AP631" s="203" t="s">
        <v>65</v>
      </c>
      <c r="AQ631" s="10">
        <f>AO631*1.3</f>
        <v>301.60000000000002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VLOOKUP(AU631,$A$681:$F$2401,6,FALSE)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VLOOKUP(BD631,$A$681:$F$2401,6,FALSE)</f>
        <v>113</v>
      </c>
      <c r="BH631" s="203" t="s">
        <v>65</v>
      </c>
      <c r="BI631" s="10">
        <f>BG631*1.3</f>
        <v>146.9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VLOOKUP(BM631,$A$681:$F$2401,6,FALSE)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VLOOKUP(BV631,$A$681:$F$2401,6,FALSE)</f>
        <v>223</v>
      </c>
      <c r="BZ631" s="203" t="s">
        <v>65</v>
      </c>
      <c r="CA631" s="10">
        <f>BY631*1.3</f>
        <v>289.90000000000003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VLOOKUP(CE631,$A$681:$F$2401,6,FALSE)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VLOOKUP(CN631,$A$681:$F$2401,6,FALSE)</f>
        <v>124</v>
      </c>
      <c r="CR631" s="203" t="s">
        <v>65</v>
      </c>
      <c r="CS631" s="10">
        <f>CQ631*1.3</f>
        <v>161.20000000000002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VLOOKUP(CW631,$A$681:$F$2401,6,FALSE)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VLOOKUP(DF631,$A$681:$F$2401,6,FALSE)</f>
        <v>196</v>
      </c>
      <c r="DJ631" s="203" t="s">
        <v>65</v>
      </c>
      <c r="DK631" s="10">
        <f>DI631*1.3</f>
        <v>254.8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VLOOKUP(DO631,$A$681:$F$2401,6,FALSE)</f>
        <v>124</v>
      </c>
      <c r="DS631" s="203" t="s">
        <v>65</v>
      </c>
      <c r="DT631" s="10">
        <f>DR631*1.3</f>
        <v>161.20000000000002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VLOOKUP(DX631,$A$681:$F$2401,6,FALSE)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VLOOKUP(EG631,$A$681:$F$2401,6,FALSE)</f>
        <v>65</v>
      </c>
      <c r="EK631" s="203" t="s">
        <v>65</v>
      </c>
      <c r="EL631" s="10">
        <f>EJ631*1.3</f>
        <v>84.5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VLOOKUP(EP631,$A$681:$F$2401,6,FALSE)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VLOOKUP(EY631,$A$681:$F$2401,6,FALSE)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8" t="s">
        <v>1188</v>
      </c>
      <c r="FJ631" s="204"/>
      <c r="FK631" s="204">
        <f>VLOOKUP(FH631,$A$681:$F$2401,6,FALSE)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2332</v>
      </c>
      <c r="FS631" s="204"/>
      <c r="FT631" s="204">
        <f>VLOOKUP(FQ631,$A$681:$F$2401,6,FALSE)</f>
        <v>232</v>
      </c>
      <c r="FU631" s="203" t="s">
        <v>65</v>
      </c>
      <c r="FV631" s="10">
        <f>FT631*1.3</f>
        <v>301.60000000000002</v>
      </c>
      <c r="FW631" s="10"/>
      <c r="FX631" s="267"/>
      <c r="FY631" s="203" t="s">
        <v>92</v>
      </c>
      <c r="FZ631" s="276" t="s">
        <v>2332</v>
      </c>
      <c r="GB631" s="204"/>
      <c r="GC631" s="204">
        <f>VLOOKUP(FZ631,$A$681:$F$2401,6,FALSE)</f>
        <v>232</v>
      </c>
      <c r="GD631" s="203" t="s">
        <v>65</v>
      </c>
      <c r="GE631" s="10">
        <f>GC631*1.3</f>
        <v>301.60000000000002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VLOOKUP(GI631,$A$681:$F$2401,6,FALSE)</f>
        <v>23</v>
      </c>
      <c r="GM631" s="203" t="s">
        <v>65</v>
      </c>
      <c r="GN631" s="10">
        <f>GL631*1.3</f>
        <v>29.900000000000002</v>
      </c>
      <c r="GO631" s="10"/>
      <c r="GP631" s="267"/>
      <c r="GQ631" s="203" t="s">
        <v>92</v>
      </c>
      <c r="GR631" s="276" t="s">
        <v>2337</v>
      </c>
      <c r="GT631" s="204"/>
      <c r="GU631" s="204">
        <f>VLOOKUP(GR631,$A$681:$F$2401,6,FALSE)</f>
        <v>124</v>
      </c>
      <c r="GV631" s="203" t="s">
        <v>65</v>
      </c>
      <c r="GW631" s="10">
        <f>GU631*1.3</f>
        <v>161.20000000000002</v>
      </c>
      <c r="GX631" s="10"/>
      <c r="GY631" s="267"/>
      <c r="GZ631" s="203" t="s">
        <v>92</v>
      </c>
      <c r="HA631" s="276" t="s">
        <v>1833</v>
      </c>
      <c r="HC631" s="204"/>
      <c r="HD631" s="204">
        <f>VLOOKUP(HA631,$A$681:$F$2401,6,FALSE)</f>
        <v>48</v>
      </c>
      <c r="HE631" s="203" t="s">
        <v>65</v>
      </c>
      <c r="HF631" s="10">
        <f>HD631*1.3</f>
        <v>62.400000000000006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VLOOKUP(HJ631,$A$681:$F$2401,6,FALSE)</f>
        <v>23</v>
      </c>
      <c r="HN631" s="203" t="s">
        <v>65</v>
      </c>
      <c r="HO631" s="10">
        <f>HM631*1.3</f>
        <v>29.900000000000002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VLOOKUP(HS631,$A$681:$F$2401,6,FALSE)</f>
        <v>124</v>
      </c>
      <c r="HW631" s="203" t="s">
        <v>65</v>
      </c>
      <c r="HX631" s="10">
        <f>HV631*1.3</f>
        <v>161.20000000000002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VLOOKUP(IB631,$A$681:$F$2401,6,FALSE)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VLOOKUP(IK631,$A$681:$F$2401,6,FALSE)</f>
        <v>23</v>
      </c>
      <c r="IO631" s="203" t="s">
        <v>65</v>
      </c>
      <c r="IP631" s="10">
        <f>IN631*1.3</f>
        <v>29.900000000000002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VLOOKUP(IT631,$A$681:$F$2401,6,FALSE)</f>
        <v>70</v>
      </c>
      <c r="IX631" s="203" t="s">
        <v>65</v>
      </c>
      <c r="IY631" s="10">
        <f>IW631*1.3</f>
        <v>91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VLOOKUP(JC631,$A$681:$F$2401,6,FALSE)</f>
        <v>102</v>
      </c>
      <c r="JG631" s="203" t="s">
        <v>65</v>
      </c>
      <c r="JH631" s="10">
        <f>JF631*1.3</f>
        <v>132.6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VLOOKUP(JL631,$A$681:$F$2401,6,FALSE)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VLOOKUP(JU631,$A$681:$F$2401,6,FALSE)</f>
        <v>196</v>
      </c>
      <c r="JY631" s="203" t="s">
        <v>65</v>
      </c>
      <c r="JZ631" s="10">
        <f>JX631*1.3</f>
        <v>254.8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VLOOKUP(KD631,$A$681:$F$2401,6,FALSE)</f>
        <v>0</v>
      </c>
      <c r="KH631" s="203" t="s">
        <v>65</v>
      </c>
      <c r="KI631" s="10">
        <f>KG631*1.3</f>
        <v>0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VLOOKUP(KM631,$A$681:$F$2401,6,FALSE)</f>
        <v>197</v>
      </c>
      <c r="KQ631" s="203" t="s">
        <v>65</v>
      </c>
      <c r="KR631" s="10">
        <f>KP631*1.3</f>
        <v>256.10000000000002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VLOOKUP(KV631,$A$681:$F$2401,6,FALSE)</f>
        <v>196</v>
      </c>
      <c r="KZ631" s="203" t="s">
        <v>65</v>
      </c>
      <c r="LA631" s="10">
        <f>KY631*1.3</f>
        <v>254.8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VLOOKUP(LE631,$A$681:$F$2401,6,FALSE)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VLOOKUP(LN631,$A$681:$F$2401,6,FALSE)</f>
        <v>197</v>
      </c>
      <c r="LR631" s="203" t="s">
        <v>65</v>
      </c>
      <c r="LS631" s="10">
        <f>LQ631*1.3</f>
        <v>256.10000000000002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VLOOKUP(LW631,$A$681:$F$2401,6,FALSE)</f>
        <v>23</v>
      </c>
      <c r="MA631" s="203" t="s">
        <v>65</v>
      </c>
      <c r="MB631" s="10">
        <f>LZ631*1.3</f>
        <v>29.900000000000002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VLOOKUP(MF631,$A$681:$F$2401,6,FALSE)</f>
        <v>102</v>
      </c>
      <c r="MJ631" s="203" t="s">
        <v>65</v>
      </c>
      <c r="MK631" s="10">
        <f>MI631*1.3</f>
        <v>132.6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VLOOKUP(MO631,$A$681:$F$2401,6,FALSE)</f>
        <v>5</v>
      </c>
      <c r="MS631" s="203" t="s">
        <v>65</v>
      </c>
      <c r="MT631" s="10">
        <f>MR631*1.3</f>
        <v>6.5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VLOOKUP(MX631,$A$681:$F$2401,6,FALSE)</f>
        <v>196</v>
      </c>
      <c r="NB631" s="203" t="s">
        <v>65</v>
      </c>
      <c r="NC631" s="10">
        <f>NA631*1.3</f>
        <v>254.8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VLOOKUP(NG631,$A$681:$F$2401,6,FALSE)</f>
        <v>124</v>
      </c>
      <c r="NK631" s="203" t="s">
        <v>65</v>
      </c>
      <c r="NL631" s="10">
        <f>NJ631*1.3</f>
        <v>161.20000000000002</v>
      </c>
      <c r="NM631" s="10"/>
      <c r="NN631" s="267"/>
      <c r="NO631" s="203" t="s">
        <v>92</v>
      </c>
      <c r="NP631" s="421" t="s">
        <v>415</v>
      </c>
      <c r="NR631" s="204"/>
      <c r="NS631" s="204">
        <f>VLOOKUP(NP631,$A$681:$F$2401,6,FALSE)</f>
        <v>23</v>
      </c>
      <c r="NT631" s="203" t="s">
        <v>65</v>
      </c>
      <c r="NU631" s="10">
        <f>NS631*1.3</f>
        <v>29.900000000000002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VLOOKUP(NY631,$A$681:$F$2401,6,FALSE)</f>
        <v>102</v>
      </c>
      <c r="OC631" s="203" t="s">
        <v>65</v>
      </c>
      <c r="OD631" s="10">
        <f>OB631*1.3</f>
        <v>132.6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VLOOKUP(OH631,$A$681:$F$2401,6,FALSE)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21" t="s">
        <v>615</v>
      </c>
      <c r="OS631" s="204"/>
      <c r="OT631" s="204">
        <f>VLOOKUP(OQ631,$A$681:$F$2401,6,FALSE)</f>
        <v>10</v>
      </c>
      <c r="OU631" s="203" t="s">
        <v>65</v>
      </c>
      <c r="OV631" s="10">
        <f>OT631*1.3</f>
        <v>13</v>
      </c>
      <c r="OW631" s="10"/>
      <c r="OX631" s="267"/>
      <c r="OY631" s="203" t="s">
        <v>92</v>
      </c>
      <c r="OZ631" s="425" t="s">
        <v>2332</v>
      </c>
      <c r="PB631" s="204"/>
      <c r="PC631" s="204">
        <f>VLOOKUP(OZ631,$A$681:$F$2401,6,FALSE)</f>
        <v>232</v>
      </c>
      <c r="PD631" s="203" t="s">
        <v>65</v>
      </c>
      <c r="PE631" s="10">
        <f>PC631*1.3</f>
        <v>301.60000000000002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VLOOKUP(PI631,$A$681:$F$2401,6,FALSE)</f>
        <v>196</v>
      </c>
      <c r="PM631" s="203" t="s">
        <v>65</v>
      </c>
      <c r="PN631" s="10">
        <f>PL631*1.3</f>
        <v>254.8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VLOOKUP(PR631,$A$681:$F$2401,6,FALSE)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VLOOKUP(QA631,$A$681:$F$2401,6,FALSE)</f>
        <v>196</v>
      </c>
      <c r="QE631" s="203" t="s">
        <v>65</v>
      </c>
      <c r="QF631" s="10">
        <f>QD631*1.3</f>
        <v>254.8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VLOOKUP(QJ631,$A$681:$F$2401,6,FALSE)</f>
        <v>196</v>
      </c>
      <c r="QN631" s="203" t="s">
        <v>65</v>
      </c>
      <c r="QO631" s="10">
        <f>QM631*1.3</f>
        <v>254.8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VLOOKUP(QS631,$A$681:$F$2401,6,FALSE)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VLOOKUP(RB631,$A$681:$F$2401,6,FALSE)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VLOOKUP(RK631,$A$681:$F$2401,6,FALSE)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VLOOKUP(RT631,$A$681:$F$2401,6,FALSE)</f>
        <v>124</v>
      </c>
      <c r="RX631" s="203" t="s">
        <v>65</v>
      </c>
      <c r="RY631" s="10">
        <f>RW631*1.3</f>
        <v>161.20000000000002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VLOOKUP(SC631,$A$681:$F$2401,6,FALSE)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2332</v>
      </c>
      <c r="SN631" s="204"/>
      <c r="SO631" s="204">
        <f>VLOOKUP(SL631,$A$681:$F$2401,6,FALSE)</f>
        <v>232</v>
      </c>
      <c r="SP631" s="203" t="s">
        <v>65</v>
      </c>
      <c r="SQ631" s="10">
        <f>SO631*1.3</f>
        <v>301.60000000000002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VLOOKUP(SU631,$A$681:$F$2401,6,FALSE)</f>
        <v>134</v>
      </c>
      <c r="SY631" s="203" t="s">
        <v>65</v>
      </c>
      <c r="SZ631" s="10">
        <f>SX631*1.3</f>
        <v>174.20000000000002</v>
      </c>
      <c r="TA631" s="10"/>
      <c r="TB631" s="273"/>
      <c r="TC631" s="203" t="s">
        <v>92</v>
      </c>
      <c r="TD631" s="425" t="s">
        <v>463</v>
      </c>
      <c r="TF631" s="204"/>
      <c r="TG631" s="204">
        <f>VLOOKUP(TD631,$A$681:$F$2401,6,FALSE)</f>
        <v>196</v>
      </c>
      <c r="TH631" s="203" t="s">
        <v>65</v>
      </c>
      <c r="TI631" s="10">
        <f>TG631*1.3</f>
        <v>254.8</v>
      </c>
      <c r="TK631" s="273"/>
      <c r="TL631" s="203" t="s">
        <v>92</v>
      </c>
      <c r="TM631" s="276" t="s">
        <v>627</v>
      </c>
      <c r="TO631" s="204"/>
      <c r="TP631" s="204">
        <f>VLOOKUP(TM631,$A$681:$F$2401,6,FALSE)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VLOOKUP(TV631,$A$681:$F$2401,6,FALSE)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VLOOKUP(UE631,$A$681:$F$2401,6,FALSE)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VLOOKUP(UN631,$A$681:$F$2401,6,FALSE)</f>
        <v>89</v>
      </c>
      <c r="UR631" s="203" t="s">
        <v>65</v>
      </c>
      <c r="US631" s="10">
        <f>UQ631*1.3</f>
        <v>115.7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VLOOKUP(UW631,$A$681:$F$2401,6,FALSE)</f>
        <v>15</v>
      </c>
      <c r="VA631" s="203" t="s">
        <v>65</v>
      </c>
      <c r="VB631" s="10">
        <f>UZ631*1.3</f>
        <v>19.5</v>
      </c>
      <c r="VC631" s="10"/>
      <c r="VD631" s="273"/>
      <c r="VE631" s="203" t="s">
        <v>92</v>
      </c>
      <c r="VF631" s="276" t="s">
        <v>2332</v>
      </c>
      <c r="VH631" s="204"/>
      <c r="VI631" s="204">
        <f>VLOOKUP(VF631,$A$681:$F$2401,6,FALSE)</f>
        <v>232</v>
      </c>
      <c r="VJ631" s="203" t="s">
        <v>65</v>
      </c>
      <c r="VK631" s="10">
        <f>VI631*1.3</f>
        <v>301.60000000000002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VLOOKUP(VO631,$A$681:$F$2401,6,FALSE)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VLOOKUP(VX631,$A$681:$F$2401,6,FALSE)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VLOOKUP(WG631,$A$681:$F$2401,6,FALSE)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VLOOKUP(WP631,$A$681:$F$2401,6,FALSE)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VLOOKUP(WY631,$A$681:$F$2401,6,FALSE)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VLOOKUP(XH631,$A$681:$F$2401,6,FALSE)</f>
        <v>65</v>
      </c>
      <c r="XL631" s="203" t="s">
        <v>65</v>
      </c>
      <c r="XM631" s="10">
        <f>XK631*1.3</f>
        <v>84.5</v>
      </c>
      <c r="XO631" s="273"/>
      <c r="XP631" s="203" t="s">
        <v>92</v>
      </c>
      <c r="XQ631" s="276" t="s">
        <v>670</v>
      </c>
      <c r="XS631" s="204"/>
      <c r="XT631" s="204">
        <f>VLOOKUP(XQ631,$A$681:$F$2401,6,FALSE)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VLOOKUP(XZ631,$A$681:$F$2401,6,FALSE)</f>
        <v>196</v>
      </c>
      <c r="YD631" s="203" t="s">
        <v>65</v>
      </c>
      <c r="YE631" s="10">
        <f>YC631*1.3</f>
        <v>254.8</v>
      </c>
      <c r="YG631" s="273"/>
      <c r="YH631" s="203" t="s">
        <v>92</v>
      </c>
      <c r="YI631" s="278" t="s">
        <v>183</v>
      </c>
      <c r="YK631" s="204"/>
      <c r="YL631" s="204" t="e">
        <f>VLOOKUP(YI631,$A$681:$F$2401,6,FALSE)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VLOOKUP(YR631,$A$681:$F$2401,6,FALSE)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5" t="s">
        <v>1703</v>
      </c>
      <c r="ZC631" s="204"/>
      <c r="ZD631" s="204">
        <f>VLOOKUP(ZA631,$A$681:$F$2401,6,FALSE)</f>
        <v>113</v>
      </c>
      <c r="ZE631" s="203" t="s">
        <v>65</v>
      </c>
      <c r="ZF631" s="10">
        <f>ZD631*1.3</f>
        <v>146.9</v>
      </c>
      <c r="ZH631" s="273"/>
      <c r="ZI631" s="203" t="s">
        <v>92</v>
      </c>
      <c r="ZJ631" s="276" t="s">
        <v>1692</v>
      </c>
      <c r="ZL631" s="204"/>
      <c r="ZM631" s="204">
        <f>VLOOKUP(ZJ631,$A$681:$F$2401,6,FALSE)</f>
        <v>197</v>
      </c>
      <c r="ZN631" s="203" t="s">
        <v>65</v>
      </c>
      <c r="ZO631" s="10">
        <f>ZM631*1.3</f>
        <v>256.10000000000002</v>
      </c>
      <c r="ZQ631" s="273"/>
      <c r="ZR631" s="203" t="s">
        <v>92</v>
      </c>
      <c r="ZS631" s="276" t="s">
        <v>531</v>
      </c>
      <c r="ZU631" s="204"/>
      <c r="ZV631" s="204">
        <f>VLOOKUP(ZS631,$A$681:$F$2401,6,FALSE)</f>
        <v>0</v>
      </c>
      <c r="ZW631" s="203" t="s">
        <v>65</v>
      </c>
      <c r="ZX631" s="10">
        <f>ZV631*1.3</f>
        <v>0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VLOOKUP(AAB631,$A$681:$F$2401,6,FALSE)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VLOOKUP(AAK631,$A$681:$F$2401,6,FALSE)</f>
        <v>196</v>
      </c>
      <c r="AAO631" s="203" t="s">
        <v>65</v>
      </c>
      <c r="AAP631" s="10">
        <f>AAN631*1.3</f>
        <v>254.8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VLOOKUP(AAT631,$A$681:$F$2401,6,FALSE)</f>
        <v>89</v>
      </c>
      <c r="AAX631" s="203" t="s">
        <v>65</v>
      </c>
      <c r="AAY631" s="10">
        <f>AAW631*1.3</f>
        <v>115.7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VLOOKUP(ABC631,$A$681:$F$2401,6,FALSE)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VLOOKUP(ABL631,$A$681:$F$2401,6,FALSE)</f>
        <v>183</v>
      </c>
      <c r="ABP631" s="203" t="s">
        <v>65</v>
      </c>
      <c r="ABQ631" s="10">
        <f>ABO631*1.3</f>
        <v>237.9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VLOOKUP(ABU631,$A$681:$F$2401,6,FALSE)</f>
        <v>223</v>
      </c>
      <c r="ABY631" s="203" t="s">
        <v>65</v>
      </c>
      <c r="ABZ631" s="10">
        <f>ABX631*1.3</f>
        <v>289.90000000000003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VLOOKUP(ACD631,$A$681:$F$2401,6,FALSE)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VLOOKUP(ACM631,$A$681:$F$2401,6,FALSE)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VLOOKUP(ACV631,$A$681:$F$2401,6,FALSE)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VLOOKUP(ADE631,$A$681:$F$2401,6,FALSE)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VLOOKUP(ADN631,$A$681:$F$2401,6,FALSE)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VLOOKUP(ADW631,$A$681:$F$2401,6,FALSE)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VLOOKUP(AEF631,$A$681:$F$2401,6,FALSE)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VLOOKUP(AEO631,$A$681:$F$2401,6,FALSE)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VLOOKUP(AEX631,$A$681:$F$2401,6,FALSE)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VLOOKUP(AFG631,$A$681:$F$2401,6,FALSE)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VLOOKUP(AFP631,$A$681:$F$2401,6,FALSE)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VLOOKUP(AFY631,$A$681:$F$2401,6,FALSE)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VLOOKUP(AGH631,$A$681:$F$2401,6,FALSE)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VLOOKUP(AGQ631,$A$681:$F$2401,6,FALSE)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VLOOKUP(AGZ631,$A$681:$F$2401,6,FALSE)</f>
        <v>134</v>
      </c>
      <c r="AHD631" s="203" t="s">
        <v>65</v>
      </c>
      <c r="AHE631" s="10">
        <f>AHC631*1.3</f>
        <v>174.20000000000002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VLOOKUP(AHI631,$A$681:$F$2401,6,FALSE)</f>
        <v>197</v>
      </c>
      <c r="AHM631" s="203" t="s">
        <v>65</v>
      </c>
      <c r="AHN631" s="10">
        <f>AHL631*1.3</f>
        <v>256.10000000000002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VLOOKUP(AHR631,$A$681:$F$2401,6,FALSE)</f>
        <v>124</v>
      </c>
      <c r="AHV631" s="203" t="s">
        <v>65</v>
      </c>
      <c r="AHW631" s="10">
        <f>AHU631*1.3</f>
        <v>161.20000000000002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VLOOKUP(AIA631,$A$681:$F$2401,6,FALSE)</f>
        <v>134</v>
      </c>
      <c r="AIE631" s="203" t="s">
        <v>65</v>
      </c>
      <c r="AIF631" s="10">
        <f>AID631*1.3</f>
        <v>174.20000000000002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VLOOKUP(AIJ631,$A$681:$F$2401,6,FALSE)</f>
        <v>102</v>
      </c>
      <c r="AIN631" s="203" t="s">
        <v>65</v>
      </c>
      <c r="AIO631" s="10">
        <f>AIM631*1.3</f>
        <v>132.6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VLOOKUP(AIS631,$A$681:$F$2401,6,FALSE)</f>
        <v>197</v>
      </c>
      <c r="AIW631" s="203" t="s">
        <v>65</v>
      </c>
      <c r="AIX631" s="10">
        <f>AIV631*1.3</f>
        <v>256.10000000000002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VLOOKUP(AJB631,$A$681:$F$2401,6,FALSE)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VLOOKUP(AJK631,$A$681:$F$2401,6,FALSE)</f>
        <v>102</v>
      </c>
      <c r="AJO631" s="203" t="s">
        <v>65</v>
      </c>
      <c r="AJP631" s="10">
        <f>AJN631*1.3</f>
        <v>132.6</v>
      </c>
      <c r="AJQ631" s="10"/>
      <c r="AJR631" s="273"/>
      <c r="AJS631" s="203" t="s">
        <v>92</v>
      </c>
      <c r="AJT631" s="428" t="s">
        <v>610</v>
      </c>
      <c r="AJV631" s="204"/>
      <c r="AJW631" s="204">
        <f>VLOOKUP(AJT631,$A$681:$F$2401,6,FALSE)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VLOOKUP(AKC631,$A$681:$F$2401,6,FALSE)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VLOOKUP(AKL631,$A$681:$F$2401,6,FALSE)</f>
        <v>102</v>
      </c>
      <c r="AKP631" s="203" t="s">
        <v>65</v>
      </c>
      <c r="AKQ631" s="10">
        <f>AKO631*1.3</f>
        <v>132.6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VLOOKUP(AKU631,$A$681:$F$2401,6,FALSE)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VLOOKUP(ALD631,$A$681:$F$2401,6,FALSE)</f>
        <v>196</v>
      </c>
      <c r="ALH631" s="203" t="s">
        <v>65</v>
      </c>
      <c r="ALI631" s="10">
        <f>ALG631*1.3</f>
        <v>254.8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VLOOKUP(ALM631,$A$681:$F$2401,6,FALSE)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VLOOKUP(ALV631,$A$681:$F$2401,6,FALSE)</f>
        <v>23</v>
      </c>
      <c r="ALZ631" s="203" t="s">
        <v>65</v>
      </c>
      <c r="AMA631" s="10">
        <f>ALY631*1.3</f>
        <v>29.900000000000002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VLOOKUP(AME631,$A$681:$F$2401,6,FALSE)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VLOOKUP(AMN631,$A$681:$F$2401,6,FALSE)</f>
        <v>183</v>
      </c>
      <c r="AMR631" s="203" t="s">
        <v>65</v>
      </c>
      <c r="AMS631" s="10">
        <f>AMQ631*1.3</f>
        <v>237.9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VLOOKUP(AMW631,$A$681:$F$2401,6,FALSE)</f>
        <v>102</v>
      </c>
      <c r="ANA631" s="203" t="s">
        <v>65</v>
      </c>
      <c r="ANB631" s="10">
        <f>AMZ631*1.3</f>
        <v>132.6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VLOOKUP(ANF631,$A$681:$F$2401,6,FALSE)</f>
        <v>197</v>
      </c>
      <c r="ANJ631" s="203" t="s">
        <v>65</v>
      </c>
      <c r="ANK631" s="10">
        <f>ANI631*1.3</f>
        <v>256.10000000000002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VLOOKUP(ANO631,$A$681:$F$2401,6,FALSE)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VLOOKUP(ANX631,$A$681:$F$2401,6,FALSE)</f>
        <v>223</v>
      </c>
      <c r="AOB631" s="203" t="s">
        <v>65</v>
      </c>
      <c r="AOC631" s="10">
        <f>AOA631*1.3</f>
        <v>289.90000000000003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VLOOKUP(AOG631,$A$681:$F$2401,6,FALSE)</f>
        <v>10</v>
      </c>
      <c r="AOK631" s="203" t="s">
        <v>65</v>
      </c>
      <c r="AOL631" s="10">
        <f>AOJ631*1.3</f>
        <v>13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VLOOKUP(AOP631,$A$681:$F$2401,6,FALSE)</f>
        <v>102</v>
      </c>
      <c r="AOT631" s="203" t="s">
        <v>65</v>
      </c>
      <c r="AOU631" s="10">
        <f>AOS631*1.3</f>
        <v>132.6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VLOOKUP(AOY631,$A$681:$F$2401,6,FALSE)</f>
        <v>23</v>
      </c>
      <c r="APC631" s="203" t="s">
        <v>65</v>
      </c>
      <c r="APD631" s="10">
        <f>APB631*1.3</f>
        <v>29.900000000000002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VLOOKUP(APH631,$A$681:$F$2401,6,FALSE)</f>
        <v>23</v>
      </c>
      <c r="APL631" s="203" t="s">
        <v>65</v>
      </c>
      <c r="APM631" s="10">
        <f>APK631*1.3</f>
        <v>29.900000000000002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VLOOKUP(APQ631,$A$681:$F$2401,6,FALSE)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2332</v>
      </c>
      <c r="AQB631" s="204"/>
      <c r="AQC631" s="204">
        <f>VLOOKUP(APZ631,$A$681:$F$2401,6,FALSE)</f>
        <v>232</v>
      </c>
      <c r="AQD631" s="203" t="s">
        <v>65</v>
      </c>
      <c r="AQE631" s="10">
        <f>AQC631*1.3</f>
        <v>301.60000000000002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VLOOKUP(B632,$A$681:$F$2401,6,FALSE)</f>
        <v>196</v>
      </c>
      <c r="F632" s="203" t="s">
        <v>67</v>
      </c>
      <c r="G632" s="10">
        <f>E632*1.2</f>
        <v>235.2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VLOOKUP(K632,$A$681:$F$2401,6,FALSE)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2332</v>
      </c>
      <c r="V632" s="204"/>
      <c r="W632" s="204">
        <f>VLOOKUP(T632,$A$681:$F$2401,6,FALSE)</f>
        <v>232</v>
      </c>
      <c r="X632" s="203" t="s">
        <v>67</v>
      </c>
      <c r="Y632" s="10">
        <f>W632*1.2</f>
        <v>278.39999999999998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VLOOKUP(AC632,$A$681:$F$2401,6,FALSE)</f>
        <v>5</v>
      </c>
      <c r="AG632" s="203" t="s">
        <v>67</v>
      </c>
      <c r="AH632" s="10">
        <f>AF632*1.2</f>
        <v>6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VLOOKUP(AL632,$A$681:$F$2401,6,FALSE)</f>
        <v>124</v>
      </c>
      <c r="AP632" s="203" t="s">
        <v>67</v>
      </c>
      <c r="AQ632" s="10">
        <f>AO632*1.2</f>
        <v>148.79999999999998</v>
      </c>
      <c r="AR632" s="10"/>
      <c r="AS632" s="267"/>
      <c r="AT632" s="203" t="s">
        <v>93</v>
      </c>
      <c r="AU632" s="276" t="s">
        <v>2337</v>
      </c>
      <c r="AW632" s="204"/>
      <c r="AX632" s="204">
        <f>VLOOKUP(AU632,$A$681:$F$2401,6,FALSE)</f>
        <v>124</v>
      </c>
      <c r="AY632" s="203" t="s">
        <v>67</v>
      </c>
      <c r="AZ632" s="10">
        <f>AX632*1.2</f>
        <v>148.79999999999998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VLOOKUP(BD632,$A$681:$F$2401,6,FALSE)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VLOOKUP(BM632,$A$681:$F$2401,6,FALSE)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2337</v>
      </c>
      <c r="BX632" s="204"/>
      <c r="BY632" s="204">
        <f>VLOOKUP(BV632,$A$681:$F$2401,6,FALSE)</f>
        <v>124</v>
      </c>
      <c r="BZ632" s="203" t="s">
        <v>67</v>
      </c>
      <c r="CA632" s="10">
        <f>BY632*1.2</f>
        <v>148.79999999999998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VLOOKUP(CE632,$A$681:$F$2401,6,FALSE)</f>
        <v>197</v>
      </c>
      <c r="CI632" s="203" t="s">
        <v>67</v>
      </c>
      <c r="CJ632" s="10">
        <f>CH632*1.2</f>
        <v>236.39999999999998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VLOOKUP(CN632,$A$681:$F$2401,6,FALSE)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2332</v>
      </c>
      <c r="CY632" s="204"/>
      <c r="CZ632" s="204">
        <f>VLOOKUP(CW632,$A$681:$F$2401,6,FALSE)</f>
        <v>232</v>
      </c>
      <c r="DA632" s="203" t="s">
        <v>67</v>
      </c>
      <c r="DB632" s="10">
        <f>CZ632*1.2</f>
        <v>278.39999999999998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VLOOKUP(DF632,$A$681:$F$2401,6,FALSE)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VLOOKUP(DO632,$A$681:$F$2401,6,FALSE)</f>
        <v>102</v>
      </c>
      <c r="DS632" s="203" t="s">
        <v>67</v>
      </c>
      <c r="DT632" s="10">
        <f>DR632*1.2</f>
        <v>122.39999999999999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VLOOKUP(DX632,$A$681:$F$2401,6,FALSE)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VLOOKUP(EG632,$A$681:$F$2401,6,FALSE)</f>
        <v>102</v>
      </c>
      <c r="EK632" s="203" t="s">
        <v>67</v>
      </c>
      <c r="EL632" s="10">
        <f>EJ632*1.2</f>
        <v>122.39999999999999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VLOOKUP(EP632,$A$681:$F$2401,6,FALSE)</f>
        <v>197</v>
      </c>
      <c r="ET632" s="203" t="s">
        <v>67</v>
      </c>
      <c r="EU632" s="10">
        <f>ES632*1.2</f>
        <v>236.39999999999998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VLOOKUP(EY632,$A$681:$F$2401,6,FALSE)</f>
        <v>124</v>
      </c>
      <c r="FC632" s="203" t="s">
        <v>67</v>
      </c>
      <c r="FD632" s="10">
        <f>FB632*1.2</f>
        <v>148.79999999999998</v>
      </c>
      <c r="FE632" s="10"/>
      <c r="FF632" s="267"/>
      <c r="FG632" s="203" t="s">
        <v>93</v>
      </c>
      <c r="FH632" s="418" t="s">
        <v>1692</v>
      </c>
      <c r="FJ632" s="204"/>
      <c r="FK632" s="204">
        <f>VLOOKUP(FH632,$A$681:$F$2401,6,FALSE)</f>
        <v>197</v>
      </c>
      <c r="FL632" s="203" t="s">
        <v>67</v>
      </c>
      <c r="FM632" s="10">
        <f>FK632*1.2</f>
        <v>236.39999999999998</v>
      </c>
      <c r="FN632" s="10"/>
      <c r="FO632" s="267"/>
      <c r="FP632" s="203" t="s">
        <v>93</v>
      </c>
      <c r="FQ632" s="276" t="s">
        <v>2337</v>
      </c>
      <c r="FS632" s="204"/>
      <c r="FT632" s="204">
        <f>VLOOKUP(FQ632,$A$681:$F$2401,6,FALSE)</f>
        <v>124</v>
      </c>
      <c r="FU632" s="203" t="s">
        <v>67</v>
      </c>
      <c r="FV632" s="10">
        <f>FT632*1.2</f>
        <v>148.79999999999998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VLOOKUP(FZ632,$A$681:$F$2401,6,FALSE)</f>
        <v>197</v>
      </c>
      <c r="GD632" s="203" t="s">
        <v>67</v>
      </c>
      <c r="GE632" s="10">
        <f>GC632*1.2</f>
        <v>236.39999999999998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VLOOKUP(GI632,$A$681:$F$2401,6,FALSE)</f>
        <v>223</v>
      </c>
      <c r="GM632" s="203" t="s">
        <v>67</v>
      </c>
      <c r="GN632" s="10">
        <f>GL632*1.2</f>
        <v>267.59999999999997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VLOOKUP(GR632,$A$681:$F$2401,6,FALSE)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VLOOKUP(HA632,$A$681:$F$2401,6,FALSE)</f>
        <v>196</v>
      </c>
      <c r="HE632" s="203" t="s">
        <v>67</v>
      </c>
      <c r="HF632" s="10">
        <f>HD632*1.2</f>
        <v>235.2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VLOOKUP(HJ632,$A$681:$F$2401,6,FALSE)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VLOOKUP(HS632,$A$681:$F$2401,6,FALSE)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VLOOKUP(IB632,$A$681:$F$2401,6,FALSE)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VLOOKUP(IK632,$A$681:$F$2401,6,FALSE)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VLOOKUP(IT632,$A$681:$F$2401,6,FALSE)</f>
        <v>196</v>
      </c>
      <c r="IX632" s="203" t="s">
        <v>67</v>
      </c>
      <c r="IY632" s="10">
        <f>IW632*1.2</f>
        <v>235.2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VLOOKUP(JC632,$A$681:$F$2401,6,FALSE)</f>
        <v>196</v>
      </c>
      <c r="JG632" s="203" t="s">
        <v>67</v>
      </c>
      <c r="JH632" s="10">
        <f>JF632*1.2</f>
        <v>235.2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VLOOKUP(JL632,$A$681:$F$2401,6,FALSE)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2332</v>
      </c>
      <c r="JW632" s="204"/>
      <c r="JX632" s="204">
        <f>VLOOKUP(JU632,$A$681:$F$2401,6,FALSE)</f>
        <v>232</v>
      </c>
      <c r="JY632" s="203" t="s">
        <v>67</v>
      </c>
      <c r="JZ632" s="10">
        <f>JX632*1.2</f>
        <v>278.39999999999998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VLOOKUP(KD632,$A$681:$F$2401,6,FALSE)</f>
        <v>197</v>
      </c>
      <c r="KH632" s="203" t="s">
        <v>67</v>
      </c>
      <c r="KI632" s="10">
        <f>KG632*1.2</f>
        <v>236.39999999999998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VLOOKUP(KM632,$A$681:$F$2401,6,FALSE)</f>
        <v>167</v>
      </c>
      <c r="KQ632" s="203" t="s">
        <v>67</v>
      </c>
      <c r="KR632" s="10">
        <f>KP632*1.2</f>
        <v>200.4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VLOOKUP(KV632,$A$681:$F$2401,6,FALSE)</f>
        <v>183</v>
      </c>
      <c r="KZ632" s="203" t="s">
        <v>67</v>
      </c>
      <c r="LA632" s="10">
        <f>KY632*1.2</f>
        <v>219.6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VLOOKUP(LE632,$A$681:$F$2401,6,FALSE)</f>
        <v>91</v>
      </c>
      <c r="LI632" s="203" t="s">
        <v>67</v>
      </c>
      <c r="LJ632" s="10">
        <f>LH632*1.2</f>
        <v>109.2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VLOOKUP(LN632,$A$681:$F$2401,6,FALSE)</f>
        <v>57</v>
      </c>
      <c r="LR632" s="203" t="s">
        <v>67</v>
      </c>
      <c r="LS632" s="10">
        <f>LQ632*1.2</f>
        <v>68.399999999999991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VLOOKUP(LW632,$A$681:$F$2401,6,FALSE)</f>
        <v>196</v>
      </c>
      <c r="MA632" s="203" t="s">
        <v>67</v>
      </c>
      <c r="MB632" s="10">
        <f>LZ632*1.2</f>
        <v>235.2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VLOOKUP(MF632,$A$681:$F$2401,6,FALSE)</f>
        <v>196</v>
      </c>
      <c r="MJ632" s="203" t="s">
        <v>67</v>
      </c>
      <c r="MK632" s="10">
        <f>MI632*1.2</f>
        <v>235.2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VLOOKUP(MO632,$A$681:$F$2401,6,FALSE)</f>
        <v>65</v>
      </c>
      <c r="MS632" s="203" t="s">
        <v>67</v>
      </c>
      <c r="MT632" s="10">
        <f>MR632*1.2</f>
        <v>78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VLOOKUP(MX632,$A$681:$F$2401,6,FALSE)</f>
        <v>65</v>
      </c>
      <c r="NB632" s="203" t="s">
        <v>67</v>
      </c>
      <c r="NC632" s="10">
        <f>NA632*1.2</f>
        <v>78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VLOOKUP(NG632,$A$681:$F$2401,6,FALSE)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21" t="s">
        <v>457</v>
      </c>
      <c r="NR632" s="204"/>
      <c r="NS632" s="204">
        <f>VLOOKUP(NP632,$A$681:$F$2401,6,FALSE)</f>
        <v>223</v>
      </c>
      <c r="NT632" s="203" t="s">
        <v>67</v>
      </c>
      <c r="NU632" s="10">
        <f>NS632*1.2</f>
        <v>267.59999999999997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VLOOKUP(NY632,$A$681:$F$2401,6,FALSE)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VLOOKUP(OH632,$A$681:$F$2401,6,FALSE)</f>
        <v>124</v>
      </c>
      <c r="OL632" s="203" t="s">
        <v>67</v>
      </c>
      <c r="OM632" s="10">
        <f>OK632*1.2</f>
        <v>148.79999999999998</v>
      </c>
      <c r="ON632" s="10"/>
      <c r="OO632" s="267"/>
      <c r="OP632" s="203" t="s">
        <v>93</v>
      </c>
      <c r="OQ632" s="421" t="s">
        <v>475</v>
      </c>
      <c r="OS632" s="204"/>
      <c r="OT632" s="204">
        <f>VLOOKUP(OQ632,$A$681:$F$2401,6,FALSE)</f>
        <v>167</v>
      </c>
      <c r="OU632" s="203" t="s">
        <v>67</v>
      </c>
      <c r="OV632" s="10">
        <f>OT632*1.2</f>
        <v>200.4</v>
      </c>
      <c r="OW632" s="10"/>
      <c r="OX632" s="267"/>
      <c r="OY632" s="203" t="s">
        <v>93</v>
      </c>
      <c r="OZ632" s="425" t="s">
        <v>1718</v>
      </c>
      <c r="PB632" s="204"/>
      <c r="PC632" s="204">
        <f>VLOOKUP(OZ632,$A$681:$F$2401,6,FALSE)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VLOOKUP(PI632,$A$681:$F$2401,6,FALSE)</f>
        <v>102</v>
      </c>
      <c r="PM632" s="203" t="s">
        <v>67</v>
      </c>
      <c r="PN632" s="10">
        <f>PL632*1.2</f>
        <v>122.39999999999999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VLOOKUP(PR632,$A$681:$F$2401,6,FALSE)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VLOOKUP(QA632,$A$681:$F$2401,6,FALSE)</f>
        <v>223</v>
      </c>
      <c r="QE632" s="203" t="s">
        <v>67</v>
      </c>
      <c r="QF632" s="10">
        <f>QD632*1.2</f>
        <v>267.59999999999997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VLOOKUP(QJ632,$A$681:$F$2401,6,FALSE)</f>
        <v>57</v>
      </c>
      <c r="QN632" s="203" t="s">
        <v>67</v>
      </c>
      <c r="QO632" s="10">
        <f>QM632*1.2</f>
        <v>68.399999999999991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VLOOKUP(QS632,$A$681:$F$2401,6,FALSE)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VLOOKUP(RB632,$A$681:$F$2401,6,FALSE)</f>
        <v>134</v>
      </c>
      <c r="RF632" s="203" t="s">
        <v>67</v>
      </c>
      <c r="RG632" s="10">
        <f>RE632*1.2</f>
        <v>160.79999999999998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VLOOKUP(RK632,$A$681:$F$2401,6,FALSE)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VLOOKUP(RT632,$A$681:$F$2401,6,FALSE)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VLOOKUP(SC632,$A$681:$F$2401,6,FALSE)</f>
        <v>223</v>
      </c>
      <c r="SG632" s="203" t="s">
        <v>67</v>
      </c>
      <c r="SH632" s="10">
        <f>SF632*1.2</f>
        <v>267.59999999999997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VLOOKUP(SL632,$A$681:$F$2401,6,FALSE)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VLOOKUP(SU632,$A$681:$F$2401,6,FALSE)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5" t="s">
        <v>415</v>
      </c>
      <c r="TF632" s="204"/>
      <c r="TG632" s="204">
        <f>VLOOKUP(TD632,$A$681:$F$2401,6,FALSE)</f>
        <v>23</v>
      </c>
      <c r="TH632" s="203" t="s">
        <v>67</v>
      </c>
      <c r="TI632" s="10">
        <f>TG632*1.2</f>
        <v>27.599999999999998</v>
      </c>
      <c r="TK632" s="273"/>
      <c r="TL632" s="203" t="s">
        <v>93</v>
      </c>
      <c r="TM632" s="276" t="s">
        <v>1718</v>
      </c>
      <c r="TO632" s="204"/>
      <c r="TP632" s="204">
        <f>VLOOKUP(TM632,$A$681:$F$2401,6,FALSE)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1833</v>
      </c>
      <c r="TX632" s="204"/>
      <c r="TY632" s="204">
        <f>VLOOKUP(TV632,$A$681:$F$2401,6,FALSE)</f>
        <v>48</v>
      </c>
      <c r="TZ632" s="203" t="s">
        <v>67</v>
      </c>
      <c r="UA632" s="10">
        <f>TY632*1.2</f>
        <v>57.599999999999994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VLOOKUP(UE632,$A$681:$F$2401,6,FALSE)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VLOOKUP(UN632,$A$681:$F$2401,6,FALSE)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VLOOKUP(UW632,$A$681:$F$2401,6,FALSE)</f>
        <v>167</v>
      </c>
      <c r="VA632" s="203" t="s">
        <v>67</v>
      </c>
      <c r="VB632" s="10">
        <f>UZ632*1.2</f>
        <v>200.4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VLOOKUP(VF632,$A$681:$F$2401,6,FALSE)</f>
        <v>196</v>
      </c>
      <c r="VJ632" s="203" t="s">
        <v>67</v>
      </c>
      <c r="VK632" s="10">
        <f>VI632*1.2</f>
        <v>235.2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VLOOKUP(VO632,$A$681:$F$2401,6,FALSE)</f>
        <v>197</v>
      </c>
      <c r="VS632" s="203" t="s">
        <v>67</v>
      </c>
      <c r="VT632" s="10">
        <f>VR632*1.2</f>
        <v>236.39999999999998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VLOOKUP(VX632,$A$681:$F$2401,6,FALSE)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VLOOKUP(WG632,$A$681:$F$2401,6,FALSE)</f>
        <v>94</v>
      </c>
      <c r="WK632" s="203" t="s">
        <v>67</v>
      </c>
      <c r="WL632" s="10">
        <f>WJ632*1.2</f>
        <v>112.8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VLOOKUP(WP632,$A$681:$F$2401,6,FALSE)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VLOOKUP(WY632,$A$681:$F$2401,6,FALSE)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VLOOKUP(XH632,$A$681:$F$2401,6,FALSE)</f>
        <v>197</v>
      </c>
      <c r="XL632" s="203" t="s">
        <v>67</v>
      </c>
      <c r="XM632" s="10">
        <f>XK632*1.2</f>
        <v>236.39999999999998</v>
      </c>
      <c r="XO632" s="273"/>
      <c r="XP632" s="203" t="s">
        <v>93</v>
      </c>
      <c r="XQ632" s="276" t="s">
        <v>578</v>
      </c>
      <c r="XS632" s="204"/>
      <c r="XT632" s="204">
        <f>VLOOKUP(XQ632,$A$681:$F$2401,6,FALSE)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VLOOKUP(XZ632,$A$681:$F$2401,6,FALSE)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VLOOKUP(YI632,$A$681:$F$2401,6,FALSE)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VLOOKUP(YR632,$A$681:$F$2401,6,FALSE)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5" t="s">
        <v>1188</v>
      </c>
      <c r="ZC632" s="204"/>
      <c r="ZD632" s="204">
        <f>VLOOKUP(ZA632,$A$681:$F$2401,6,FALSE)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514</v>
      </c>
      <c r="ZL632" s="204"/>
      <c r="ZM632" s="204">
        <f>VLOOKUP(ZJ632,$A$681:$F$2401,6,FALSE)</f>
        <v>91</v>
      </c>
      <c r="ZN632" s="203" t="s">
        <v>67</v>
      </c>
      <c r="ZO632" s="10">
        <f>ZM632*1.2</f>
        <v>109.2</v>
      </c>
      <c r="ZQ632" s="273"/>
      <c r="ZR632" s="203" t="s">
        <v>93</v>
      </c>
      <c r="ZS632" s="276" t="s">
        <v>578</v>
      </c>
      <c r="ZU632" s="204"/>
      <c r="ZV632" s="204">
        <f>VLOOKUP(ZS632,$A$681:$F$2401,6,FALSE)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VLOOKUP(AAB632,$A$681:$F$2401,6,FALSE)</f>
        <v>196</v>
      </c>
      <c r="AAF632" s="203" t="s">
        <v>67</v>
      </c>
      <c r="AAG632" s="10">
        <f>AAE632*1.2</f>
        <v>235.2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VLOOKUP(AAK632,$A$681:$F$2401,6,FALSE)</f>
        <v>15</v>
      </c>
      <c r="AAO632" s="203" t="s">
        <v>67</v>
      </c>
      <c r="AAP632" s="10">
        <f>AAN632*1.2</f>
        <v>18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VLOOKUP(AAT632,$A$681:$F$2401,6,FALSE)</f>
        <v>196</v>
      </c>
      <c r="AAX632" s="203" t="s">
        <v>67</v>
      </c>
      <c r="AAY632" s="10">
        <f>AAW632*1.2</f>
        <v>235.2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VLOOKUP(ABC632,$A$681:$F$2401,6,FALSE)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VLOOKUP(ABL632,$A$681:$F$2401,6,FALSE)</f>
        <v>91</v>
      </c>
      <c r="ABP632" s="203" t="s">
        <v>67</v>
      </c>
      <c r="ABQ632" s="10">
        <f>ABO632*1.2</f>
        <v>109.2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VLOOKUP(ABU632,$A$681:$F$2401,6,FALSE)</f>
        <v>10</v>
      </c>
      <c r="ABY632" s="203" t="s">
        <v>67</v>
      </c>
      <c r="ABZ632" s="10">
        <f>ABX632*1.2</f>
        <v>12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VLOOKUP(ACD632,$A$681:$F$2401,6,FALSE)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VLOOKUP(ACM632,$A$681:$F$2401,6,FALSE)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VLOOKUP(ACV632,$A$681:$F$2401,6,FALSE)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VLOOKUP(ADE632,$A$681:$F$2401,6,FALSE)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VLOOKUP(ADN632,$A$681:$F$2401,6,FALSE)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VLOOKUP(ADW632,$A$681:$F$2401,6,FALSE)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VLOOKUP(AEF632,$A$681:$F$2401,6,FALSE)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VLOOKUP(AEO632,$A$681:$F$2401,6,FALSE)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VLOOKUP(AEX632,$A$681:$F$2401,6,FALSE)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VLOOKUP(AFG632,$A$681:$F$2401,6,FALSE)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VLOOKUP(AFP632,$A$681:$F$2401,6,FALSE)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VLOOKUP(AFY632,$A$681:$F$2401,6,FALSE)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VLOOKUP(AGH632,$A$681:$F$2401,6,FALSE)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VLOOKUP(AGQ632,$A$681:$F$2401,6,FALSE)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VLOOKUP(AGZ632,$A$681:$F$2401,6,FALSE)</f>
        <v>15</v>
      </c>
      <c r="AHD632" s="203" t="s">
        <v>67</v>
      </c>
      <c r="AHE632" s="10">
        <f>AHC632*1.2</f>
        <v>18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VLOOKUP(AHI632,$A$681:$F$2401,6,FALSE)</f>
        <v>134</v>
      </c>
      <c r="AHM632" s="203" t="s">
        <v>67</v>
      </c>
      <c r="AHN632" s="10">
        <f>AHL632*1.2</f>
        <v>160.79999999999998</v>
      </c>
      <c r="AHO632" s="10"/>
      <c r="AHP632" s="273"/>
      <c r="AHQ632" s="203" t="s">
        <v>93</v>
      </c>
      <c r="AHR632" s="276" t="s">
        <v>2332</v>
      </c>
      <c r="AHT632" s="204"/>
      <c r="AHU632" s="204">
        <f>VLOOKUP(AHR632,$A$681:$F$2401,6,FALSE)</f>
        <v>232</v>
      </c>
      <c r="AHV632" s="203" t="s">
        <v>67</v>
      </c>
      <c r="AHW632" s="10">
        <f>AHU632*1.2</f>
        <v>278.39999999999998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VLOOKUP(AIA632,$A$681:$F$2401,6,FALSE)</f>
        <v>196</v>
      </c>
      <c r="AIE632" s="203" t="s">
        <v>67</v>
      </c>
      <c r="AIF632" s="10">
        <f>AID632*1.2</f>
        <v>235.2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VLOOKUP(AIJ632,$A$681:$F$2401,6,FALSE)</f>
        <v>196</v>
      </c>
      <c r="AIN632" s="203" t="s">
        <v>67</v>
      </c>
      <c r="AIO632" s="10">
        <f>AIM632*1.2</f>
        <v>235.2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VLOOKUP(AIS632,$A$681:$F$2401,6,FALSE)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VLOOKUP(AJB632,$A$681:$F$2401,6,FALSE)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VLOOKUP(AJK632,$A$681:$F$2401,6,FALSE)</f>
        <v>196</v>
      </c>
      <c r="AJO632" s="203" t="s">
        <v>67</v>
      </c>
      <c r="AJP632" s="10">
        <f>AJN632*1.2</f>
        <v>235.2</v>
      </c>
      <c r="AJQ632" s="10"/>
      <c r="AJR632" s="273"/>
      <c r="AJS632" s="203" t="s">
        <v>93</v>
      </c>
      <c r="AJT632" s="428" t="s">
        <v>1692</v>
      </c>
      <c r="AJV632" s="204"/>
      <c r="AJW632" s="204">
        <f>VLOOKUP(AJT632,$A$681:$F$2401,6,FALSE)</f>
        <v>197</v>
      </c>
      <c r="AJX632" s="203" t="s">
        <v>67</v>
      </c>
      <c r="AJY632" s="10">
        <f>AJW632*1.2</f>
        <v>236.39999999999998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VLOOKUP(AKC632,$A$681:$F$2401,6,FALSE)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VLOOKUP(AKL632,$A$681:$F$2401,6,FALSE)</f>
        <v>134</v>
      </c>
      <c r="AKP632" s="203" t="s">
        <v>67</v>
      </c>
      <c r="AKQ632" s="10">
        <f>AKO632*1.2</f>
        <v>160.79999999999998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VLOOKUP(AKU632,$A$681:$F$2401,6,FALSE)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VLOOKUP(ALD632,$A$681:$F$2401,6,FALSE)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VLOOKUP(ALM632,$A$681:$F$2401,6,FALSE)</f>
        <v>196</v>
      </c>
      <c r="ALQ632" s="203" t="s">
        <v>67</v>
      </c>
      <c r="ALR632" s="10">
        <f>ALP632*1.2</f>
        <v>235.2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VLOOKUP(ALV632,$A$681:$F$2401,6,FALSE)</f>
        <v>124</v>
      </c>
      <c r="ALZ632" s="203" t="s">
        <v>67</v>
      </c>
      <c r="AMA632" s="10">
        <f>ALY632*1.2</f>
        <v>148.79999999999998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VLOOKUP(AME632,$A$681:$F$2401,6,FALSE)</f>
        <v>197</v>
      </c>
      <c r="AMI632" s="203" t="s">
        <v>67</v>
      </c>
      <c r="AMJ632" s="10">
        <f>AMH632*1.2</f>
        <v>236.39999999999998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VLOOKUP(AMN632,$A$681:$F$2401,6,FALSE)</f>
        <v>99</v>
      </c>
      <c r="AMR632" s="203" t="s">
        <v>67</v>
      </c>
      <c r="AMS632" s="10">
        <f>AMQ632*1.2</f>
        <v>118.8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VLOOKUP(AMW632,$A$681:$F$2401,6,FALSE)</f>
        <v>0</v>
      </c>
      <c r="ANA632" s="203" t="s">
        <v>67</v>
      </c>
      <c r="ANB632" s="10">
        <f>AMZ632*1.2</f>
        <v>0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VLOOKUP(ANF632,$A$681:$F$2401,6,FALSE)</f>
        <v>102</v>
      </c>
      <c r="ANJ632" s="203" t="s">
        <v>67</v>
      </c>
      <c r="ANK632" s="10">
        <f>ANI632*1.2</f>
        <v>122.39999999999999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VLOOKUP(ANO632,$A$681:$F$2401,6,FALSE)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VLOOKUP(ANX632,$A$681:$F$2401,6,FALSE)</f>
        <v>124</v>
      </c>
      <c r="AOB632" s="203" t="s">
        <v>67</v>
      </c>
      <c r="AOC632" s="10">
        <f>AOA632*1.2</f>
        <v>148.79999999999998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VLOOKUP(AOG632,$A$681:$F$2401,6,FALSE)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2332</v>
      </c>
      <c r="AOR632" s="204"/>
      <c r="AOS632" s="204">
        <f>VLOOKUP(AOP632,$A$681:$F$2401,6,FALSE)</f>
        <v>232</v>
      </c>
      <c r="AOT632" s="203" t="s">
        <v>67</v>
      </c>
      <c r="AOU632" s="10">
        <f>AOS632*1.2</f>
        <v>278.39999999999998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VLOOKUP(AOY632,$A$681:$F$2401,6,FALSE)</f>
        <v>0</v>
      </c>
      <c r="APC632" s="203" t="s">
        <v>67</v>
      </c>
      <c r="APD632" s="10">
        <f>APB632*1.2</f>
        <v>0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VLOOKUP(APH632,$A$681:$F$2401,6,FALSE)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VLOOKUP(APQ632,$A$681:$F$2401,6,FALSE)</f>
        <v>167</v>
      </c>
      <c r="APU632" s="203" t="s">
        <v>67</v>
      </c>
      <c r="APV632" s="10">
        <f>APT632*1.2</f>
        <v>200.4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VLOOKUP(APZ632,$A$681:$F$2401,6,FALSE)</f>
        <v>0</v>
      </c>
      <c r="AQD632" s="203" t="s">
        <v>67</v>
      </c>
      <c r="AQE632" s="10">
        <f>AQC632*1.2</f>
        <v>0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VLOOKUP(B633,$A$681:$F$2401,6,FALSE)</f>
        <v>102</v>
      </c>
      <c r="F633" s="203" t="s">
        <v>69</v>
      </c>
      <c r="G633" s="10">
        <f>E633*1.1</f>
        <v>112.2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VLOOKUP(K633,$A$681:$F$2401,6,FALSE)</f>
        <v>196</v>
      </c>
      <c r="O633" s="203" t="s">
        <v>69</v>
      </c>
      <c r="P633" s="10">
        <f>N633*1.1</f>
        <v>215.60000000000002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VLOOKUP(T633,$A$681:$F$2401,6,FALSE)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VLOOKUP(AC633,$A$681:$F$2401,6,FALSE)</f>
        <v>197</v>
      </c>
      <c r="AG633" s="203" t="s">
        <v>69</v>
      </c>
      <c r="AH633" s="10">
        <f>AF633*1.1</f>
        <v>216.70000000000002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VLOOKUP(AL633,$A$681:$F$2401,6,FALSE)</f>
        <v>65</v>
      </c>
      <c r="AP633" s="203" t="s">
        <v>69</v>
      </c>
      <c r="AQ633" s="10">
        <f>AO633*1.1</f>
        <v>71.5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VLOOKUP(AU633,$A$681:$F$2401,6,FALSE)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VLOOKUP(BD633,$A$681:$F$2401,6,FALSE)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VLOOKUP(BM633,$A$681:$F$2401,6,FALSE)</f>
        <v>113</v>
      </c>
      <c r="BQ633" s="203" t="s">
        <v>69</v>
      </c>
      <c r="BR633" s="10">
        <f>BP633*1.1</f>
        <v>124.30000000000001</v>
      </c>
      <c r="BS633" s="10"/>
      <c r="BT633" s="267"/>
      <c r="BU633" s="203" t="s">
        <v>94</v>
      </c>
      <c r="BV633" s="276" t="s">
        <v>2332</v>
      </c>
      <c r="BX633" s="204"/>
      <c r="BY633" s="204">
        <f>VLOOKUP(BV633,$A$681:$F$2401,6,FALSE)</f>
        <v>232</v>
      </c>
      <c r="BZ633" s="203" t="s">
        <v>69</v>
      </c>
      <c r="CA633" s="10">
        <f>BY633*1.1</f>
        <v>255.20000000000002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VLOOKUP(CE633,$A$681:$F$2401,6,FALSE)</f>
        <v>94</v>
      </c>
      <c r="CI633" s="203" t="s">
        <v>69</v>
      </c>
      <c r="CJ633" s="10">
        <f>CH633*1.1</f>
        <v>103.4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VLOOKUP(CN633,$A$681:$F$2401,6,FALSE)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VLOOKUP(CW633,$A$681:$F$2401,6,FALSE)</f>
        <v>113</v>
      </c>
      <c r="DA633" s="203" t="s">
        <v>69</v>
      </c>
      <c r="DB633" s="10">
        <f>CZ633*1.1</f>
        <v>124.30000000000001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VLOOKUP(DF633,$A$681:$F$2401,6,FALSE)</f>
        <v>134</v>
      </c>
      <c r="DJ633" s="203" t="s">
        <v>69</v>
      </c>
      <c r="DK633" s="10">
        <f>DI633*1.1</f>
        <v>147.4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VLOOKUP(DO633,$A$681:$F$2401,6,FALSE)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VLOOKUP(DX633,$A$681:$F$2401,6,FALSE)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VLOOKUP(EG633,$A$681:$F$2401,6,FALSE)</f>
        <v>91</v>
      </c>
      <c r="EK633" s="203" t="s">
        <v>69</v>
      </c>
      <c r="EL633" s="10">
        <f>EJ633*1.1</f>
        <v>100.10000000000001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VLOOKUP(EP633,$A$681:$F$2401,6,FALSE)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2337</v>
      </c>
      <c r="FA633" s="204"/>
      <c r="FB633" s="204">
        <f>VLOOKUP(EY633,$A$681:$F$2401,6,FALSE)</f>
        <v>124</v>
      </c>
      <c r="FC633" s="203" t="s">
        <v>69</v>
      </c>
      <c r="FD633" s="10">
        <f>FB633*1.1</f>
        <v>136.4</v>
      </c>
      <c r="FE633" s="10"/>
      <c r="FF633" s="267"/>
      <c r="FG633" s="203" t="s">
        <v>94</v>
      </c>
      <c r="FH633" s="418" t="s">
        <v>489</v>
      </c>
      <c r="FJ633" s="204"/>
      <c r="FK633" s="204">
        <f>VLOOKUP(FH633,$A$681:$F$2401,6,FALSE)</f>
        <v>124</v>
      </c>
      <c r="FL633" s="203" t="s">
        <v>69</v>
      </c>
      <c r="FM633" s="10">
        <f>FK633*1.1</f>
        <v>136.4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VLOOKUP(FQ633,$A$681:$F$2401,6,FALSE)</f>
        <v>197</v>
      </c>
      <c r="FU633" s="203" t="s">
        <v>69</v>
      </c>
      <c r="FV633" s="10">
        <f>FT633*1.1</f>
        <v>216.70000000000002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VLOOKUP(FZ633,$A$681:$F$2401,6,FALSE)</f>
        <v>102</v>
      </c>
      <c r="GD633" s="203" t="s">
        <v>69</v>
      </c>
      <c r="GE633" s="10">
        <f>GC633*1.1</f>
        <v>112.2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VLOOKUP(GI633,$A$681:$F$2401,6,FALSE)</f>
        <v>134</v>
      </c>
      <c r="GM633" s="203" t="s">
        <v>69</v>
      </c>
      <c r="GN633" s="10">
        <f>GL633*1.1</f>
        <v>147.4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VLOOKUP(GR633,$A$681:$F$2401,6,FALSE)</f>
        <v>223</v>
      </c>
      <c r="GV633" s="203" t="s">
        <v>69</v>
      </c>
      <c r="GW633" s="10">
        <f>GU633*1.1</f>
        <v>245.3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VLOOKUP(HA633,$A$681:$F$2401,6,FALSE)</f>
        <v>15</v>
      </c>
      <c r="HE633" s="203" t="s">
        <v>69</v>
      </c>
      <c r="HF633" s="10">
        <f>HD633*1.1</f>
        <v>16.5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VLOOKUP(HJ633,$A$681:$F$2401,6,FALSE)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VLOOKUP(HS633,$A$681:$F$2401,6,FALSE)</f>
        <v>65</v>
      </c>
      <c r="HW633" s="203" t="s">
        <v>69</v>
      </c>
      <c r="HX633" s="10">
        <f>HV633*1.1</f>
        <v>71.5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VLOOKUP(IB633,$A$681:$F$2401,6,FALSE)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VLOOKUP(IK633,$A$681:$F$2401,6,FALSE)</f>
        <v>167</v>
      </c>
      <c r="IO633" s="203" t="s">
        <v>69</v>
      </c>
      <c r="IP633" s="10">
        <f>IN633*1.1</f>
        <v>183.70000000000002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VLOOKUP(IT633,$A$681:$F$2401,6,FALSE)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VLOOKUP(JC633,$A$681:$F$2401,6,FALSE)</f>
        <v>223</v>
      </c>
      <c r="JG633" s="203" t="s">
        <v>69</v>
      </c>
      <c r="JH633" s="10">
        <f>JF633*1.1</f>
        <v>245.3</v>
      </c>
      <c r="JI633" s="10"/>
      <c r="JJ633" s="267"/>
      <c r="JK633" s="203" t="s">
        <v>94</v>
      </c>
      <c r="JL633" s="276" t="s">
        <v>2337</v>
      </c>
      <c r="JN633" s="204"/>
      <c r="JO633" s="204">
        <f>VLOOKUP(JL633,$A$681:$F$2401,6,FALSE)</f>
        <v>124</v>
      </c>
      <c r="JP633" s="203" t="s">
        <v>69</v>
      </c>
      <c r="JQ633" s="10">
        <f>JO633*1.1</f>
        <v>136.4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VLOOKUP(JU633,$A$681:$F$2401,6,FALSE)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VLOOKUP(KD633,$A$681:$F$2401,6,FALSE)</f>
        <v>223</v>
      </c>
      <c r="KH633" s="203" t="s">
        <v>69</v>
      </c>
      <c r="KI633" s="10">
        <f>KG633*1.1</f>
        <v>245.3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VLOOKUP(KM633,$A$681:$F$2401,6,FALSE)</f>
        <v>15</v>
      </c>
      <c r="KQ633" s="203" t="s">
        <v>69</v>
      </c>
      <c r="KR633" s="10">
        <f>KP633*1.1</f>
        <v>16.5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VLOOKUP(KV633,$A$681:$F$2401,6,FALSE)</f>
        <v>15</v>
      </c>
      <c r="KZ633" s="203" t="s">
        <v>69</v>
      </c>
      <c r="LA633" s="10">
        <f>KY633*1.1</f>
        <v>16.5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VLOOKUP(LE633,$A$681:$F$2401,6,FALSE)</f>
        <v>15</v>
      </c>
      <c r="LI633" s="203" t="s">
        <v>69</v>
      </c>
      <c r="LJ633" s="10">
        <f>LH633*1.1</f>
        <v>16.5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VLOOKUP(LN633,$A$681:$F$2401,6,FALSE)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2332</v>
      </c>
      <c r="LY633" s="204"/>
      <c r="LZ633" s="204">
        <f>VLOOKUP(LW633,$A$681:$F$2401,6,FALSE)</f>
        <v>232</v>
      </c>
      <c r="MA633" s="203" t="s">
        <v>69</v>
      </c>
      <c r="MB633" s="10">
        <f>LZ633*1.1</f>
        <v>255.20000000000002</v>
      </c>
      <c r="MC633" s="10"/>
      <c r="MD633" s="267"/>
      <c r="ME633" s="203" t="s">
        <v>94</v>
      </c>
      <c r="MF633" s="276" t="s">
        <v>2332</v>
      </c>
      <c r="MH633" s="204"/>
      <c r="MI633" s="204">
        <f>VLOOKUP(MF633,$A$681:$F$2401,6,FALSE)</f>
        <v>232</v>
      </c>
      <c r="MJ633" s="203" t="s">
        <v>69</v>
      </c>
      <c r="MK633" s="10">
        <f>MI633*1.1</f>
        <v>255.20000000000002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VLOOKUP(MO633,$A$681:$F$2401,6,FALSE)</f>
        <v>196</v>
      </c>
      <c r="MS633" s="203" t="s">
        <v>69</v>
      </c>
      <c r="MT633" s="10">
        <f>MR633*1.1</f>
        <v>215.60000000000002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VLOOKUP(MX633,$A$681:$F$2401,6,FALSE)</f>
        <v>102</v>
      </c>
      <c r="NB633" s="203" t="s">
        <v>69</v>
      </c>
      <c r="NC633" s="10">
        <f>NA633*1.1</f>
        <v>112.2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VLOOKUP(NG633,$A$681:$F$2401,6,FALSE)</f>
        <v>197</v>
      </c>
      <c r="NK633" s="203" t="s">
        <v>69</v>
      </c>
      <c r="NL633" s="10">
        <f>NJ633*1.1</f>
        <v>216.70000000000002</v>
      </c>
      <c r="NM633" s="10"/>
      <c r="NN633" s="267"/>
      <c r="NO633" s="203" t="s">
        <v>94</v>
      </c>
      <c r="NP633" s="421" t="s">
        <v>691</v>
      </c>
      <c r="NR633" s="204"/>
      <c r="NS633" s="204">
        <f>VLOOKUP(NP633,$A$681:$F$2401,6,FALSE)</f>
        <v>102</v>
      </c>
      <c r="NT633" s="203" t="s">
        <v>69</v>
      </c>
      <c r="NU633" s="10">
        <f>NS633*1.1</f>
        <v>112.2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VLOOKUP(NY633,$A$681:$F$2401,6,FALSE)</f>
        <v>15</v>
      </c>
      <c r="OC633" s="203" t="s">
        <v>69</v>
      </c>
      <c r="OD633" s="10">
        <f>OB633*1.1</f>
        <v>16.5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VLOOKUP(OH633,$A$681:$F$2401,6,FALSE)</f>
        <v>65</v>
      </c>
      <c r="OL633" s="203" t="s">
        <v>69</v>
      </c>
      <c r="OM633" s="10">
        <f>OK633*1.1</f>
        <v>71.5</v>
      </c>
      <c r="ON633" s="10"/>
      <c r="OO633" s="267"/>
      <c r="OP633" s="203" t="s">
        <v>94</v>
      </c>
      <c r="OQ633" s="421" t="s">
        <v>489</v>
      </c>
      <c r="OS633" s="204"/>
      <c r="OT633" s="204">
        <f>VLOOKUP(OQ633,$A$681:$F$2401,6,FALSE)</f>
        <v>124</v>
      </c>
      <c r="OU633" s="203" t="s">
        <v>69</v>
      </c>
      <c r="OV633" s="10">
        <f>OT633*1.1</f>
        <v>136.4</v>
      </c>
      <c r="OW633" s="10"/>
      <c r="OX633" s="267"/>
      <c r="OY633" s="203" t="s">
        <v>94</v>
      </c>
      <c r="OZ633" s="425" t="s">
        <v>475</v>
      </c>
      <c r="PB633" s="204"/>
      <c r="PC633" s="204">
        <f>VLOOKUP(OZ633,$A$681:$F$2401,6,FALSE)</f>
        <v>167</v>
      </c>
      <c r="PD633" s="203" t="s">
        <v>69</v>
      </c>
      <c r="PE633" s="10">
        <f>PC633*1.1</f>
        <v>183.70000000000002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VLOOKUP(PI633,$A$681:$F$2401,6,FALSE)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VLOOKUP(PR633,$A$681:$F$2401,6,FALSE)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VLOOKUP(QA633,$A$681:$F$2401,6,FALSE)</f>
        <v>57</v>
      </c>
      <c r="QE633" s="203" t="s">
        <v>69</v>
      </c>
      <c r="QF633" s="10">
        <f>QD633*1.1</f>
        <v>62.7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VLOOKUP(QJ633,$A$681:$F$2401,6,FALSE)</f>
        <v>102</v>
      </c>
      <c r="QN633" s="203" t="s">
        <v>69</v>
      </c>
      <c r="QO633" s="10">
        <f>QM633*1.1</f>
        <v>112.2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VLOOKUP(QS633,$A$681:$F$2401,6,FALSE)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VLOOKUP(RB633,$A$681:$F$2401,6,FALSE)</f>
        <v>197</v>
      </c>
      <c r="RF633" s="203" t="s">
        <v>69</v>
      </c>
      <c r="RG633" s="10">
        <f>RE633*1.1</f>
        <v>216.70000000000002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VLOOKUP(RK633,$A$681:$F$2401,6,FALSE)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VLOOKUP(RT633,$A$681:$F$2401,6,FALSE)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VLOOKUP(SC633,$A$681:$F$2401,6,FALSE)</f>
        <v>102</v>
      </c>
      <c r="SG633" s="203" t="s">
        <v>69</v>
      </c>
      <c r="SH633" s="10">
        <f>SF633*1.1</f>
        <v>112.2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VLOOKUP(SL633,$A$681:$F$2401,6,FALSE)</f>
        <v>113</v>
      </c>
      <c r="SP633" s="203" t="s">
        <v>69</v>
      </c>
      <c r="SQ633" s="10">
        <f>SO633*1.1</f>
        <v>124.30000000000001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VLOOKUP(SU633,$A$681:$F$2401,6,FALSE)</f>
        <v>223</v>
      </c>
      <c r="SY633" s="203" t="s">
        <v>69</v>
      </c>
      <c r="SZ633" s="10">
        <f>SX633*1.1</f>
        <v>245.3</v>
      </c>
      <c r="TA633" s="10"/>
      <c r="TB633" s="273"/>
      <c r="TC633" s="203" t="s">
        <v>94</v>
      </c>
      <c r="TD633" s="425" t="s">
        <v>1718</v>
      </c>
      <c r="TF633" s="204"/>
      <c r="TG633" s="204">
        <f>VLOOKUP(TD633,$A$681:$F$2401,6,FALSE)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VLOOKUP(TM633,$A$681:$F$2401,6,FALSE)</f>
        <v>197</v>
      </c>
      <c r="TQ633" s="203" t="s">
        <v>69</v>
      </c>
      <c r="TR633" s="10">
        <f>TP633*1.1</f>
        <v>216.70000000000002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VLOOKUP(TV633,$A$681:$F$2401,6,FALSE)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VLOOKUP(UE633,$A$681:$F$2401,6,FALSE)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VLOOKUP(UN633,$A$681:$F$2401,6,FALSE)</f>
        <v>102</v>
      </c>
      <c r="UR633" s="203" t="s">
        <v>69</v>
      </c>
      <c r="US633" s="10">
        <f>UQ633*1.1</f>
        <v>112.2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VLOOKUP(UW633,$A$681:$F$2401,6,FALSE)</f>
        <v>40</v>
      </c>
      <c r="VA633" s="203" t="s">
        <v>69</v>
      </c>
      <c r="VB633" s="10">
        <f>UZ633*1.1</f>
        <v>44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VLOOKUP(VF633,$A$681:$F$2401,6,FALSE)</f>
        <v>124</v>
      </c>
      <c r="VJ633" s="203" t="s">
        <v>69</v>
      </c>
      <c r="VK633" s="10">
        <f>VI633*1.1</f>
        <v>136.4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VLOOKUP(VO633,$A$681:$F$2401,6,FALSE)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VLOOKUP(VX633,$A$681:$F$2401,6,FALSE)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VLOOKUP(WG633,$A$681:$F$2401,6,FALSE)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VLOOKUP(WP633,$A$681:$F$2401,6,FALSE)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VLOOKUP(WY633,$A$681:$F$2401,6,FALSE)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2337</v>
      </c>
      <c r="XJ633" s="204"/>
      <c r="XK633" s="204">
        <f>VLOOKUP(XH633,$A$681:$F$2401,6,FALSE)</f>
        <v>124</v>
      </c>
      <c r="XL633" s="203" t="s">
        <v>69</v>
      </c>
      <c r="XM633" s="10">
        <f>XK633*1.1</f>
        <v>136.4</v>
      </c>
      <c r="XO633" s="273"/>
      <c r="XP633" s="203" t="s">
        <v>94</v>
      </c>
      <c r="XQ633" s="276" t="s">
        <v>834</v>
      </c>
      <c r="XS633" s="204"/>
      <c r="XT633" s="204">
        <f>VLOOKUP(XQ633,$A$681:$F$2401,6,FALSE)</f>
        <v>89</v>
      </c>
      <c r="XU633" s="203" t="s">
        <v>69</v>
      </c>
      <c r="XV633" s="10">
        <f>XT633*1.1</f>
        <v>97.9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VLOOKUP(XZ633,$A$681:$F$2401,6,FALSE)</f>
        <v>134</v>
      </c>
      <c r="YD633" s="203" t="s">
        <v>69</v>
      </c>
      <c r="YE633" s="10">
        <f>YC633*1.1</f>
        <v>147.4</v>
      </c>
      <c r="YG633" s="273"/>
      <c r="YH633" s="203" t="s">
        <v>94</v>
      </c>
      <c r="YI633" s="278" t="s">
        <v>183</v>
      </c>
      <c r="YK633" s="204"/>
      <c r="YL633" s="204" t="e">
        <f>VLOOKUP(YI633,$A$681:$F$2401,6,FALSE)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VLOOKUP(YR633,$A$681:$F$2401,6,FALSE)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5" t="s">
        <v>670</v>
      </c>
      <c r="ZC633" s="204"/>
      <c r="ZD633" s="204">
        <f>VLOOKUP(ZA633,$A$681:$F$2401,6,FALSE)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VLOOKUP(ZJ633,$A$681:$F$2401,6,FALSE)</f>
        <v>5</v>
      </c>
      <c r="ZN633" s="203" t="s">
        <v>69</v>
      </c>
      <c r="ZO633" s="10">
        <f>ZM633*1.1</f>
        <v>5.5</v>
      </c>
      <c r="ZQ633" s="273"/>
      <c r="ZR633" s="203" t="s">
        <v>94</v>
      </c>
      <c r="ZS633" s="276" t="s">
        <v>678</v>
      </c>
      <c r="ZU633" s="204"/>
      <c r="ZV633" s="204">
        <f>VLOOKUP(ZS633,$A$681:$F$2401,6,FALSE)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VLOOKUP(AAB633,$A$681:$F$2401,6,FALSE)</f>
        <v>65</v>
      </c>
      <c r="AAF633" s="203" t="s">
        <v>69</v>
      </c>
      <c r="AAG633" s="10">
        <f>AAE633*1.1</f>
        <v>71.5</v>
      </c>
      <c r="AAH633" s="10"/>
      <c r="AAI633" s="273"/>
      <c r="AAJ633" s="203" t="s">
        <v>94</v>
      </c>
      <c r="AAK633" s="276" t="s">
        <v>1833</v>
      </c>
      <c r="AAM633" s="204"/>
      <c r="AAN633" s="204">
        <f>VLOOKUP(AAK633,$A$681:$F$2401,6,FALSE)</f>
        <v>48</v>
      </c>
      <c r="AAO633" s="203" t="s">
        <v>69</v>
      </c>
      <c r="AAP633" s="10">
        <f>AAN633*1.1</f>
        <v>52.800000000000004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VLOOKUP(AAT633,$A$681:$F$2401,6,FALSE)</f>
        <v>23</v>
      </c>
      <c r="AAX633" s="203" t="s">
        <v>69</v>
      </c>
      <c r="AAY633" s="10">
        <f>AAW633*1.1</f>
        <v>25.3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VLOOKUP(ABC633,$A$681:$F$2401,6,FALSE)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VLOOKUP(ABL633,$A$681:$F$2401,6,FALSE)</f>
        <v>196</v>
      </c>
      <c r="ABP633" s="203" t="s">
        <v>69</v>
      </c>
      <c r="ABQ633" s="10">
        <f>ABO633*1.1</f>
        <v>215.60000000000002</v>
      </c>
      <c r="ABR633" s="10"/>
      <c r="ABS633" s="273"/>
      <c r="ABT633" s="203" t="s">
        <v>94</v>
      </c>
      <c r="ABU633" s="276" t="s">
        <v>2332</v>
      </c>
      <c r="ABW633" s="204"/>
      <c r="ABX633" s="204">
        <f>VLOOKUP(ABU633,$A$681:$F$2401,6,FALSE)</f>
        <v>232</v>
      </c>
      <c r="ABY633" s="203" t="s">
        <v>69</v>
      </c>
      <c r="ABZ633" s="10">
        <f>ABX633*1.1</f>
        <v>255.20000000000002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VLOOKUP(ACD633,$A$681:$F$2401,6,FALSE)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VLOOKUP(ACM633,$A$681:$F$2401,6,FALSE)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VLOOKUP(ACV633,$A$681:$F$2401,6,FALSE)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VLOOKUP(ADE633,$A$681:$F$2401,6,FALSE)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VLOOKUP(ADN633,$A$681:$F$2401,6,FALSE)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VLOOKUP(ADW633,$A$681:$F$2401,6,FALSE)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VLOOKUP(AEF633,$A$681:$F$2401,6,FALSE)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VLOOKUP(AEO633,$A$681:$F$2401,6,FALSE)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VLOOKUP(AEX633,$A$681:$F$2401,6,FALSE)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VLOOKUP(AFG633,$A$681:$F$2401,6,FALSE)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VLOOKUP(AFP633,$A$681:$F$2401,6,FALSE)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VLOOKUP(AFY633,$A$681:$F$2401,6,FALSE)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VLOOKUP(AGH633,$A$681:$F$2401,6,FALSE)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VLOOKUP(AGQ633,$A$681:$F$2401,6,FALSE)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VLOOKUP(AGZ633,$A$681:$F$2401,6,FALSE)</f>
        <v>57</v>
      </c>
      <c r="AHD633" s="203" t="s">
        <v>69</v>
      </c>
      <c r="AHE633" s="10">
        <f>AHC633*1.1</f>
        <v>62.7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VLOOKUP(AHI633,$A$681:$F$2401,6,FALSE)</f>
        <v>196</v>
      </c>
      <c r="AHM633" s="203" t="s">
        <v>69</v>
      </c>
      <c r="AHN633" s="10">
        <f>AHL633*1.1</f>
        <v>215.60000000000002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VLOOKUP(AHR633,$A$681:$F$2401,6,FALSE)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VLOOKUP(AIA633,$A$681:$F$2401,6,FALSE)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VLOOKUP(AIJ633,$A$681:$F$2401,6,FALSE)</f>
        <v>65</v>
      </c>
      <c r="AIN633" s="203" t="s">
        <v>69</v>
      </c>
      <c r="AIO633" s="10">
        <f>AIM633*1.1</f>
        <v>71.5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VLOOKUP(AIS633,$A$681:$F$2401,6,FALSE)</f>
        <v>94</v>
      </c>
      <c r="AIW633" s="203" t="s">
        <v>69</v>
      </c>
      <c r="AIX633" s="10">
        <f>AIV633*1.1</f>
        <v>103.4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VLOOKUP(AJB633,$A$681:$F$2401,6,FALSE)</f>
        <v>91</v>
      </c>
      <c r="AJF633" s="203" t="s">
        <v>69</v>
      </c>
      <c r="AJG633" s="10">
        <f>AJE633*1.1</f>
        <v>100.10000000000001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VLOOKUP(AJK633,$A$681:$F$2401,6,FALSE)</f>
        <v>167</v>
      </c>
      <c r="AJO633" s="203" t="s">
        <v>69</v>
      </c>
      <c r="AJP633" s="10">
        <f>AJN633*1.1</f>
        <v>183.70000000000002</v>
      </c>
      <c r="AJQ633" s="10"/>
      <c r="AJR633" s="273"/>
      <c r="AJS633" s="203" t="s">
        <v>94</v>
      </c>
      <c r="AJT633" s="428" t="s">
        <v>678</v>
      </c>
      <c r="AJV633" s="204"/>
      <c r="AJW633" s="204">
        <f>VLOOKUP(AJT633,$A$681:$F$2401,6,FALSE)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VLOOKUP(AKC633,$A$681:$F$2401,6,FALSE)</f>
        <v>89</v>
      </c>
      <c r="AKG633" s="203" t="s">
        <v>69</v>
      </c>
      <c r="AKH633" s="10">
        <f>AKF633*1.1</f>
        <v>97.9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VLOOKUP(AKL633,$A$681:$F$2401,6,FALSE)</f>
        <v>23</v>
      </c>
      <c r="AKP633" s="203" t="s">
        <v>69</v>
      </c>
      <c r="AKQ633" s="10">
        <f>AKO633*1.1</f>
        <v>25.3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VLOOKUP(AKU633,$A$681:$F$2401,6,FALSE)</f>
        <v>0</v>
      </c>
      <c r="AKY633" s="203" t="s">
        <v>69</v>
      </c>
      <c r="AKZ633" s="10">
        <f>AKX633*1.1</f>
        <v>0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VLOOKUP(ALD633,$A$681:$F$2401,6,FALSE)</f>
        <v>57</v>
      </c>
      <c r="ALH633" s="203" t="s">
        <v>69</v>
      </c>
      <c r="ALI633" s="10">
        <f>ALG633*1.1</f>
        <v>62.7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VLOOKUP(ALM633,$A$681:$F$2401,6,FALSE)</f>
        <v>10</v>
      </c>
      <c r="ALQ633" s="203" t="s">
        <v>69</v>
      </c>
      <c r="ALR633" s="10">
        <f>ALP633*1.1</f>
        <v>11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VLOOKUP(ALV633,$A$681:$F$2401,6,FALSE)</f>
        <v>183</v>
      </c>
      <c r="ALZ633" s="203" t="s">
        <v>69</v>
      </c>
      <c r="AMA633" s="10">
        <f>ALY633*1.1</f>
        <v>201.3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VLOOKUP(AME633,$A$681:$F$2401,6,FALSE)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VLOOKUP(AMN633,$A$681:$F$2401,6,FALSE)</f>
        <v>23</v>
      </c>
      <c r="AMR633" s="203" t="s">
        <v>69</v>
      </c>
      <c r="AMS633" s="10">
        <f>AMQ633*1.1</f>
        <v>25.3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VLOOKUP(AMW633,$A$681:$F$2401,6,FALSE)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VLOOKUP(ANF633,$A$681:$F$2401,6,FALSE)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VLOOKUP(ANO633,$A$681:$F$2401,6,FALSE)</f>
        <v>196</v>
      </c>
      <c r="ANS633" s="203" t="s">
        <v>69</v>
      </c>
      <c r="ANT633" s="10">
        <f>ANR633*1.1</f>
        <v>215.60000000000002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VLOOKUP(ANX633,$A$681:$F$2401,6,FALSE)</f>
        <v>0</v>
      </c>
      <c r="AOB633" s="203" t="s">
        <v>69</v>
      </c>
      <c r="AOC633" s="10">
        <f>AOA633*1.1</f>
        <v>0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VLOOKUP(AOG633,$A$681:$F$2401,6,FALSE)</f>
        <v>94</v>
      </c>
      <c r="AOK633" s="203" t="s">
        <v>69</v>
      </c>
      <c r="AOL633" s="10">
        <f>AOJ633*1.1</f>
        <v>103.4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VLOOKUP(AOP633,$A$681:$F$2401,6,FALSE)</f>
        <v>113</v>
      </c>
      <c r="AOT633" s="203" t="s">
        <v>69</v>
      </c>
      <c r="AOU633" s="10">
        <f>AOS633*1.1</f>
        <v>124.30000000000001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VLOOKUP(AOY633,$A$681:$F$2401,6,FALSE)</f>
        <v>167</v>
      </c>
      <c r="APC633" s="203" t="s">
        <v>69</v>
      </c>
      <c r="APD633" s="10">
        <f>APB633*1.1</f>
        <v>183.70000000000002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VLOOKUP(APH633,$A$681:$F$2401,6,FALSE)</f>
        <v>197</v>
      </c>
      <c r="APL633" s="203" t="s">
        <v>69</v>
      </c>
      <c r="APM633" s="10">
        <f>APK633*1.1</f>
        <v>216.70000000000002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VLOOKUP(APQ633,$A$681:$F$2401,6,FALSE)</f>
        <v>65</v>
      </c>
      <c r="APU633" s="203" t="s">
        <v>69</v>
      </c>
      <c r="APV633" s="10">
        <f>APT633*1.1</f>
        <v>71.5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VLOOKUP(APZ633,$A$681:$F$2401,6,FALSE)</f>
        <v>183</v>
      </c>
      <c r="AQD633" s="203" t="s">
        <v>69</v>
      </c>
      <c r="AQE633" s="10">
        <f>AQC633*1.1</f>
        <v>201.3</v>
      </c>
      <c r="AQF633" s="10"/>
      <c r="AQG633" s="273"/>
    </row>
    <row r="634" spans="1:1125" s="14" customFormat="1" ht="15">
      <c r="A634" s="203"/>
      <c r="B634" s="411"/>
      <c r="D634" s="203"/>
      <c r="E634" s="203"/>
      <c r="F634" s="203"/>
      <c r="G634" s="10"/>
      <c r="H634" s="10">
        <f>SUM(G629:G633)</f>
        <v>1030.2</v>
      </c>
      <c r="I634" s="267"/>
      <c r="J634" s="203"/>
      <c r="K634" s="411"/>
      <c r="M634" s="203"/>
      <c r="N634" s="203"/>
      <c r="O634" s="203"/>
      <c r="P634" s="10"/>
      <c r="Q634" s="10">
        <f>SUM(P629:P633)</f>
        <v>1069</v>
      </c>
      <c r="R634" s="267"/>
      <c r="S634" s="203"/>
      <c r="T634" s="264"/>
      <c r="V634" s="203"/>
      <c r="W634" s="203"/>
      <c r="X634" s="203"/>
      <c r="Y634" s="10"/>
      <c r="Z634" s="10">
        <f>SUM(Y629:Y633)</f>
        <v>803.1</v>
      </c>
      <c r="AA634" s="267"/>
      <c r="AB634" s="203"/>
      <c r="AC634" s="411"/>
      <c r="AE634" s="203"/>
      <c r="AF634" s="203"/>
      <c r="AG634" s="203"/>
      <c r="AH634" s="10"/>
      <c r="AI634" s="10">
        <f>SUM(AH629:AH633)</f>
        <v>968.3</v>
      </c>
      <c r="AJ634" s="267"/>
      <c r="AK634" s="203"/>
      <c r="AL634" s="411"/>
      <c r="AN634" s="203"/>
      <c r="AO634" s="203"/>
      <c r="AP634" s="203"/>
      <c r="AQ634" s="10"/>
      <c r="AR634" s="10">
        <f>SUM(AQ629:AQ633)</f>
        <v>958.69999999999993</v>
      </c>
      <c r="AS634" s="267"/>
      <c r="AT634" s="203"/>
      <c r="AU634" s="411"/>
      <c r="AW634" s="203"/>
      <c r="AX634" s="203"/>
      <c r="AY634" s="203"/>
      <c r="AZ634" s="10"/>
      <c r="BA634" s="10">
        <f>SUM(AZ629:AZ633)</f>
        <v>932.2</v>
      </c>
      <c r="BB634" s="267"/>
      <c r="BC634" s="203"/>
      <c r="BD634" s="411"/>
      <c r="BF634" s="203"/>
      <c r="BG634" s="203"/>
      <c r="BH634" s="203"/>
      <c r="BI634" s="10"/>
      <c r="BJ634" s="10">
        <f>SUM(BI629:BI633)</f>
        <v>887.39999999999986</v>
      </c>
      <c r="BK634" s="267"/>
      <c r="BL634" s="203"/>
      <c r="BM634" s="411"/>
      <c r="BO634" s="203"/>
      <c r="BP634" s="203"/>
      <c r="BQ634" s="203"/>
      <c r="BR634" s="10"/>
      <c r="BS634" s="10">
        <f>SUM(BR629:BR633)</f>
        <v>848</v>
      </c>
      <c r="BT634" s="267"/>
      <c r="BU634" s="203"/>
      <c r="BV634" s="411"/>
      <c r="BX634" s="203"/>
      <c r="BY634" s="203"/>
      <c r="BZ634" s="203"/>
      <c r="CA634" s="10"/>
      <c r="CB634" s="10">
        <f>SUM(CA629:CA633)</f>
        <v>1022.7</v>
      </c>
      <c r="CC634" s="267"/>
      <c r="CD634" s="203"/>
      <c r="CE634" s="411"/>
      <c r="CG634" s="203"/>
      <c r="CH634" s="203"/>
      <c r="CI634" s="203"/>
      <c r="CJ634" s="10"/>
      <c r="CK634" s="10">
        <f>SUM(CJ629:CJ633)</f>
        <v>935.9</v>
      </c>
      <c r="CL634" s="267"/>
      <c r="CM634" s="203"/>
      <c r="CN634" s="411"/>
      <c r="CP634" s="203"/>
      <c r="CQ634" s="203"/>
      <c r="CR634" s="203"/>
      <c r="CS634" s="10"/>
      <c r="CT634" s="10">
        <f>SUM(CS629:CS633)</f>
        <v>798.2</v>
      </c>
      <c r="CU634" s="267"/>
      <c r="CV634" s="203"/>
      <c r="CW634" s="411"/>
      <c r="CY634" s="203"/>
      <c r="CZ634" s="203"/>
      <c r="DA634" s="203"/>
      <c r="DB634" s="10"/>
      <c r="DC634" s="10">
        <f>SUM(DB629:DB633)</f>
        <v>1005.2</v>
      </c>
      <c r="DD634" s="267"/>
      <c r="DE634" s="203"/>
      <c r="DF634" s="411"/>
      <c r="DH634" s="203"/>
      <c r="DI634" s="203"/>
      <c r="DJ634" s="203"/>
      <c r="DK634" s="10"/>
      <c r="DL634" s="10">
        <f>SUM(DK629:DK633)</f>
        <v>932.19999999999993</v>
      </c>
      <c r="DM634" s="267"/>
      <c r="DN634" s="203"/>
      <c r="DO634" s="411"/>
      <c r="DQ634" s="203"/>
      <c r="DR634" s="203"/>
      <c r="DS634" s="203"/>
      <c r="DT634" s="10"/>
      <c r="DU634" s="10">
        <f>SUM(DT629:DT633)</f>
        <v>598.80000000000007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11"/>
      <c r="EI634" s="203"/>
      <c r="EJ634" s="203"/>
      <c r="EK634" s="203"/>
      <c r="EL634" s="10"/>
      <c r="EM634" s="10">
        <f>SUM(EL629:EL633)</f>
        <v>525.19999999999993</v>
      </c>
      <c r="EN634" s="267"/>
      <c r="EO634" s="203"/>
      <c r="EP634" s="411"/>
      <c r="ER634" s="203"/>
      <c r="ES634" s="203"/>
      <c r="ET634" s="203"/>
      <c r="EU634" s="10"/>
      <c r="EV634" s="10">
        <f>SUM(EU629:EU633)</f>
        <v>806.50000000000011</v>
      </c>
      <c r="EW634" s="267"/>
      <c r="EX634" s="203"/>
      <c r="EY634" s="411"/>
      <c r="FA634" s="203"/>
      <c r="FB634" s="203"/>
      <c r="FC634" s="203"/>
      <c r="FD634" s="10"/>
      <c r="FE634" s="10">
        <f>SUM(FD629:FD633)</f>
        <v>937.79999999999984</v>
      </c>
      <c r="FF634" s="267"/>
      <c r="FG634" s="203"/>
      <c r="FH634" s="419"/>
      <c r="FJ634" s="203"/>
      <c r="FK634" s="203"/>
      <c r="FL634" s="203"/>
      <c r="FM634" s="10"/>
      <c r="FN634" s="10">
        <f>SUM(FM629:FM633)</f>
        <v>686.69999999999993</v>
      </c>
      <c r="FO634" s="267"/>
      <c r="FP634" s="203"/>
      <c r="FQ634" s="411"/>
      <c r="FS634" s="203"/>
      <c r="FT634" s="203"/>
      <c r="FU634" s="203"/>
      <c r="FV634" s="10"/>
      <c r="FW634" s="10">
        <f>SUM(FV629:FV633)</f>
        <v>984.4</v>
      </c>
      <c r="FX634" s="267"/>
      <c r="FY634" s="203"/>
      <c r="FZ634" s="411"/>
      <c r="GB634" s="203"/>
      <c r="GC634" s="203"/>
      <c r="GD634" s="203"/>
      <c r="GE634" s="10"/>
      <c r="GF634" s="10">
        <f>SUM(GE629:GE633)</f>
        <v>1173.6000000000001</v>
      </c>
      <c r="GG634" s="267"/>
      <c r="GH634" s="203"/>
      <c r="GI634" s="411"/>
      <c r="GK634" s="203"/>
      <c r="GL634" s="203"/>
      <c r="GM634" s="203"/>
      <c r="GN634" s="10"/>
      <c r="GO634" s="10">
        <f>SUM(GN629:GN633)</f>
        <v>1022.2999999999998</v>
      </c>
      <c r="GP634" s="267"/>
      <c r="GQ634" s="203"/>
      <c r="GR634" s="411"/>
      <c r="GT634" s="203"/>
      <c r="GU634" s="203"/>
      <c r="GV634" s="203"/>
      <c r="GW634" s="203"/>
      <c r="GX634" s="10">
        <f>SUM(GW629:GW633)</f>
        <v>1072.7</v>
      </c>
      <c r="GY634" s="267"/>
      <c r="GZ634" s="203"/>
      <c r="HA634" s="411"/>
      <c r="HC634" s="203"/>
      <c r="HD634" s="203"/>
      <c r="HE634" s="203"/>
      <c r="HF634" s="10"/>
      <c r="HG634" s="10">
        <f>SUM(HF629:HF633)</f>
        <v>894.5</v>
      </c>
      <c r="HH634" s="267"/>
      <c r="HI634" s="203"/>
      <c r="HJ634" s="411"/>
      <c r="HL634" s="203"/>
      <c r="HM634" s="203"/>
      <c r="HN634" s="203"/>
      <c r="HO634" s="203"/>
      <c r="HP634" s="10">
        <f>SUM(HO629:HO633)</f>
        <v>802.9</v>
      </c>
      <c r="HQ634" s="267"/>
      <c r="HR634" s="203"/>
      <c r="HS634" s="420"/>
      <c r="HU634" s="203"/>
      <c r="HV634" s="203"/>
      <c r="HW634" s="203"/>
      <c r="HX634" s="10"/>
      <c r="HY634" s="10">
        <f>SUM(HX629:HX633)</f>
        <v>764.9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20"/>
      <c r="IM634" s="203"/>
      <c r="IN634" s="203"/>
      <c r="IO634" s="203"/>
      <c r="IP634" s="10"/>
      <c r="IQ634" s="10">
        <f>SUM(IP629:IP633)</f>
        <v>742.8</v>
      </c>
      <c r="IR634" s="267"/>
      <c r="IS634" s="203"/>
      <c r="IT634" s="420"/>
      <c r="IV634" s="203"/>
      <c r="IW634" s="203"/>
      <c r="IX634" s="203"/>
      <c r="IY634" s="10"/>
      <c r="IZ634" s="10">
        <f>SUM(IY629:IY633)</f>
        <v>738</v>
      </c>
      <c r="JA634" s="267"/>
      <c r="JB634" s="203"/>
      <c r="JC634" s="420"/>
      <c r="JE634" s="203"/>
      <c r="JF634" s="203"/>
      <c r="JG634" s="203"/>
      <c r="JH634" s="10"/>
      <c r="JI634" s="10">
        <f>SUM(JH629:JH633)</f>
        <v>775</v>
      </c>
      <c r="JJ634" s="267"/>
      <c r="JK634" s="203"/>
      <c r="JL634" s="420"/>
      <c r="JN634" s="203"/>
      <c r="JO634" s="203"/>
      <c r="JP634" s="203"/>
      <c r="JQ634" s="10"/>
      <c r="JR634" s="10">
        <f>SUM(JQ629:JQ633)</f>
        <v>743.8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1022.5999999999999</v>
      </c>
      <c r="KB634" s="267"/>
      <c r="KC634" s="203"/>
      <c r="KD634" s="420"/>
      <c r="KF634" s="203"/>
      <c r="KG634" s="203"/>
      <c r="KH634" s="203"/>
      <c r="KI634" s="10"/>
      <c r="KJ634" s="10">
        <f>SUM(KI629:KI633)</f>
        <v>812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799.19999999999993</v>
      </c>
      <c r="KT634" s="267"/>
      <c r="KU634" s="203"/>
      <c r="KV634" s="426"/>
      <c r="KX634" s="203"/>
      <c r="KY634" s="203"/>
      <c r="KZ634" s="203"/>
      <c r="LA634" s="10"/>
      <c r="LB634" s="10">
        <f>SUM(LA629:LA633)</f>
        <v>762.9</v>
      </c>
      <c r="LC634" s="267"/>
      <c r="LD634" s="203"/>
      <c r="LE634" s="420"/>
      <c r="LG634" s="203"/>
      <c r="LH634" s="203"/>
      <c r="LI634" s="203"/>
      <c r="LJ634" s="10"/>
      <c r="LK634" s="10">
        <f>SUM(LJ629:LJ633)</f>
        <v>516.29999999999995</v>
      </c>
      <c r="LL634" s="267"/>
      <c r="LM634" s="203"/>
      <c r="LN634" s="420"/>
      <c r="LP634" s="203"/>
      <c r="LQ634" s="203"/>
      <c r="LR634" s="203"/>
      <c r="LS634" s="10"/>
      <c r="LT634" s="10">
        <f>SUM(LS629:LS633)</f>
        <v>948.50000000000011</v>
      </c>
      <c r="LU634" s="267"/>
      <c r="LV634" s="203"/>
      <c r="LW634" s="420"/>
      <c r="LY634" s="203"/>
      <c r="LZ634" s="203"/>
      <c r="MA634" s="203"/>
      <c r="MB634" s="10"/>
      <c r="MC634" s="10">
        <f>SUM(MB629:MB633)</f>
        <v>575.70000000000005</v>
      </c>
      <c r="MD634" s="267"/>
      <c r="ME634" s="203"/>
      <c r="MF634" s="420"/>
      <c r="MH634" s="203"/>
      <c r="MI634" s="203"/>
      <c r="MJ634" s="203"/>
      <c r="MK634" s="10"/>
      <c r="ML634" s="10">
        <f>SUM(MK629:MK633)</f>
        <v>1154.8</v>
      </c>
      <c r="MM634" s="267"/>
      <c r="MN634" s="203"/>
      <c r="MO634" s="420"/>
      <c r="MQ634" s="203"/>
      <c r="MR634" s="203"/>
      <c r="MS634" s="203"/>
      <c r="MT634" s="10"/>
      <c r="MU634" s="10">
        <f>SUM(MT629:MT633)</f>
        <v>666.8</v>
      </c>
      <c r="MV634" s="267"/>
      <c r="MW634" s="203"/>
      <c r="MX634" s="420"/>
      <c r="MZ634" s="203"/>
      <c r="NA634" s="203"/>
      <c r="NB634" s="203"/>
      <c r="NC634" s="10"/>
      <c r="ND634" s="10">
        <f>SUM(NC629:NC633)</f>
        <v>764</v>
      </c>
      <c r="NE634" s="267"/>
      <c r="NF634" s="203"/>
      <c r="NG634" s="420"/>
      <c r="NI634" s="203"/>
      <c r="NJ634" s="203"/>
      <c r="NK634" s="203"/>
      <c r="NL634" s="10"/>
      <c r="NM634" s="10">
        <f>SUM(NL629:NL633)</f>
        <v>612.50000000000011</v>
      </c>
      <c r="NN634" s="267"/>
      <c r="NO634" s="203"/>
      <c r="NP634" s="422"/>
      <c r="NR634" s="203"/>
      <c r="NS634" s="203"/>
      <c r="NT634" s="203"/>
      <c r="NU634" s="10"/>
      <c r="NV634" s="10">
        <f>SUM(NU629:NU633)</f>
        <v>453.2</v>
      </c>
      <c r="NW634" s="267"/>
      <c r="NX634" s="203"/>
      <c r="NY634" s="420"/>
      <c r="OA634" s="203"/>
      <c r="OB634" s="203"/>
      <c r="OC634" s="203"/>
      <c r="OD634" s="203"/>
      <c r="OE634" s="10">
        <f>SUM(OD629:OD633)</f>
        <v>610.1</v>
      </c>
      <c r="OF634" s="267"/>
      <c r="OG634" s="203"/>
      <c r="OH634" s="420"/>
      <c r="OJ634" s="203"/>
      <c r="OK634" s="203"/>
      <c r="OL634" s="203"/>
      <c r="OM634" s="10"/>
      <c r="ON634" s="10">
        <f>SUM(OM629:OM633)</f>
        <v>657.09999999999991</v>
      </c>
      <c r="OO634" s="267"/>
      <c r="OP634" s="203"/>
      <c r="OQ634" s="422"/>
      <c r="OS634" s="203"/>
      <c r="OT634" s="203"/>
      <c r="OU634" s="203"/>
      <c r="OV634" s="10"/>
      <c r="OW634" s="10">
        <f>SUM(OV629:OV633)</f>
        <v>646.69999999999993</v>
      </c>
      <c r="OX634" s="267"/>
      <c r="OY634" s="203"/>
      <c r="OZ634" s="425"/>
      <c r="PB634" s="203"/>
      <c r="PC634" s="203"/>
      <c r="PD634" s="203"/>
      <c r="PE634" s="10"/>
      <c r="PF634" s="10">
        <f>SUM(PE629:PE633)</f>
        <v>1147.5</v>
      </c>
      <c r="PG634" s="267"/>
      <c r="PH634" s="203"/>
      <c r="PI634" s="420"/>
      <c r="PK634" s="203"/>
      <c r="PL634" s="203"/>
      <c r="PM634" s="203"/>
      <c r="PN634" s="10"/>
      <c r="PO634" s="10">
        <f>SUM(PN629:PN633)</f>
        <v>975.2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20"/>
      <c r="QC634" s="203"/>
      <c r="QD634" s="203"/>
      <c r="QE634" s="203"/>
      <c r="QF634" s="10"/>
      <c r="QG634" s="10">
        <f>SUM(QF629:QF633)</f>
        <v>925.7</v>
      </c>
      <c r="QH634" s="267"/>
      <c r="QI634" s="203"/>
      <c r="QJ634" s="420"/>
      <c r="QL634" s="203"/>
      <c r="QM634" s="203"/>
      <c r="QN634" s="203"/>
      <c r="QO634" s="10"/>
      <c r="QP634" s="10">
        <f>SUM(QO629:QO633)</f>
        <v>784.19999999999993</v>
      </c>
      <c r="QQ634" s="267"/>
      <c r="QR634" s="203"/>
      <c r="QS634" s="420"/>
      <c r="QU634" s="203"/>
      <c r="QV634" s="203"/>
      <c r="QW634" s="203"/>
      <c r="QX634" s="10"/>
      <c r="QY634" s="10">
        <f>SUM(QX629:QX633)</f>
        <v>818.5</v>
      </c>
      <c r="QZ634" s="267"/>
      <c r="RA634" s="203"/>
      <c r="RB634" s="420"/>
      <c r="RD634" s="203"/>
      <c r="RE634" s="203"/>
      <c r="RF634" s="203"/>
      <c r="RG634" s="10"/>
      <c r="RH634" s="10">
        <f>SUM(RG629:RG633)</f>
        <v>803.80000000000007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20"/>
      <c r="RV634" s="203"/>
      <c r="RW634" s="203"/>
      <c r="RX634" s="203"/>
      <c r="RY634" s="10"/>
      <c r="RZ634" s="10">
        <f>SUM(RY629:RY633)</f>
        <v>944.9</v>
      </c>
      <c r="SA634" s="273"/>
      <c r="SB634" s="203"/>
      <c r="SC634" s="420"/>
      <c r="SE634" s="203"/>
      <c r="SF634" s="203"/>
      <c r="SG634" s="203"/>
      <c r="SH634" s="10"/>
      <c r="SI634" s="10">
        <f>SUM(SH629:SH633)</f>
        <v>1080.0999999999999</v>
      </c>
      <c r="SJ634" s="273"/>
      <c r="SK634" s="203"/>
      <c r="SL634" s="420"/>
      <c r="SN634" s="203"/>
      <c r="SO634" s="203"/>
      <c r="SP634" s="203"/>
      <c r="SQ634" s="10"/>
      <c r="SR634" s="10">
        <f>SUM(SQ629:SQ633)</f>
        <v>882.90000000000009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934</v>
      </c>
      <c r="TB634" s="273"/>
      <c r="TC634" s="203"/>
      <c r="TD634" s="425"/>
      <c r="TF634" s="203"/>
      <c r="TG634" s="203"/>
      <c r="TH634" s="203"/>
      <c r="TI634" s="203"/>
      <c r="TJ634" s="10">
        <f>SUM(TI629:TI633)</f>
        <v>682.9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833.50000000000011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612.6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513.9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716.19999999999993</v>
      </c>
      <c r="VD634" s="273"/>
      <c r="VE634" s="203"/>
      <c r="VF634" s="420"/>
      <c r="VH634" s="203"/>
      <c r="VI634" s="203"/>
      <c r="VJ634" s="203"/>
      <c r="VK634" s="10"/>
      <c r="VL634" s="10">
        <f>SUM(VK629:VK633)</f>
        <v>831.19999999999993</v>
      </c>
      <c r="VM634" s="273"/>
      <c r="VN634" s="203"/>
      <c r="VO634" s="420"/>
      <c r="VQ634" s="203"/>
      <c r="VR634" s="203"/>
      <c r="VS634" s="203"/>
      <c r="VT634" s="10"/>
      <c r="VU634" s="10">
        <f>SUM(VT629:VT633)</f>
        <v>1362.6000000000001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495.9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20"/>
      <c r="XJ634" s="203"/>
      <c r="XK634" s="203"/>
      <c r="XL634" s="203"/>
      <c r="XM634" s="203"/>
      <c r="XN634" s="10">
        <f>SUM(XM629:XM633)</f>
        <v>667.4</v>
      </c>
      <c r="XO634" s="273"/>
      <c r="XP634" s="203"/>
      <c r="XQ634" s="420"/>
      <c r="XS634" s="203"/>
      <c r="XT634" s="203"/>
      <c r="XU634" s="203"/>
      <c r="XV634" s="10"/>
      <c r="XW634" s="10">
        <f>SUM(XV629:XV633)</f>
        <v>1127.3000000000002</v>
      </c>
      <c r="XX634" s="273"/>
      <c r="XY634" s="203"/>
      <c r="XZ634" s="420"/>
      <c r="YB634" s="203"/>
      <c r="YC634" s="203"/>
      <c r="YD634" s="203"/>
      <c r="YE634" s="203"/>
      <c r="YF634" s="10">
        <f>SUM(YE629:YE633)</f>
        <v>890.50000000000011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5"/>
      <c r="ZC634" s="203"/>
      <c r="ZD634" s="203"/>
      <c r="ZE634" s="203"/>
      <c r="ZF634" s="203"/>
      <c r="ZG634" s="10">
        <f>SUM(ZF629:ZF633)</f>
        <v>823.19999999999993</v>
      </c>
      <c r="ZH634" s="273"/>
      <c r="ZI634" s="203"/>
      <c r="ZJ634" s="420"/>
      <c r="ZL634" s="203"/>
      <c r="ZM634" s="203"/>
      <c r="ZN634" s="203"/>
      <c r="ZO634" s="203"/>
      <c r="ZP634" s="10">
        <f>SUM(ZO629:ZO633)</f>
        <v>838.40000000000009</v>
      </c>
      <c r="ZQ634" s="273"/>
      <c r="ZR634" s="203"/>
      <c r="ZS634" s="420"/>
      <c r="ZU634" s="203"/>
      <c r="ZV634" s="203"/>
      <c r="ZW634" s="203"/>
      <c r="ZX634" s="10"/>
      <c r="ZY634" s="10">
        <f>SUM(ZX629:ZX633)</f>
        <v>504.40000000000003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478.5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558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407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804.50000000000011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715.1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20"/>
      <c r="AHB634" s="203"/>
      <c r="AHC634" s="203"/>
      <c r="AHD634" s="203"/>
      <c r="AHE634" s="10"/>
      <c r="AHF634" s="10">
        <f>SUM(AHE629:AHE633)</f>
        <v>591.1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655</v>
      </c>
      <c r="AHP634" s="273"/>
      <c r="AHQ634" s="203"/>
      <c r="AHR634" s="426"/>
      <c r="AHT634" s="203"/>
      <c r="AHU634" s="203"/>
      <c r="AHV634" s="203"/>
      <c r="AHW634" s="10"/>
      <c r="AHX634" s="10">
        <f>SUM(AHW629:AHW633)</f>
        <v>794</v>
      </c>
      <c r="AHY634" s="273"/>
      <c r="AHZ634" s="203"/>
      <c r="AIA634" s="426"/>
      <c r="AIC634" s="203"/>
      <c r="AID634" s="203"/>
      <c r="AIE634" s="203"/>
      <c r="AIF634" s="10"/>
      <c r="AIG634" s="10">
        <f>SUM(AIF629:AIF633)</f>
        <v>890.30000000000007</v>
      </c>
      <c r="AIH634" s="273"/>
      <c r="AII634" s="203"/>
      <c r="AIJ634" s="426"/>
      <c r="AIL634" s="203"/>
      <c r="AIM634" s="203"/>
      <c r="AIN634" s="203"/>
      <c r="AIO634" s="10"/>
      <c r="AIP634" s="10">
        <f>SUM(AIO629:AIO633)</f>
        <v>719.40000000000009</v>
      </c>
      <c r="AIQ634" s="273"/>
      <c r="AIR634" s="203"/>
      <c r="AIS634" s="426"/>
      <c r="AIU634" s="203"/>
      <c r="AIV634" s="203"/>
      <c r="AIW634" s="203"/>
      <c r="AIX634" s="10"/>
      <c r="AIY634" s="10">
        <f>SUM(AIX629:AIX633)</f>
        <v>860.30000000000007</v>
      </c>
      <c r="AIZ634" s="273"/>
      <c r="AJA634" s="203"/>
      <c r="AJB634" s="426"/>
      <c r="AJD634" s="203"/>
      <c r="AJE634" s="203"/>
      <c r="AJF634" s="203"/>
      <c r="AJG634" s="10"/>
      <c r="AJH634" s="10">
        <f>SUM(AJG629:AJG633)</f>
        <v>872.9</v>
      </c>
      <c r="AJI634" s="273"/>
      <c r="AJJ634" s="203"/>
      <c r="AJK634" s="426"/>
      <c r="AJM634" s="203"/>
      <c r="AJN634" s="203"/>
      <c r="AJO634" s="203"/>
      <c r="AJP634" s="10"/>
      <c r="AJQ634" s="10">
        <f>SUM(AJP629:AJP633)</f>
        <v>1028.3</v>
      </c>
      <c r="AJR634" s="273"/>
      <c r="AJS634" s="203"/>
      <c r="AJT634" s="429"/>
      <c r="AJV634" s="203"/>
      <c r="AJW634" s="203"/>
      <c r="AJX634" s="203"/>
      <c r="AJY634" s="10"/>
      <c r="AJZ634" s="10">
        <f>SUM(AJY629:AJY633)</f>
        <v>532.59999999999991</v>
      </c>
      <c r="AKA634" s="273"/>
      <c r="AKB634" s="203"/>
      <c r="AKC634" s="426"/>
      <c r="AKE634" s="203"/>
      <c r="AKF634" s="203"/>
      <c r="AKG634" s="203"/>
      <c r="AKH634" s="10"/>
      <c r="AKI634" s="10">
        <f>SUM(AKH629:AKH633)</f>
        <v>901.9</v>
      </c>
      <c r="AKJ634" s="273"/>
      <c r="AKK634" s="203"/>
      <c r="AKL634" s="426"/>
      <c r="AKN634" s="203"/>
      <c r="AKO634" s="203"/>
      <c r="AKP634" s="203"/>
      <c r="AKQ634" s="10"/>
      <c r="AKR634" s="10">
        <f>SUM(AKQ629:AKQ633)</f>
        <v>895.49999999999989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852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819.7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530</v>
      </c>
      <c r="ALT634" s="273"/>
      <c r="ALU634" s="203"/>
      <c r="ALV634" s="426"/>
      <c r="ALX634" s="203"/>
      <c r="ALY634" s="203"/>
      <c r="ALZ634" s="203"/>
      <c r="AMA634" s="10"/>
      <c r="AMB634" s="10">
        <f>SUM(AMA629:AMA633)</f>
        <v>816.8</v>
      </c>
      <c r="AMC634" s="273"/>
      <c r="AMD634" s="203"/>
      <c r="AME634" s="426"/>
      <c r="AMG634" s="203"/>
      <c r="AMH634" s="203"/>
      <c r="AMI634" s="203"/>
      <c r="AMJ634" s="10"/>
      <c r="AMK634" s="10">
        <f>SUM(AMJ629:AMJ633)</f>
        <v>850.9</v>
      </c>
      <c r="AML634" s="273"/>
      <c r="AMM634" s="203"/>
      <c r="AMN634" s="426"/>
      <c r="AMP634" s="203"/>
      <c r="AMQ634" s="203"/>
      <c r="AMR634" s="203"/>
      <c r="AMS634" s="10"/>
      <c r="AMT634" s="10">
        <f>SUM(AMS629:AMS633)</f>
        <v>540.59999999999991</v>
      </c>
      <c r="AMU634" s="273"/>
      <c r="AMV634" s="203"/>
      <c r="AMW634" s="426"/>
      <c r="AMY634" s="203"/>
      <c r="AMZ634" s="203"/>
      <c r="ANA634" s="203"/>
      <c r="ANB634" s="10"/>
      <c r="ANC634" s="10">
        <f>SUM(ANB629:ANB633)</f>
        <v>937.6</v>
      </c>
      <c r="AND634" s="273"/>
      <c r="ANE634" s="203"/>
      <c r="ANF634" s="426"/>
      <c r="ANH634" s="203"/>
      <c r="ANI634" s="203"/>
      <c r="ANJ634" s="203"/>
      <c r="ANK634" s="10"/>
      <c r="ANL634" s="10">
        <f>SUM(ANK629:ANK633)</f>
        <v>683.80000000000007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573.29999999999995</v>
      </c>
      <c r="ANV634" s="273"/>
      <c r="ANW634" s="203"/>
      <c r="ANX634" s="426"/>
      <c r="ANZ634" s="203"/>
      <c r="AOA634" s="203"/>
      <c r="AOB634" s="203"/>
      <c r="AOC634" s="10"/>
      <c r="AOD634" s="10">
        <f>SUM(AOC629:AOC633)</f>
        <v>612.70000000000005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704.00000000000011</v>
      </c>
      <c r="AON634" s="273"/>
      <c r="AOO634" s="203"/>
      <c r="AOP634" s="426"/>
      <c r="AOR634" s="203"/>
      <c r="AOS634" s="203"/>
      <c r="AOT634" s="203"/>
      <c r="AOU634" s="10"/>
      <c r="AOV634" s="10">
        <f>SUM(AOU629:AOU633)</f>
        <v>1105.2</v>
      </c>
      <c r="AOW634" s="273"/>
      <c r="AOX634" s="203"/>
      <c r="AOY634" s="426"/>
      <c r="APA634" s="203"/>
      <c r="APB634" s="203"/>
      <c r="APC634" s="203"/>
      <c r="APD634" s="10"/>
      <c r="APE634" s="10">
        <f>SUM(APD629:APD633)</f>
        <v>641</v>
      </c>
      <c r="APF634" s="273"/>
      <c r="APG634" s="203"/>
      <c r="APH634" s="426"/>
      <c r="APJ634" s="203"/>
      <c r="APK634" s="203"/>
      <c r="APL634" s="203"/>
      <c r="APM634" s="10"/>
      <c r="APN634" s="10">
        <f>SUM(APM629:APM633)</f>
        <v>852.2</v>
      </c>
      <c r="APO634" s="273"/>
      <c r="APP634" s="203"/>
      <c r="APQ634" s="426"/>
      <c r="APS634" s="203"/>
      <c r="APT634" s="203"/>
      <c r="APU634" s="203"/>
      <c r="APV634" s="10"/>
      <c r="APW634" s="10">
        <f>SUM(APV629:APV633)</f>
        <v>738.5</v>
      </c>
      <c r="APX634" s="273"/>
      <c r="APY634" s="203"/>
      <c r="APZ634" s="426"/>
      <c r="AQB634" s="203"/>
      <c r="AQC634" s="203"/>
      <c r="AQD634" s="203"/>
      <c r="AQE634" s="10"/>
      <c r="AQF634" s="10">
        <f>SUM(AQE629:AQE633)</f>
        <v>931.7</v>
      </c>
      <c r="AQG634" s="273"/>
    </row>
    <row r="635" spans="1:1125" s="14" customFormat="1" ht="15">
      <c r="A635" s="203" t="s">
        <v>95</v>
      </c>
      <c r="B635" s="276" t="s">
        <v>2519</v>
      </c>
      <c r="D635" s="283">
        <f>IF(C635="Kopman",1.7,1)</f>
        <v>1</v>
      </c>
      <c r="E635" s="204">
        <f>VLOOKUP(B635,$A$681:$F$2401,6,FALSE)</f>
        <v>0</v>
      </c>
      <c r="F635" s="203" t="s">
        <v>61</v>
      </c>
      <c r="G635" s="10">
        <f>E635*1.5</f>
        <v>0</v>
      </c>
      <c r="H635" s="10"/>
      <c r="I635" s="267"/>
      <c r="J635" s="203" t="s">
        <v>95</v>
      </c>
      <c r="K635" s="276" t="s">
        <v>2086</v>
      </c>
      <c r="M635" s="283">
        <f>IF(L635="Kopman",1.7,1)</f>
        <v>1</v>
      </c>
      <c r="N635" s="204">
        <f>VLOOKUP(K635,$A$681:$F$2401,6,FALSE)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VLOOKUP(T635,$A$681:$F$2401,6,FALSE)</f>
        <v>60</v>
      </c>
      <c r="X635" s="203" t="s">
        <v>61</v>
      </c>
      <c r="Y635" s="10">
        <f>W635*1.5*V635</f>
        <v>90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VLOOKUP(AC635,$A$681:$F$2401,6,FALSE)</f>
        <v>185</v>
      </c>
      <c r="AG635" s="203" t="s">
        <v>61</v>
      </c>
      <c r="AH635" s="10">
        <f>AF635*1.5*AE635</f>
        <v>277.5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VLOOKUP(AL635,$A$681:$F$2401,6,FALSE)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VLOOKUP(AU635,$A$681:$F$2401,6,FALSE)</f>
        <v>185</v>
      </c>
      <c r="AY635" s="203" t="s">
        <v>61</v>
      </c>
      <c r="AZ635" s="10">
        <f>AX635*1.5*AW635</f>
        <v>277.5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VLOOKUP(BD635,$A$681:$F$2401,6,FALSE)</f>
        <v>62</v>
      </c>
      <c r="BH635" s="203" t="s">
        <v>61</v>
      </c>
      <c r="BI635" s="10">
        <f>BG635*1.5*BF635</f>
        <v>93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VLOOKUP(BM635,$A$681:$F$2401,6,FALSE)</f>
        <v>184</v>
      </c>
      <c r="BQ635" s="203" t="s">
        <v>61</v>
      </c>
      <c r="BR635" s="10">
        <f>BP635*1.5*BO635</f>
        <v>276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VLOOKUP(BV635,$A$681:$F$2401,6,FALSE)</f>
        <v>185</v>
      </c>
      <c r="BZ635" s="203" t="s">
        <v>61</v>
      </c>
      <c r="CA635" s="10">
        <f>BY635*1.5*BX635</f>
        <v>277.5</v>
      </c>
      <c r="CB635" s="10"/>
      <c r="CC635" s="267"/>
      <c r="CD635" s="203" t="s">
        <v>95</v>
      </c>
      <c r="CE635" s="276" t="s">
        <v>2086</v>
      </c>
      <c r="CG635" s="283">
        <f>IF(CF635="Kopman",1.7,1)</f>
        <v>1</v>
      </c>
      <c r="CH635" s="204">
        <f>VLOOKUP(CE635,$A$681:$F$2401,6,FALSE)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VLOOKUP(CN635,$A$681:$F$2401,6,FALSE)</f>
        <v>184</v>
      </c>
      <c r="CR635" s="203" t="s">
        <v>61</v>
      </c>
      <c r="CS635" s="10">
        <f>CQ635*1.5*CP635</f>
        <v>276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VLOOKUP(CW635,$A$681:$F$2401,6,FALSE)</f>
        <v>118</v>
      </c>
      <c r="DA635" s="203" t="s">
        <v>61</v>
      </c>
      <c r="DB635" s="10">
        <f>CZ635*1.5*CY635</f>
        <v>177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VLOOKUP(DF635,$A$681:$F$2401,6,FALSE)</f>
        <v>230</v>
      </c>
      <c r="DJ635" s="203" t="s">
        <v>61</v>
      </c>
      <c r="DK635" s="10">
        <f>DI635*1.5*DH635</f>
        <v>345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VLOOKUP(DO635,$A$681:$F$2401,6,FALSE)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VLOOKUP(DX635,$A$681:$F$2401,6,FALSE)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VLOOKUP(EG635,$A$681:$F$2401,6,FALSE)</f>
        <v>11</v>
      </c>
      <c r="EK635" s="203" t="s">
        <v>61</v>
      </c>
      <c r="EL635" s="10">
        <f>EJ635*1.5*EI635</f>
        <v>16.5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VLOOKUP(EP635,$A$681:$F$2401,6,FALSE)</f>
        <v>185</v>
      </c>
      <c r="ET635" s="203" t="s">
        <v>61</v>
      </c>
      <c r="EU635" s="10">
        <f>ES635*1.5*ER635</f>
        <v>277.5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VLOOKUP(EY635,$A$681:$F$2401,6,FALSE)</f>
        <v>62</v>
      </c>
      <c r="FC635" s="203" t="s">
        <v>61</v>
      </c>
      <c r="FD635" s="10">
        <f>FB635*1.5*FA635</f>
        <v>93</v>
      </c>
      <c r="FE635" s="10"/>
      <c r="FF635" s="267"/>
      <c r="FG635" s="203" t="s">
        <v>95</v>
      </c>
      <c r="FH635" s="418" t="s">
        <v>1229</v>
      </c>
      <c r="FJ635" s="283">
        <f>IF(FI635="Kopman",1.7,1)</f>
        <v>1</v>
      </c>
      <c r="FK635" s="204">
        <f>VLOOKUP(FH635,$A$681:$F$2401,6,FALSE)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VLOOKUP(FQ635,$A$681:$F$2401,6,FALSE)</f>
        <v>185</v>
      </c>
      <c r="FU635" s="203" t="s">
        <v>61</v>
      </c>
      <c r="FV635" s="10">
        <f>FT635*1.5*FS635</f>
        <v>277.5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VLOOKUP(FZ635,$A$681:$F$2401,6,FALSE)</f>
        <v>230</v>
      </c>
      <c r="GD635" s="203" t="s">
        <v>61</v>
      </c>
      <c r="GE635" s="10">
        <f>GC635*1.5*GB635</f>
        <v>345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VLOOKUP(GI635,$A$681:$F$2401,6,FALSE)</f>
        <v>185</v>
      </c>
      <c r="GM635" s="203" t="s">
        <v>61</v>
      </c>
      <c r="GN635" s="10">
        <f>GL635*1.5*GK635</f>
        <v>277.5</v>
      </c>
      <c r="GO635" s="10"/>
      <c r="GP635" s="267"/>
      <c r="GQ635" s="203" t="s">
        <v>95</v>
      </c>
      <c r="GR635" s="276" t="s">
        <v>2519</v>
      </c>
      <c r="GT635" s="283">
        <f>IF(GS635="Kopman",1.7,1)</f>
        <v>1</v>
      </c>
      <c r="GU635" s="204">
        <f>VLOOKUP(GR635,$A$681:$F$2401,6,FALSE)</f>
        <v>0</v>
      </c>
      <c r="GV635" s="203" t="s">
        <v>149</v>
      </c>
      <c r="GW635" s="10">
        <f>GU635*1.5</f>
        <v>0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VLOOKUP(HA635,$A$681:$F$2401,6,FALSE)</f>
        <v>60</v>
      </c>
      <c r="HE635" s="203" t="s">
        <v>61</v>
      </c>
      <c r="HF635" s="10">
        <f>HD635*1.5*HC635</f>
        <v>90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VLOOKUP(HJ635,$A$681:$F$2401,6,FALSE)</f>
        <v>185</v>
      </c>
      <c r="HN635" s="203" t="s">
        <v>149</v>
      </c>
      <c r="HO635" s="10">
        <f>HM635*1.5</f>
        <v>277.5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VLOOKUP(HS635,$A$681:$F$2401,6,FALSE)</f>
        <v>11</v>
      </c>
      <c r="HW635" s="203" t="s">
        <v>61</v>
      </c>
      <c r="HX635" s="10">
        <f>HV635*1.5*HU635</f>
        <v>16.5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VLOOKUP(IB635,$A$681:$F$2401,6,FALSE)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VLOOKUP(IK635,$A$681:$F$2401,6,FALSE)</f>
        <v>60</v>
      </c>
      <c r="IO635" s="203" t="s">
        <v>61</v>
      </c>
      <c r="IP635" s="10">
        <f>IN635*1.5*IM635</f>
        <v>90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VLOOKUP(IT635,$A$681:$F$2401,6,FALSE)</f>
        <v>50</v>
      </c>
      <c r="IX635" s="203" t="s">
        <v>61</v>
      </c>
      <c r="IY635" s="10">
        <f>IW635*1.5*IV635</f>
        <v>75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VLOOKUP(JC635,$A$681:$F$2401,6,FALSE)</f>
        <v>166</v>
      </c>
      <c r="JG635" s="203" t="s">
        <v>61</v>
      </c>
      <c r="JH635" s="10">
        <f>JF635*1.5*JE635</f>
        <v>249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VLOOKUP(JL635,$A$681:$F$2401,6,FALSE)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VLOOKUP(JU635,$A$681:$F$2401,6,FALSE)</f>
        <v>62</v>
      </c>
      <c r="JY635" s="203" t="s">
        <v>61</v>
      </c>
      <c r="JZ635" s="10">
        <f>JX635*1.5*JW635</f>
        <v>93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VLOOKUP(KD635,$A$681:$F$2401,6,FALSE)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VLOOKUP(KM635,$A$681:$F$2401,6,FALSE)</f>
        <v>5</v>
      </c>
      <c r="KQ635" s="203" t="s">
        <v>149</v>
      </c>
      <c r="KR635" s="10">
        <f>KP635*1.5</f>
        <v>7.5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VLOOKUP(KV635,$A$681:$F$2401,6,FALSE)</f>
        <v>76</v>
      </c>
      <c r="KZ635" s="203" t="s">
        <v>61</v>
      </c>
      <c r="LA635" s="10">
        <f>KY635*1.5*KX635</f>
        <v>114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VLOOKUP(LE635,$A$681:$F$2401,6,FALSE)</f>
        <v>76</v>
      </c>
      <c r="LI635" s="203" t="s">
        <v>61</v>
      </c>
      <c r="LJ635" s="10">
        <f>LH635*1.5*LG635</f>
        <v>114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VLOOKUP(LN635,$A$681:$F$2401,6,FALSE)</f>
        <v>230</v>
      </c>
      <c r="LR635" s="203" t="s">
        <v>61</v>
      </c>
      <c r="LS635" s="10">
        <f>LQ635*1.5*LP635</f>
        <v>345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VLOOKUP(LW635,$A$681:$F$2401,6,FALSE)</f>
        <v>184</v>
      </c>
      <c r="MA635" s="203" t="s">
        <v>61</v>
      </c>
      <c r="MB635" s="10">
        <f>LZ635*1.5*LY635</f>
        <v>276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VLOOKUP(MF635,$A$681:$F$2401,6,FALSE)</f>
        <v>185</v>
      </c>
      <c r="MJ635" s="203" t="s">
        <v>61</v>
      </c>
      <c r="MK635" s="10">
        <f>MI635*1.5*MH635</f>
        <v>277.5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VLOOKUP(MO635,$A$681:$F$2401,6,FALSE)</f>
        <v>166</v>
      </c>
      <c r="MS635" s="203" t="s">
        <v>61</v>
      </c>
      <c r="MT635" s="10">
        <f>MR635*1.5*MQ635</f>
        <v>249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VLOOKUP(MX635,$A$681:$F$2401,6,FALSE)</f>
        <v>185</v>
      </c>
      <c r="NB635" s="203" t="s">
        <v>61</v>
      </c>
      <c r="NC635" s="10">
        <f>NA635*1.5*MZ635</f>
        <v>277.5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VLOOKUP(NG635,$A$681:$F$2401,6,FALSE)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21" t="s">
        <v>450</v>
      </c>
      <c r="NR635" s="283">
        <f>IF(NQ635="Kopman",1.7,1)</f>
        <v>1</v>
      </c>
      <c r="NS635" s="204">
        <f>VLOOKUP(NP635,$A$681:$F$2401,6,FALSE)</f>
        <v>5</v>
      </c>
      <c r="NT635" s="203" t="s">
        <v>61</v>
      </c>
      <c r="NU635" s="10">
        <f>NS635*1.5*NR635</f>
        <v>7.5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VLOOKUP(NY635,$A$681:$F$2401,6,FALSE)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VLOOKUP(OH635,$A$681:$F$2401,6,FALSE)</f>
        <v>185</v>
      </c>
      <c r="OL635" s="203" t="s">
        <v>61</v>
      </c>
      <c r="OM635" s="10">
        <f>OK635*1.5*OJ635</f>
        <v>277.5</v>
      </c>
      <c r="ON635" s="10"/>
      <c r="OO635" s="267"/>
      <c r="OP635" s="203" t="s">
        <v>95</v>
      </c>
      <c r="OQ635" s="421" t="s">
        <v>456</v>
      </c>
      <c r="OS635" s="283">
        <f>IF(OR635="Kopman",1.7,1)</f>
        <v>1</v>
      </c>
      <c r="OT635" s="204">
        <f>VLOOKUP(OQ635,$A$681:$F$2401,6,FALSE)</f>
        <v>60</v>
      </c>
      <c r="OU635" s="203" t="s">
        <v>61</v>
      </c>
      <c r="OV635" s="10">
        <f>OT635*1.5*OS635</f>
        <v>90</v>
      </c>
      <c r="OW635" s="10"/>
      <c r="OX635" s="267"/>
      <c r="OY635" s="203" t="s">
        <v>95</v>
      </c>
      <c r="OZ635" s="425" t="s">
        <v>488</v>
      </c>
      <c r="PB635" s="283">
        <f>IF(PA635="Kopman",1.7,1)</f>
        <v>1</v>
      </c>
      <c r="PC635" s="204">
        <f>VLOOKUP(OZ635,$A$681:$F$2401,6,FALSE)</f>
        <v>230</v>
      </c>
      <c r="PD635" s="203" t="s">
        <v>61</v>
      </c>
      <c r="PE635" s="10">
        <f>PC635*1.5*PB635</f>
        <v>345</v>
      </c>
      <c r="PF635" s="10"/>
      <c r="PG635" s="267"/>
      <c r="PH635" s="203" t="s">
        <v>95</v>
      </c>
      <c r="PI635" s="276" t="s">
        <v>2086</v>
      </c>
      <c r="PK635" s="283">
        <f>IF(PJ635="Kopman",1.7,1)</f>
        <v>1</v>
      </c>
      <c r="PL635" s="204">
        <f>VLOOKUP(PI635,$A$681:$F$2401,6,FALSE)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VLOOKUP(PR635,$A$681:$F$2401,6,FALSE)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VLOOKUP(QA635,$A$681:$F$2401,6,FALSE)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VLOOKUP(QJ635,$A$681:$F$2401,6,FALSE)</f>
        <v>115</v>
      </c>
      <c r="QN635" s="203" t="s">
        <v>61</v>
      </c>
      <c r="QO635" s="10">
        <f>QM635*1.5*QL635</f>
        <v>172.5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VLOOKUP(QS635,$A$681:$F$2401,6,FALSE)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VLOOKUP(RB635,$A$681:$F$2401,6,FALSE)</f>
        <v>118</v>
      </c>
      <c r="RF635" s="203" t="s">
        <v>61</v>
      </c>
      <c r="RG635" s="10">
        <f>RE635*1.5*RD635</f>
        <v>177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VLOOKUP(RK635,$A$681:$F$2401,6,FALSE)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VLOOKUP(RT635,$A$681:$F$2401,6,FALSE)</f>
        <v>185</v>
      </c>
      <c r="RX635" s="203" t="s">
        <v>61</v>
      </c>
      <c r="RY635" s="10">
        <f>RW635*1.5*RV635</f>
        <v>277.5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VLOOKUP(SC635,$A$681:$F$2401,6,FALSE)</f>
        <v>185</v>
      </c>
      <c r="SG635" s="203" t="s">
        <v>61</v>
      </c>
      <c r="SH635" s="10">
        <f>SF635*1.5*SE635</f>
        <v>277.5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VLOOKUP(SL635,$A$681:$F$2401,6,FALSE)</f>
        <v>184</v>
      </c>
      <c r="SP635" s="203" t="s">
        <v>61</v>
      </c>
      <c r="SQ635" s="10">
        <f>SO635*1.5*SN635</f>
        <v>276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VLOOKUP(SU635,$A$681:$F$2401,6,FALSE)</f>
        <v>89</v>
      </c>
      <c r="SY635" s="203" t="s">
        <v>61</v>
      </c>
      <c r="SZ635" s="10">
        <f>SX635*1.5*SW635</f>
        <v>133.5</v>
      </c>
      <c r="TA635" s="10"/>
      <c r="TB635" s="273"/>
      <c r="TC635" s="203" t="s">
        <v>95</v>
      </c>
      <c r="TD635" s="425" t="s">
        <v>584</v>
      </c>
      <c r="TF635" s="283">
        <f>IF(TE635="Kopman",1.7,1)</f>
        <v>1</v>
      </c>
      <c r="TG635" s="204">
        <f>VLOOKUP(TD635,$A$681:$F$2401,6,FALSE)</f>
        <v>166</v>
      </c>
      <c r="TH635" s="203" t="s">
        <v>149</v>
      </c>
      <c r="TI635" s="10">
        <f>TG635*1.5</f>
        <v>249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VLOOKUP(TM635,$A$681:$F$2401,6,FALSE)</f>
        <v>89</v>
      </c>
      <c r="TQ635" s="203" t="s">
        <v>61</v>
      </c>
      <c r="TR635" s="10">
        <f>TP635*1.5*TO635</f>
        <v>133.5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VLOOKUP(TV635,$A$681:$F$2401,6,FALSE)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VLOOKUP(UE635,$A$681:$F$2401,6,FALSE)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13" t="s">
        <v>550</v>
      </c>
      <c r="UO635" s="412" t="s">
        <v>2018</v>
      </c>
      <c r="UP635" s="283">
        <f>IF(UO635="Kopman",1.7,1)</f>
        <v>1.7</v>
      </c>
      <c r="UQ635" s="204">
        <f>VLOOKUP(UN635,$A$681:$F$2401,6,FALSE)</f>
        <v>76</v>
      </c>
      <c r="UR635" s="203" t="s">
        <v>61</v>
      </c>
      <c r="US635" s="10">
        <f>UQ635*1.5*UP635</f>
        <v>193.79999999999998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VLOOKUP(UW635,$A$681:$F$2401,6,FALSE)</f>
        <v>118</v>
      </c>
      <c r="VA635" s="203" t="s">
        <v>61</v>
      </c>
      <c r="VB635" s="10">
        <f>UZ635*1.5*UY635</f>
        <v>177</v>
      </c>
      <c r="VC635" s="10"/>
      <c r="VD635" s="273"/>
      <c r="VE635" s="203" t="s">
        <v>95</v>
      </c>
      <c r="VF635" s="413" t="s">
        <v>1711</v>
      </c>
      <c r="VG635" s="412" t="s">
        <v>2018</v>
      </c>
      <c r="VH635" s="283">
        <f>IF(VG635="Kopman",1.7,1)</f>
        <v>1.7</v>
      </c>
      <c r="VI635" s="204">
        <f>VLOOKUP(VF635,$A$681:$F$2401,6,FALSE)</f>
        <v>34</v>
      </c>
      <c r="VJ635" s="203" t="s">
        <v>61</v>
      </c>
      <c r="VK635" s="10">
        <f>VI635*1.5*VH635</f>
        <v>86.7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VLOOKUP(VO635,$A$681:$F$2401,6,FALSE)</f>
        <v>92</v>
      </c>
      <c r="VS635" s="203" t="s">
        <v>61</v>
      </c>
      <c r="VT635" s="10">
        <f>VR635*1.5*VQ635</f>
        <v>138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VLOOKUP(VX635,$A$681:$F$2401,6,FALSE)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VLOOKUP(WG635,$A$681:$F$2401,6,FALSE)</f>
        <v>141</v>
      </c>
      <c r="WK635" s="203" t="s">
        <v>149</v>
      </c>
      <c r="WL635" s="10">
        <f>WJ635*1.5</f>
        <v>211.5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VLOOKUP(WP635,$A$681:$F$2401,6,FALSE)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VLOOKUP(WY635,$A$681:$F$2401,6,FALSE)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VLOOKUP(XH635,$A$681:$F$2401,6,FALSE)</f>
        <v>6</v>
      </c>
      <c r="XL635" s="203" t="s">
        <v>149</v>
      </c>
      <c r="XM635" s="10">
        <f>XK635*1.5</f>
        <v>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VLOOKUP(XQ635,$A$681:$F$2401,6,FALSE)</f>
        <v>6</v>
      </c>
      <c r="XU635" s="203" t="s">
        <v>61</v>
      </c>
      <c r="XV635" s="10">
        <f>XT635*1.5*XS635</f>
        <v>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VLOOKUP(XZ635,$A$681:$F$2401,6,FALSE)</f>
        <v>185</v>
      </c>
      <c r="YD635" s="203" t="s">
        <v>149</v>
      </c>
      <c r="YE635" s="10">
        <f>YC635*1.5</f>
        <v>277.5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VLOOKUP(YI635,$A$681:$F$2401,6,FALSE)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VLOOKUP(YR635,$A$681:$F$2401,6,FALSE)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4" t="s">
        <v>503</v>
      </c>
      <c r="ZB635" s="412" t="s">
        <v>2018</v>
      </c>
      <c r="ZC635" s="283">
        <f>IF(ZB635="Kopman",1.7,1)</f>
        <v>1.7</v>
      </c>
      <c r="ZD635" s="204">
        <f>VLOOKUP(ZA635,$A$681:$F$2401,6,FALSE)</f>
        <v>185</v>
      </c>
      <c r="ZE635" s="203" t="s">
        <v>149</v>
      </c>
      <c r="ZF635" s="10">
        <f>ZD635*1.5</f>
        <v>277.5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VLOOKUP(ZJ635,$A$681:$F$2401,6,FALSE)</f>
        <v>11</v>
      </c>
      <c r="ZN635" s="203" t="s">
        <v>149</v>
      </c>
      <c r="ZO635" s="10">
        <f>ZM635*1.5</f>
        <v>16.5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VLOOKUP(ZS635,$A$681:$F$2401,6,FALSE)</f>
        <v>76</v>
      </c>
      <c r="ZW635" s="203" t="s">
        <v>61</v>
      </c>
      <c r="ZX635" s="10">
        <f>ZV635*1.5*ZU635</f>
        <v>114</v>
      </c>
      <c r="ZY635" s="10"/>
      <c r="ZZ635" s="273"/>
      <c r="AAA635" s="203" t="s">
        <v>95</v>
      </c>
      <c r="AAB635" s="413" t="s">
        <v>1273</v>
      </c>
      <c r="AAC635" s="412" t="s">
        <v>2018</v>
      </c>
      <c r="AAD635" s="283">
        <f>IF(AAC635="Kopman",1.7,1)</f>
        <v>1.7</v>
      </c>
      <c r="AAE635" s="204">
        <f>VLOOKUP(AAB635,$A$681:$F$2401,6,FALSE)</f>
        <v>6</v>
      </c>
      <c r="AAF635" s="203" t="s">
        <v>61</v>
      </c>
      <c r="AAG635" s="10">
        <f>AAE635*1.5*AAD635</f>
        <v>15.299999999999999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VLOOKUP(AAK635,$A$681:$F$2401,6,FALSE)</f>
        <v>34</v>
      </c>
      <c r="AAO635" s="203" t="s">
        <v>61</v>
      </c>
      <c r="AAP635" s="10">
        <f>AAN635*1.5*AAM635</f>
        <v>51</v>
      </c>
      <c r="AAQ635" s="10"/>
      <c r="AAR635" s="273"/>
      <c r="AAS635" s="203" t="s">
        <v>95</v>
      </c>
      <c r="AAT635" s="413" t="s">
        <v>2086</v>
      </c>
      <c r="AAU635" s="412" t="s">
        <v>2018</v>
      </c>
      <c r="AAV635" s="283">
        <f>IF(AAU635="Kopman",1.7,1)</f>
        <v>1.7</v>
      </c>
      <c r="AAW635" s="204">
        <f>VLOOKUP(AAT635,$A$681:$F$2401,6,FALSE)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VLOOKUP(ABC635,$A$681:$F$2401,6,FALSE)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VLOOKUP(ABL635,$A$681:$F$2401,6,FALSE)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VLOOKUP(ABU635,$A$681:$F$2401,6,FALSE)</f>
        <v>34</v>
      </c>
      <c r="ABY635" s="203" t="s">
        <v>61</v>
      </c>
      <c r="ABZ635" s="10">
        <f>ABX635*1.5*ABW635</f>
        <v>51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VLOOKUP(ACD635,$A$681:$F$2401,6,FALSE)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VLOOKUP(ACM635,$A$681:$F$2401,6,FALSE)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VLOOKUP(ACV635,$A$681:$F$2401,6,FALSE)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VLOOKUP(ADE635,$A$681:$F$2401,6,FALSE)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VLOOKUP(ADN635,$A$681:$F$2401,6,FALSE)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VLOOKUP(ADW635,$A$681:$F$2401,6,FALSE)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VLOOKUP(AEF635,$A$681:$F$2401,6,FALSE)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VLOOKUP(AEO635,$A$681:$F$2401,6,FALSE)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VLOOKUP(AEX635,$A$681:$F$2401,6,FALSE)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VLOOKUP(AFG635,$A$681:$F$2401,6,FALSE)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VLOOKUP(AFP635,$A$681:$F$2401,6,FALSE)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VLOOKUP(AFY635,$A$681:$F$2401,6,FALSE)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VLOOKUP(AGH635,$A$681:$F$2401,6,FALSE)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VLOOKUP(AGQ635,$A$681:$F$2401,6,FALSE)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VLOOKUP(AGZ635,$A$681:$F$2401,6,FALSE)</f>
        <v>92</v>
      </c>
      <c r="AHD635" s="203" t="s">
        <v>61</v>
      </c>
      <c r="AHE635" s="10">
        <f>AHC635*1.5*AHB635</f>
        <v>138</v>
      </c>
      <c r="AHF635" s="10"/>
      <c r="AHG635" s="273"/>
      <c r="AHH635" s="203" t="s">
        <v>95</v>
      </c>
      <c r="AHI635" s="276" t="s">
        <v>2059</v>
      </c>
      <c r="AHK635" s="283">
        <f>IF(AHJ635="Kopman",1.7,1)</f>
        <v>1</v>
      </c>
      <c r="AHL635" s="204">
        <f>VLOOKUP(AHI635,$A$681:$F$2401,6,FALSE)</f>
        <v>44</v>
      </c>
      <c r="AHM635" s="203" t="s">
        <v>61</v>
      </c>
      <c r="AHN635" s="10">
        <f>AHL635*1.5*AHK635</f>
        <v>66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VLOOKUP(AHR635,$A$681:$F$2401,6,FALSE)</f>
        <v>60</v>
      </c>
      <c r="AHV635" s="203" t="s">
        <v>61</v>
      </c>
      <c r="AHW635" s="10">
        <f>AHU635*1.5*AHT635</f>
        <v>90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VLOOKUP(AIA635,$A$681:$F$2401,6,FALSE)</f>
        <v>185</v>
      </c>
      <c r="AIE635" s="203" t="s">
        <v>61</v>
      </c>
      <c r="AIF635" s="10">
        <f>AID635*1.5*AIC635</f>
        <v>277.5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VLOOKUP(AIJ635,$A$681:$F$2401,6,FALSE)</f>
        <v>11</v>
      </c>
      <c r="AIN635" s="203" t="s">
        <v>61</v>
      </c>
      <c r="AIO635" s="10">
        <f>AIM635*1.5*AIL635</f>
        <v>16.5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VLOOKUP(AIS635,$A$681:$F$2401,6,FALSE)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VLOOKUP(AJB635,$A$681:$F$2401,6,FALSE)</f>
        <v>11</v>
      </c>
      <c r="AJF635" s="203" t="s">
        <v>61</v>
      </c>
      <c r="AJG635" s="10">
        <f>AJE635*1.5*AJD635</f>
        <v>16.5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VLOOKUP(AJK635,$A$681:$F$2401,6,FALSE)</f>
        <v>230</v>
      </c>
      <c r="AJO635" s="203" t="s">
        <v>61</v>
      </c>
      <c r="AJP635" s="10">
        <f>AJN635*1.5*AJM635</f>
        <v>345</v>
      </c>
      <c r="AJQ635" s="10"/>
      <c r="AJR635" s="273"/>
      <c r="AJS635" s="203" t="s">
        <v>95</v>
      </c>
      <c r="AJT635" s="428" t="s">
        <v>486</v>
      </c>
      <c r="AJV635" s="283">
        <f>IF(AJU635="Kopman",1.7,1)</f>
        <v>1</v>
      </c>
      <c r="AJW635" s="204">
        <f>VLOOKUP(AJT635,$A$681:$F$2401,6,FALSE)</f>
        <v>86</v>
      </c>
      <c r="AJX635" s="203" t="s">
        <v>61</v>
      </c>
      <c r="AJY635" s="10">
        <f>AJW635*1.5*AJV635</f>
        <v>129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VLOOKUP(AKC635,$A$681:$F$2401,6,FALSE)</f>
        <v>86</v>
      </c>
      <c r="AKG635" s="203" t="s">
        <v>61</v>
      </c>
      <c r="AKH635" s="10">
        <f>AKF635*1.5*AKE635</f>
        <v>129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VLOOKUP(AKL635,$A$681:$F$2401,6,FALSE)</f>
        <v>62</v>
      </c>
      <c r="AKP635" s="203" t="s">
        <v>61</v>
      </c>
      <c r="AKQ635" s="10">
        <f>AKO635*1.5*AKN635</f>
        <v>93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VLOOKUP(AKU635,$A$681:$F$2401,6,FALSE)</f>
        <v>118</v>
      </c>
      <c r="AKY635" s="203" t="s">
        <v>61</v>
      </c>
      <c r="AKZ635" s="10">
        <f>AKX635*1.5*AKW635</f>
        <v>177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VLOOKUP(ALD635,$A$681:$F$2401,6,FALSE)</f>
        <v>118</v>
      </c>
      <c r="ALH635" s="203" t="s">
        <v>61</v>
      </c>
      <c r="ALI635" s="10">
        <f>ALG635*1.5*ALF635</f>
        <v>177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VLOOKUP(ALM635,$A$681:$F$2401,6,FALSE)</f>
        <v>118</v>
      </c>
      <c r="ALQ635" s="203" t="s">
        <v>61</v>
      </c>
      <c r="ALR635" s="10">
        <f>ALP635*1.5*ALO635</f>
        <v>177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VLOOKUP(ALV635,$A$681:$F$2401,6,FALSE)</f>
        <v>5</v>
      </c>
      <c r="ALZ635" s="203" t="s">
        <v>61</v>
      </c>
      <c r="AMA635" s="10">
        <f>ALY635*1.5*ALX635</f>
        <v>7.5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VLOOKUP(AME635,$A$681:$F$2401,6,FALSE)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VLOOKUP(AMN635,$A$681:$F$2401,6,FALSE)</f>
        <v>115</v>
      </c>
      <c r="AMR635" s="203" t="s">
        <v>61</v>
      </c>
      <c r="AMS635" s="10">
        <f>AMQ635*1.5*AMP635</f>
        <v>172.5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VLOOKUP(AMW635,$A$681:$F$2401,6,FALSE)</f>
        <v>230</v>
      </c>
      <c r="ANA635" s="203" t="s">
        <v>61</v>
      </c>
      <c r="ANB635" s="10">
        <f>AMZ635*1.5*AMY635</f>
        <v>345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VLOOKUP(ANF635,$A$681:$F$2401,6,FALSE)</f>
        <v>60</v>
      </c>
      <c r="ANJ635" s="203" t="s">
        <v>61</v>
      </c>
      <c r="ANK635" s="10">
        <f>ANI635*1.5*ANH635</f>
        <v>90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VLOOKUP(ANO635,$A$681:$F$2401,6,FALSE)</f>
        <v>86</v>
      </c>
      <c r="ANS635" s="203" t="s">
        <v>61</v>
      </c>
      <c r="ANT635" s="10">
        <f>ANR635*1.5*ANQ635</f>
        <v>129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VLOOKUP(ANX635,$A$681:$F$2401,6,FALSE)</f>
        <v>76</v>
      </c>
      <c r="AOB635" s="203" t="s">
        <v>61</v>
      </c>
      <c r="AOC635" s="10">
        <f>AOA635*1.5*ANZ635</f>
        <v>114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VLOOKUP(AOG635,$A$681:$F$2401,6,FALSE)</f>
        <v>230</v>
      </c>
      <c r="AOK635" s="203" t="s">
        <v>61</v>
      </c>
      <c r="AOL635" s="10">
        <f>AOJ635*1.5*AOI635</f>
        <v>345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VLOOKUP(AOP635,$A$681:$F$2401,6,FALSE)</f>
        <v>185</v>
      </c>
      <c r="AOT635" s="203" t="s">
        <v>61</v>
      </c>
      <c r="AOU635" s="10">
        <f>AOS635*1.5*AOR635</f>
        <v>277.5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VLOOKUP(AOY635,$A$681:$F$2401,6,FALSE)</f>
        <v>185</v>
      </c>
      <c r="APC635" s="203" t="s">
        <v>61</v>
      </c>
      <c r="APD635" s="10">
        <f>APB635*1.5*APA635</f>
        <v>277.5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VLOOKUP(APH635,$A$681:$F$2401,6,FALSE)</f>
        <v>60</v>
      </c>
      <c r="APL635" s="203" t="s">
        <v>61</v>
      </c>
      <c r="APM635" s="10">
        <f>APK635*1.5*APJ635</f>
        <v>90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VLOOKUP(APQ635,$A$681:$F$2401,6,FALSE)</f>
        <v>166</v>
      </c>
      <c r="APU635" s="203" t="s">
        <v>61</v>
      </c>
      <c r="APV635" s="10">
        <f>APT635*1.5*APS635</f>
        <v>249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VLOOKUP(APZ635,$A$681:$F$2401,6,FALSE)</f>
        <v>115</v>
      </c>
      <c r="AQD635" s="203" t="s">
        <v>61</v>
      </c>
      <c r="AQE635" s="10">
        <f>AQC635*1.5*AQB635</f>
        <v>172.5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VLOOKUP(B636,$A$681:$F$2401,6,FALSE)</f>
        <v>60</v>
      </c>
      <c r="F636" s="203" t="s">
        <v>63</v>
      </c>
      <c r="G636" s="10">
        <f>E636*1.4</f>
        <v>84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VLOOKUP(K636,$A$681:$F$2401,6,FALSE)</f>
        <v>185</v>
      </c>
      <c r="O636" s="203" t="s">
        <v>63</v>
      </c>
      <c r="P636" s="10">
        <f>N636*1.4</f>
        <v>259</v>
      </c>
      <c r="Q636" s="10"/>
      <c r="R636" s="267"/>
      <c r="S636" s="203" t="s">
        <v>96</v>
      </c>
      <c r="T636" s="276" t="s">
        <v>2086</v>
      </c>
      <c r="V636" s="204"/>
      <c r="W636" s="204">
        <f>VLOOKUP(T636,$A$681:$F$2401,6,FALSE)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VLOOKUP(AC636,$A$681:$F$2401,6,FALSE)</f>
        <v>60</v>
      </c>
      <c r="AG636" s="203" t="s">
        <v>63</v>
      </c>
      <c r="AH636" s="10">
        <f>AF636*1.4</f>
        <v>84</v>
      </c>
      <c r="AI636" s="10"/>
      <c r="AJ636" s="267"/>
      <c r="AK636" s="203" t="s">
        <v>96</v>
      </c>
      <c r="AL636" s="276" t="s">
        <v>2086</v>
      </c>
      <c r="AN636" s="204"/>
      <c r="AO636" s="204">
        <f>VLOOKUP(AL636,$A$681:$F$2401,6,FALSE)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VLOOKUP(AU636,$A$681:$F$2401,6,FALSE)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VLOOKUP(BD636,$A$681:$F$2401,6,FALSE)</f>
        <v>185</v>
      </c>
      <c r="BH636" s="203" t="s">
        <v>63</v>
      </c>
      <c r="BI636" s="10">
        <f>BG636*1.4</f>
        <v>259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VLOOKUP(BM636,$A$681:$F$2401,6,FALSE)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VLOOKUP(BV636,$A$681:$F$2401,6,FALSE)</f>
        <v>11</v>
      </c>
      <c r="BZ636" s="203" t="s">
        <v>63</v>
      </c>
      <c r="CA636" s="10">
        <f>BY636*1.4</f>
        <v>15.399999999999999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VLOOKUP(CE636,$A$681:$F$2401,6,FALSE)</f>
        <v>118</v>
      </c>
      <c r="CI636" s="203" t="s">
        <v>63</v>
      </c>
      <c r="CJ636" s="10">
        <f>CH636*1.4</f>
        <v>165.2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VLOOKUP(CN636,$A$681:$F$2401,6,FALSE)</f>
        <v>141</v>
      </c>
      <c r="CR636" s="203" t="s">
        <v>63</v>
      </c>
      <c r="CS636" s="10">
        <f>CQ636*1.4</f>
        <v>197.39999999999998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VLOOKUP(CW636,$A$681:$F$2401,6,FALSE)</f>
        <v>60</v>
      </c>
      <c r="DA636" s="203" t="s">
        <v>63</v>
      </c>
      <c r="DB636" s="10">
        <f>CZ636*1.4</f>
        <v>84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VLOOKUP(DF636,$A$681:$F$2401,6,FALSE)</f>
        <v>185</v>
      </c>
      <c r="DJ636" s="203" t="s">
        <v>63</v>
      </c>
      <c r="DK636" s="10">
        <f>DI636*1.4</f>
        <v>259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VLOOKUP(DO636,$A$681:$F$2401,6,FALSE)</f>
        <v>6</v>
      </c>
      <c r="DS636" s="203" t="s">
        <v>63</v>
      </c>
      <c r="DT636" s="10">
        <f>DR636*1.4</f>
        <v>8.3999999999999986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VLOOKUP(DX636,$A$681:$F$2401,6,FALSE)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VLOOKUP(EG636,$A$681:$F$2401,6,FALSE)</f>
        <v>5</v>
      </c>
      <c r="EK636" s="203" t="s">
        <v>63</v>
      </c>
      <c r="EL636" s="10">
        <f>EJ636*1.4</f>
        <v>7</v>
      </c>
      <c r="EM636" s="10"/>
      <c r="EN636" s="267"/>
      <c r="EO636" s="203" t="s">
        <v>96</v>
      </c>
      <c r="EP636" s="276" t="s">
        <v>1721</v>
      </c>
      <c r="ER636" s="204"/>
      <c r="ES636" s="204">
        <f>VLOOKUP(EP636,$A$681:$F$2401,6,FALSE)</f>
        <v>25</v>
      </c>
      <c r="ET636" s="203" t="s">
        <v>63</v>
      </c>
      <c r="EU636" s="10">
        <f>ES636*1.4</f>
        <v>35</v>
      </c>
      <c r="EV636" s="10"/>
      <c r="EW636" s="267"/>
      <c r="EX636" s="203" t="s">
        <v>96</v>
      </c>
      <c r="EY636" s="276" t="s">
        <v>1721</v>
      </c>
      <c r="FA636" s="204"/>
      <c r="FB636" s="204">
        <f>VLOOKUP(EY636,$A$681:$F$2401,6,FALSE)</f>
        <v>25</v>
      </c>
      <c r="FC636" s="203" t="s">
        <v>63</v>
      </c>
      <c r="FD636" s="10">
        <f>FB636*1.4</f>
        <v>35</v>
      </c>
      <c r="FE636" s="10"/>
      <c r="FF636" s="267"/>
      <c r="FG636" s="203" t="s">
        <v>96</v>
      </c>
      <c r="FH636" s="418" t="s">
        <v>503</v>
      </c>
      <c r="FJ636" s="204"/>
      <c r="FK636" s="204">
        <f>VLOOKUP(FH636,$A$681:$F$2401,6,FALSE)</f>
        <v>185</v>
      </c>
      <c r="FL636" s="203" t="s">
        <v>63</v>
      </c>
      <c r="FM636" s="10">
        <f>FK636*1.4</f>
        <v>259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VLOOKUP(FQ636,$A$681:$F$2401,6,FALSE)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VLOOKUP(FZ636,$A$681:$F$2401,6,FALSE)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VLOOKUP(GI636,$A$681:$F$2401,6,FALSE)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VLOOKUP(GR636,$A$681:$F$2401,6,FALSE)</f>
        <v>62</v>
      </c>
      <c r="GV636" s="203" t="s">
        <v>63</v>
      </c>
      <c r="GW636" s="10">
        <f>GU636*1.4</f>
        <v>86.8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VLOOKUP(HA636,$A$681:$F$2401,6,FALSE)</f>
        <v>185</v>
      </c>
      <c r="HE636" s="203" t="s">
        <v>63</v>
      </c>
      <c r="HF636" s="10">
        <f>HD636*1.4</f>
        <v>259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VLOOKUP(HJ636,$A$681:$F$2401,6,FALSE)</f>
        <v>86</v>
      </c>
      <c r="HN636" s="203" t="s">
        <v>63</v>
      </c>
      <c r="HO636" s="10">
        <f>HM636*1.4</f>
        <v>120.39999999999999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VLOOKUP(HS636,$A$681:$F$2401,6,FALSE)</f>
        <v>86</v>
      </c>
      <c r="HW636" s="203" t="s">
        <v>63</v>
      </c>
      <c r="HX636" s="10">
        <f>HV636*1.4</f>
        <v>120.39999999999999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VLOOKUP(IB636,$A$681:$F$2401,6,FALSE)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VLOOKUP(IK636,$A$681:$F$2401,6,FALSE)</f>
        <v>184</v>
      </c>
      <c r="IO636" s="203" t="s">
        <v>63</v>
      </c>
      <c r="IP636" s="10">
        <f>IN636*1.4</f>
        <v>257.59999999999997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VLOOKUP(IT636,$A$681:$F$2401,6,FALSE)</f>
        <v>141</v>
      </c>
      <c r="IX636" s="203" t="s">
        <v>63</v>
      </c>
      <c r="IY636" s="10">
        <f>IW636*1.4</f>
        <v>197.39999999999998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VLOOKUP(JC636,$A$681:$F$2401,6,FALSE)</f>
        <v>92</v>
      </c>
      <c r="JG636" s="203" t="s">
        <v>63</v>
      </c>
      <c r="JH636" s="10">
        <f>JF636*1.4</f>
        <v>128.79999999999998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VLOOKUP(JL636,$A$681:$F$2401,6,FALSE)</f>
        <v>50</v>
      </c>
      <c r="JP636" s="203" t="s">
        <v>63</v>
      </c>
      <c r="JQ636" s="10">
        <f>JO636*1.4</f>
        <v>70</v>
      </c>
      <c r="JR636" s="10"/>
      <c r="JS636" s="267"/>
      <c r="JT636" s="203" t="s">
        <v>96</v>
      </c>
      <c r="JU636" s="276" t="s">
        <v>1721</v>
      </c>
      <c r="JW636" s="204"/>
      <c r="JX636" s="204">
        <f>VLOOKUP(JU636,$A$681:$F$2401,6,FALSE)</f>
        <v>25</v>
      </c>
      <c r="JY636" s="203" t="s">
        <v>63</v>
      </c>
      <c r="JZ636" s="10">
        <f>JX636*1.4</f>
        <v>35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VLOOKUP(KD636,$A$681:$F$2401,6,FALSE)</f>
        <v>185</v>
      </c>
      <c r="KH636" s="203" t="s">
        <v>63</v>
      </c>
      <c r="KI636" s="10">
        <f>KG636*1.4</f>
        <v>259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VLOOKUP(KM636,$A$681:$F$2401,6,FALSE)</f>
        <v>166</v>
      </c>
      <c r="KQ636" s="203" t="s">
        <v>63</v>
      </c>
      <c r="KR636" s="10">
        <f>KP636*1.4</f>
        <v>232.39999999999998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VLOOKUP(KV636,$A$681:$F$2401,6,FALSE)</f>
        <v>185</v>
      </c>
      <c r="KZ636" s="203" t="s">
        <v>63</v>
      </c>
      <c r="LA636" s="10">
        <f>KY636*1.4</f>
        <v>259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VLOOKUP(LE636,$A$681:$F$2401,6,FALSE)</f>
        <v>118</v>
      </c>
      <c r="LI636" s="203" t="s">
        <v>63</v>
      </c>
      <c r="LJ636" s="10">
        <f>LH636*1.4</f>
        <v>165.2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VLOOKUP(LN636,$A$681:$F$2401,6,FALSE)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VLOOKUP(LW636,$A$681:$F$2401,6,FALSE)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VLOOKUP(MF636,$A$681:$F$2401,6,FALSE)</f>
        <v>60</v>
      </c>
      <c r="MJ636" s="203" t="s">
        <v>63</v>
      </c>
      <c r="MK636" s="10">
        <f>MI636*1.4</f>
        <v>84</v>
      </c>
      <c r="ML636" s="10"/>
      <c r="MM636" s="267"/>
      <c r="MN636" s="203" t="s">
        <v>96</v>
      </c>
      <c r="MO636" s="276" t="s">
        <v>2333</v>
      </c>
      <c r="MQ636" s="204"/>
      <c r="MR636" s="204">
        <f>VLOOKUP(MO636,$A$681:$F$2401,6,FALSE)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VLOOKUP(MX636,$A$681:$F$2401,6,FALSE)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VLOOKUP(NG636,$A$681:$F$2401,6,FALSE)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21" t="s">
        <v>584</v>
      </c>
      <c r="NR636" s="204"/>
      <c r="NS636" s="204">
        <f>VLOOKUP(NP636,$A$681:$F$2401,6,FALSE)</f>
        <v>166</v>
      </c>
      <c r="NT636" s="203" t="s">
        <v>63</v>
      </c>
      <c r="NU636" s="10">
        <f>NS636*1.4</f>
        <v>232.39999999999998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VLOOKUP(NY636,$A$681:$F$2401,6,FALSE)</f>
        <v>101</v>
      </c>
      <c r="OC636" s="203" t="s">
        <v>63</v>
      </c>
      <c r="OD636" s="10">
        <f>OB636*1.4</f>
        <v>141.39999999999998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VLOOKUP(OH636,$A$681:$F$2401,6,FALSE)</f>
        <v>165</v>
      </c>
      <c r="OL636" s="203" t="s">
        <v>63</v>
      </c>
      <c r="OM636" s="10">
        <f>OK636*1.4</f>
        <v>230.99999999999997</v>
      </c>
      <c r="ON636" s="10"/>
      <c r="OO636" s="267"/>
      <c r="OP636" s="203" t="s">
        <v>96</v>
      </c>
      <c r="OQ636" s="421" t="s">
        <v>522</v>
      </c>
      <c r="OS636" s="204"/>
      <c r="OT636" s="204">
        <f>VLOOKUP(OQ636,$A$681:$F$2401,6,FALSE)</f>
        <v>92</v>
      </c>
      <c r="OU636" s="203" t="s">
        <v>63</v>
      </c>
      <c r="OV636" s="10">
        <f>OT636*1.4</f>
        <v>128.79999999999998</v>
      </c>
      <c r="OW636" s="10"/>
      <c r="OX636" s="267"/>
      <c r="OY636" s="203" t="s">
        <v>96</v>
      </c>
      <c r="OZ636" s="425" t="s">
        <v>503</v>
      </c>
      <c r="PB636" s="204"/>
      <c r="PC636" s="204">
        <f>VLOOKUP(OZ636,$A$681:$F$2401,6,FALSE)</f>
        <v>185</v>
      </c>
      <c r="PD636" s="203" t="s">
        <v>63</v>
      </c>
      <c r="PE636" s="10">
        <f>PC636*1.4</f>
        <v>259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VLOOKUP(PI636,$A$681:$F$2401,6,FALSE)</f>
        <v>184</v>
      </c>
      <c r="PM636" s="203" t="s">
        <v>63</v>
      </c>
      <c r="PN636" s="10">
        <f>PL636*1.4</f>
        <v>257.59999999999997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VLOOKUP(PR636,$A$681:$F$2401,6,FALSE)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VLOOKUP(QA636,$A$681:$F$2401,6,FALSE)</f>
        <v>76</v>
      </c>
      <c r="QE636" s="203" t="s">
        <v>63</v>
      </c>
      <c r="QF636" s="10">
        <f>QD636*1.4</f>
        <v>106.39999999999999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VLOOKUP(QJ636,$A$681:$F$2401,6,FALSE)</f>
        <v>62</v>
      </c>
      <c r="QN636" s="203" t="s">
        <v>63</v>
      </c>
      <c r="QO636" s="10">
        <f>QM636*1.4</f>
        <v>86.8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VLOOKUP(QS636,$A$681:$F$2401,6,FALSE)</f>
        <v>185</v>
      </c>
      <c r="QW636" s="203" t="s">
        <v>63</v>
      </c>
      <c r="QX636" s="10">
        <f>QV636*1.4</f>
        <v>259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VLOOKUP(RB636,$A$681:$F$2401,6,FALSE)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VLOOKUP(RK636,$A$681:$F$2401,6,FALSE)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VLOOKUP(RT636,$A$681:$F$2401,6,FALSE)</f>
        <v>165</v>
      </c>
      <c r="RX636" s="203" t="s">
        <v>63</v>
      </c>
      <c r="RY636" s="10">
        <f>RW636*1.4</f>
        <v>230.99999999999997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VLOOKUP(SC636,$A$681:$F$2401,6,FALSE)</f>
        <v>230</v>
      </c>
      <c r="SG636" s="203" t="s">
        <v>63</v>
      </c>
      <c r="SH636" s="10">
        <f>SF636*1.4</f>
        <v>322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VLOOKUP(SL636,$A$681:$F$2401,6,FALSE)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VLOOKUP(SU636,$A$681:$F$2401,6,FALSE)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5" t="s">
        <v>448</v>
      </c>
      <c r="TF636" s="204"/>
      <c r="TG636" s="204">
        <f>VLOOKUP(TD636,$A$681:$F$2401,6,FALSE)</f>
        <v>63</v>
      </c>
      <c r="TH636" s="203" t="s">
        <v>63</v>
      </c>
      <c r="TI636" s="10">
        <f>TG636*1.4</f>
        <v>88.199999999999989</v>
      </c>
      <c r="TK636" s="273"/>
      <c r="TL636" s="203" t="s">
        <v>96</v>
      </c>
      <c r="TM636" s="276" t="s">
        <v>450</v>
      </c>
      <c r="TO636" s="204"/>
      <c r="TP636" s="204">
        <f>VLOOKUP(TM636,$A$681:$F$2401,6,FALSE)</f>
        <v>5</v>
      </c>
      <c r="TQ636" s="203" t="s">
        <v>63</v>
      </c>
      <c r="TR636" s="10">
        <f>TP636*1.4</f>
        <v>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VLOOKUP(TV636,$A$681:$F$2401,6,FALSE)</f>
        <v>60</v>
      </c>
      <c r="TZ636" s="203" t="s">
        <v>63</v>
      </c>
      <c r="UA636" s="10">
        <f>TY636*1.4</f>
        <v>84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VLOOKUP(UE636,$A$681:$F$2401,6,FALSE)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VLOOKUP(UN636,$A$681:$F$2401,6,FALSE)</f>
        <v>101</v>
      </c>
      <c r="UR636" s="203" t="s">
        <v>63</v>
      </c>
      <c r="US636" s="10">
        <f>UQ636*1.4</f>
        <v>141.39999999999998</v>
      </c>
      <c r="UT636" s="10"/>
      <c r="UU636" s="273"/>
      <c r="UV636" s="203" t="s">
        <v>96</v>
      </c>
      <c r="UW636" s="276" t="s">
        <v>2059</v>
      </c>
      <c r="UY636" s="204"/>
      <c r="UZ636" s="204">
        <f>VLOOKUP(UW636,$A$681:$F$2401,6,FALSE)</f>
        <v>44</v>
      </c>
      <c r="VA636" s="203" t="s">
        <v>63</v>
      </c>
      <c r="VB636" s="10">
        <f>UZ636*1.4</f>
        <v>61.599999999999994</v>
      </c>
      <c r="VC636" s="10"/>
      <c r="VD636" s="273"/>
      <c r="VE636" s="203" t="s">
        <v>96</v>
      </c>
      <c r="VF636" s="276" t="s">
        <v>2086</v>
      </c>
      <c r="VH636" s="204"/>
      <c r="VI636" s="204">
        <f>VLOOKUP(VF636,$A$681:$F$2401,6,FALSE)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VLOOKUP(VO636,$A$681:$F$2401,6,FALSE)</f>
        <v>185</v>
      </c>
      <c r="VS636" s="203" t="s">
        <v>63</v>
      </c>
      <c r="VT636" s="10">
        <f>VR636*1.4</f>
        <v>259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VLOOKUP(VX636,$A$681:$F$2401,6,FALSE)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2059</v>
      </c>
      <c r="WI636" s="204"/>
      <c r="WJ636" s="204">
        <f>VLOOKUP(WG636,$A$681:$F$2401,6,FALSE)</f>
        <v>44</v>
      </c>
      <c r="WK636" s="203" t="s">
        <v>63</v>
      </c>
      <c r="WL636" s="10">
        <f>WJ636*1.4</f>
        <v>61.599999999999994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VLOOKUP(WP636,$A$681:$F$2401,6,FALSE)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VLOOKUP(WY636,$A$681:$F$2401,6,FALSE)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VLOOKUP(XH636,$A$681:$F$2401,6,FALSE)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2333</v>
      </c>
      <c r="XS636" s="204"/>
      <c r="XT636" s="204">
        <f>VLOOKUP(XQ636,$A$681:$F$2401,6,FALSE)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VLOOKUP(XZ636,$A$681:$F$2401,6,FALSE)</f>
        <v>166</v>
      </c>
      <c r="YD636" s="203" t="s">
        <v>63</v>
      </c>
      <c r="YE636" s="10">
        <f>YC636*1.4</f>
        <v>232.39999999999998</v>
      </c>
      <c r="YG636" s="273"/>
      <c r="YH636" s="203" t="s">
        <v>96</v>
      </c>
      <c r="YI636" s="278" t="s">
        <v>183</v>
      </c>
      <c r="YK636" s="204"/>
      <c r="YL636" s="204" t="e">
        <f>VLOOKUP(YI636,$A$681:$F$2401,6,FALSE)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VLOOKUP(YR636,$A$681:$F$2401,6,FALSE)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5" t="s">
        <v>506</v>
      </c>
      <c r="ZC636" s="204"/>
      <c r="ZD636" s="204">
        <f>VLOOKUP(ZA636,$A$681:$F$2401,6,FALSE)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488</v>
      </c>
      <c r="ZL636" s="204"/>
      <c r="ZM636" s="204">
        <f>VLOOKUP(ZJ636,$A$681:$F$2401,6,FALSE)</f>
        <v>230</v>
      </c>
      <c r="ZN636" s="203" t="s">
        <v>63</v>
      </c>
      <c r="ZO636" s="10">
        <f>ZM636*1.4</f>
        <v>322</v>
      </c>
      <c r="ZQ636" s="273"/>
      <c r="ZR636" s="203" t="s">
        <v>96</v>
      </c>
      <c r="ZS636" s="276" t="s">
        <v>684</v>
      </c>
      <c r="ZU636" s="204"/>
      <c r="ZV636" s="204">
        <f>VLOOKUP(ZS636,$A$681:$F$2401,6,FALSE)</f>
        <v>71</v>
      </c>
      <c r="ZW636" s="203" t="s">
        <v>63</v>
      </c>
      <c r="ZX636" s="10">
        <f>ZV636*1.4</f>
        <v>99.399999999999991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VLOOKUP(AAB636,$A$681:$F$2401,6,FALSE)</f>
        <v>111</v>
      </c>
      <c r="AAF636" s="203" t="s">
        <v>63</v>
      </c>
      <c r="AAG636" s="10">
        <f>AAE636*1.4</f>
        <v>155.39999999999998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VLOOKUP(AAK636,$A$681:$F$2401,6,FALSE)</f>
        <v>76</v>
      </c>
      <c r="AAO636" s="203" t="s">
        <v>63</v>
      </c>
      <c r="AAP636" s="10">
        <f>AAN636*1.4</f>
        <v>106.39999999999999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VLOOKUP(AAT636,$A$681:$F$2401,6,FALSE)</f>
        <v>60</v>
      </c>
      <c r="AAX636" s="203" t="s">
        <v>63</v>
      </c>
      <c r="AAY636" s="10">
        <f>AAW636*1.4</f>
        <v>84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VLOOKUP(ABC636,$A$681:$F$2401,6,FALSE)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VLOOKUP(ABL636,$A$681:$F$2401,6,FALSE)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2086</v>
      </c>
      <c r="ABW636" s="204"/>
      <c r="ABX636" s="204">
        <f>VLOOKUP(ABU636,$A$681:$F$2401,6,FALSE)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VLOOKUP(ACD636,$A$681:$F$2401,6,FALSE)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VLOOKUP(ACM636,$A$681:$F$2401,6,FALSE)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VLOOKUP(ACV636,$A$681:$F$2401,6,FALSE)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VLOOKUP(ADE636,$A$681:$F$2401,6,FALSE)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VLOOKUP(ADN636,$A$681:$F$2401,6,FALSE)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VLOOKUP(ADW636,$A$681:$F$2401,6,FALSE)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VLOOKUP(AEF636,$A$681:$F$2401,6,FALSE)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VLOOKUP(AEO636,$A$681:$F$2401,6,FALSE)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VLOOKUP(AEX636,$A$681:$F$2401,6,FALSE)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VLOOKUP(AFG636,$A$681:$F$2401,6,FALSE)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VLOOKUP(AFP636,$A$681:$F$2401,6,FALSE)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VLOOKUP(AFY636,$A$681:$F$2401,6,FALSE)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VLOOKUP(AGH636,$A$681:$F$2401,6,FALSE)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VLOOKUP(AGQ636,$A$681:$F$2401,6,FALSE)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VLOOKUP(AGZ636,$A$681:$F$2401,6,FALSE)</f>
        <v>166</v>
      </c>
      <c r="AHD636" s="203" t="s">
        <v>63</v>
      </c>
      <c r="AHE636" s="10">
        <f>AHC636*1.4</f>
        <v>232.39999999999998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VLOOKUP(AHI636,$A$681:$F$2401,6,FALSE)</f>
        <v>6</v>
      </c>
      <c r="AHM636" s="203" t="s">
        <v>63</v>
      </c>
      <c r="AHN636" s="10">
        <f>AHL636*1.4</f>
        <v>8.3999999999999986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VLOOKUP(AHR636,$A$681:$F$2401,6,FALSE)</f>
        <v>185</v>
      </c>
      <c r="AHV636" s="203" t="s">
        <v>63</v>
      </c>
      <c r="AHW636" s="10">
        <f>AHU636*1.4</f>
        <v>259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VLOOKUP(AIA636,$A$681:$F$2401,6,FALSE)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VLOOKUP(AIJ636,$A$681:$F$2401,6,FALSE)</f>
        <v>166</v>
      </c>
      <c r="AIN636" s="203" t="s">
        <v>63</v>
      </c>
      <c r="AIO636" s="10">
        <f>AIM636*1.4</f>
        <v>232.39999999999998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VLOOKUP(AIS636,$A$681:$F$2401,6,FALSE)</f>
        <v>86</v>
      </c>
      <c r="AIW636" s="203" t="s">
        <v>63</v>
      </c>
      <c r="AIX636" s="10">
        <f>AIV636*1.4</f>
        <v>120.39999999999999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VLOOKUP(AJB636,$A$681:$F$2401,6,FALSE)</f>
        <v>63</v>
      </c>
      <c r="AJF636" s="203" t="s">
        <v>63</v>
      </c>
      <c r="AJG636" s="10">
        <f>AJE636*1.4</f>
        <v>88.199999999999989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VLOOKUP(AJK636,$A$681:$F$2401,6,FALSE)</f>
        <v>118</v>
      </c>
      <c r="AJO636" s="203" t="s">
        <v>63</v>
      </c>
      <c r="AJP636" s="10">
        <f>AJN636*1.4</f>
        <v>165.2</v>
      </c>
      <c r="AJQ636" s="10"/>
      <c r="AJR636" s="273"/>
      <c r="AJS636" s="203" t="s">
        <v>96</v>
      </c>
      <c r="AJT636" s="428" t="s">
        <v>613</v>
      </c>
      <c r="AJV636" s="204"/>
      <c r="AJW636" s="204">
        <f>VLOOKUP(AJT636,$A$681:$F$2401,6,FALSE)</f>
        <v>36</v>
      </c>
      <c r="AJX636" s="203" t="s">
        <v>63</v>
      </c>
      <c r="AJY636" s="10">
        <f>AJW636*1.4</f>
        <v>50.4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VLOOKUP(AKC636,$A$681:$F$2401,6,FALSE)</f>
        <v>50</v>
      </c>
      <c r="AKG636" s="203" t="s">
        <v>63</v>
      </c>
      <c r="AKH636" s="10">
        <f>AKF636*1.4</f>
        <v>70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VLOOKUP(AKL636,$A$681:$F$2401,6,FALSE)</f>
        <v>86</v>
      </c>
      <c r="AKP636" s="203" t="s">
        <v>63</v>
      </c>
      <c r="AKQ636" s="10">
        <f>AKO636*1.4</f>
        <v>120.39999999999999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VLOOKUP(AKU636,$A$681:$F$2401,6,FALSE)</f>
        <v>50</v>
      </c>
      <c r="AKY636" s="203" t="s">
        <v>63</v>
      </c>
      <c r="AKZ636" s="10">
        <f>AKX636*1.4</f>
        <v>70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VLOOKUP(ALD636,$A$681:$F$2401,6,FALSE)</f>
        <v>92</v>
      </c>
      <c r="ALH636" s="203" t="s">
        <v>63</v>
      </c>
      <c r="ALI636" s="10">
        <f>ALG636*1.4</f>
        <v>128.79999999999998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VLOOKUP(ALM636,$A$681:$F$2401,6,FALSE)</f>
        <v>60</v>
      </c>
      <c r="ALQ636" s="203" t="s">
        <v>63</v>
      </c>
      <c r="ALR636" s="10">
        <f>ALP636*1.4</f>
        <v>84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VLOOKUP(ALV636,$A$681:$F$2401,6,FALSE)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VLOOKUP(AME636,$A$681:$F$2401,6,FALSE)</f>
        <v>185</v>
      </c>
      <c r="AMI636" s="203" t="s">
        <v>63</v>
      </c>
      <c r="AMJ636" s="10">
        <f>AMH636*1.4</f>
        <v>259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VLOOKUP(AMN636,$A$681:$F$2401,6,FALSE)</f>
        <v>60</v>
      </c>
      <c r="AMR636" s="203" t="s">
        <v>63</v>
      </c>
      <c r="AMS636" s="10">
        <f>AMQ636*1.4</f>
        <v>84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VLOOKUP(AMW636,$A$681:$F$2401,6,FALSE)</f>
        <v>165</v>
      </c>
      <c r="ANA636" s="203" t="s">
        <v>63</v>
      </c>
      <c r="ANB636" s="10">
        <f>AMZ636*1.4</f>
        <v>230.99999999999997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VLOOKUP(ANF636,$A$681:$F$2401,6,FALSE)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2333</v>
      </c>
      <c r="ANQ636" s="204"/>
      <c r="ANR636" s="204">
        <f>VLOOKUP(ANO636,$A$681:$F$2401,6,FALSE)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VLOOKUP(ANX636,$A$681:$F$2401,6,FALSE)</f>
        <v>11</v>
      </c>
      <c r="AOB636" s="203" t="s">
        <v>63</v>
      </c>
      <c r="AOC636" s="10">
        <f>AOA636*1.4</f>
        <v>15.399999999999999</v>
      </c>
      <c r="AOD636" s="10"/>
      <c r="AOE636" s="273"/>
      <c r="AOF636" s="203" t="s">
        <v>96</v>
      </c>
      <c r="AOG636" s="276" t="s">
        <v>2086</v>
      </c>
      <c r="AOI636" s="204"/>
      <c r="AOJ636" s="204">
        <f>VLOOKUP(AOG636,$A$681:$F$2401,6,FALSE)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VLOOKUP(AOP636,$A$681:$F$2401,6,FALSE)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VLOOKUP(AOY636,$A$681:$F$2401,6,FALSE)</f>
        <v>86</v>
      </c>
      <c r="APC636" s="203" t="s">
        <v>63</v>
      </c>
      <c r="APD636" s="10">
        <f>APB636*1.4</f>
        <v>120.39999999999999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VLOOKUP(APH636,$A$681:$F$2401,6,FALSE)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VLOOKUP(APQ636,$A$681:$F$2401,6,FALSE)</f>
        <v>89</v>
      </c>
      <c r="APU636" s="203" t="s">
        <v>63</v>
      </c>
      <c r="APV636" s="10">
        <f>APT636*1.4</f>
        <v>124.6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VLOOKUP(APZ636,$A$681:$F$2401,6,FALSE)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2086</v>
      </c>
      <c r="D637" s="204"/>
      <c r="E637" s="204">
        <f>VLOOKUP(B637,$A$681:$F$2401,6,FALSE)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VLOOKUP(K637,$A$681:$F$2401,6,FALSE)</f>
        <v>165</v>
      </c>
      <c r="O637" s="203" t="s">
        <v>65</v>
      </c>
      <c r="P637" s="10">
        <f>N637*1.3</f>
        <v>214.5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VLOOKUP(T637,$A$681:$F$2401,6,FALSE)</f>
        <v>230</v>
      </c>
      <c r="X637" s="203" t="s">
        <v>65</v>
      </c>
      <c r="Y637" s="10">
        <f>W637*1.3</f>
        <v>299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VLOOKUP(AC637,$A$681:$F$2401,6,FALSE)</f>
        <v>11</v>
      </c>
      <c r="AG637" s="203" t="s">
        <v>65</v>
      </c>
      <c r="AH637" s="10">
        <f>AF637*1.3</f>
        <v>14.3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VLOOKUP(AL637,$A$681:$F$2401,6,FALSE)</f>
        <v>230</v>
      </c>
      <c r="AP637" s="203" t="s">
        <v>65</v>
      </c>
      <c r="AQ637" s="10">
        <f>AO637*1.3</f>
        <v>299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VLOOKUP(AU637,$A$681:$F$2401,6,FALSE)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VLOOKUP(BD637,$A$681:$F$2401,6,FALSE)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VLOOKUP(BM637,$A$681:$F$2401,6,FALSE)</f>
        <v>118</v>
      </c>
      <c r="BQ637" s="203" t="s">
        <v>65</v>
      </c>
      <c r="BR637" s="10">
        <f>BP637*1.3</f>
        <v>153.4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VLOOKUP(BV637,$A$681:$F$2401,6,FALSE)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VLOOKUP(CE637,$A$681:$F$2401,6,FALSE)</f>
        <v>141</v>
      </c>
      <c r="CI637" s="203" t="s">
        <v>65</v>
      </c>
      <c r="CJ637" s="10">
        <f>CH637*1.3</f>
        <v>183.3</v>
      </c>
      <c r="CK637" s="10"/>
      <c r="CL637" s="267"/>
      <c r="CM637" s="203" t="s">
        <v>97</v>
      </c>
      <c r="CN637" s="276" t="s">
        <v>2086</v>
      </c>
      <c r="CP637" s="204"/>
      <c r="CQ637" s="204">
        <f>VLOOKUP(CN637,$A$681:$F$2401,6,FALSE)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VLOOKUP(CW637,$A$681:$F$2401,6,FALSE)</f>
        <v>165</v>
      </c>
      <c r="DA637" s="203" t="s">
        <v>65</v>
      </c>
      <c r="DB637" s="10">
        <f>CZ637*1.3</f>
        <v>214.5</v>
      </c>
      <c r="DC637" s="10"/>
      <c r="DD637" s="267"/>
      <c r="DE637" s="203" t="s">
        <v>97</v>
      </c>
      <c r="DF637" s="276" t="s">
        <v>2086</v>
      </c>
      <c r="DH637" s="204"/>
      <c r="DI637" s="204">
        <f>VLOOKUP(DF637,$A$681:$F$2401,6,FALSE)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VLOOKUP(DO637,$A$681:$F$2401,6,FALSE)</f>
        <v>230</v>
      </c>
      <c r="DS637" s="203" t="s">
        <v>65</v>
      </c>
      <c r="DT637" s="10">
        <f>DR637*1.3</f>
        <v>299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VLOOKUP(DX637,$A$681:$F$2401,6,FALSE)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VLOOKUP(EG637,$A$681:$F$2401,6,FALSE)</f>
        <v>92</v>
      </c>
      <c r="EK637" s="203" t="s">
        <v>65</v>
      </c>
      <c r="EL637" s="10">
        <f>EJ637*1.3</f>
        <v>119.60000000000001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VLOOKUP(EP637,$A$681:$F$2401,6,FALSE)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VLOOKUP(EY637,$A$681:$F$2401,6,FALSE)</f>
        <v>6</v>
      </c>
      <c r="FC637" s="203" t="s">
        <v>65</v>
      </c>
      <c r="FD637" s="10">
        <f>FB637*1.3</f>
        <v>7.8000000000000007</v>
      </c>
      <c r="FE637" s="10"/>
      <c r="FF637" s="267"/>
      <c r="FG637" s="203" t="s">
        <v>97</v>
      </c>
      <c r="FH637" s="418" t="s">
        <v>719</v>
      </c>
      <c r="FJ637" s="204"/>
      <c r="FK637" s="204">
        <f>VLOOKUP(FH637,$A$681:$F$2401,6,FALSE)</f>
        <v>165</v>
      </c>
      <c r="FL637" s="203" t="s">
        <v>65</v>
      </c>
      <c r="FM637" s="10">
        <f>FK637*1.3</f>
        <v>214.5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VLOOKUP(FQ637,$A$681:$F$2401,6,FALSE)</f>
        <v>6</v>
      </c>
      <c r="FU637" s="203" t="s">
        <v>65</v>
      </c>
      <c r="FV637" s="10">
        <f>FT637*1.3</f>
        <v>7.8000000000000007</v>
      </c>
      <c r="FW637" s="10"/>
      <c r="FX637" s="267"/>
      <c r="FY637" s="203" t="s">
        <v>97</v>
      </c>
      <c r="FZ637" s="276" t="s">
        <v>2086</v>
      </c>
      <c r="GB637" s="204"/>
      <c r="GC637" s="204">
        <f>VLOOKUP(FZ637,$A$681:$F$2401,6,FALSE)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VLOOKUP(GI637,$A$681:$F$2401,6,FALSE)</f>
        <v>138</v>
      </c>
      <c r="GM637" s="203" t="s">
        <v>65</v>
      </c>
      <c r="GN637" s="10">
        <f>GL637*1.3</f>
        <v>179.4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VLOOKUP(GR637,$A$681:$F$2401,6,FALSE)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VLOOKUP(HA637,$A$681:$F$2401,6,FALSE)</f>
        <v>115</v>
      </c>
      <c r="HE637" s="203" t="s">
        <v>65</v>
      </c>
      <c r="HF637" s="10">
        <f>HD637*1.3</f>
        <v>149.5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VLOOKUP(HJ637,$A$681:$F$2401,6,FALSE)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VLOOKUP(HS637,$A$681:$F$2401,6,FALSE)</f>
        <v>50</v>
      </c>
      <c r="HW637" s="203" t="s">
        <v>65</v>
      </c>
      <c r="HX637" s="10">
        <f>HV637*1.3</f>
        <v>65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VLOOKUP(IB637,$A$681:$F$2401,6,FALSE)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2059</v>
      </c>
      <c r="IM637" s="204"/>
      <c r="IN637" s="204">
        <f>VLOOKUP(IK637,$A$681:$F$2401,6,FALSE)</f>
        <v>44</v>
      </c>
      <c r="IO637" s="203" t="s">
        <v>65</v>
      </c>
      <c r="IP637" s="10">
        <f>IN637*1.3</f>
        <v>57.2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VLOOKUP(IT637,$A$681:$F$2401,6,FALSE)</f>
        <v>86</v>
      </c>
      <c r="IX637" s="203" t="s">
        <v>65</v>
      </c>
      <c r="IY637" s="10">
        <f>IW637*1.3</f>
        <v>111.8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VLOOKUP(JC637,$A$681:$F$2401,6,FALSE)</f>
        <v>60</v>
      </c>
      <c r="JG637" s="203" t="s">
        <v>65</v>
      </c>
      <c r="JH637" s="10">
        <f>JF637*1.3</f>
        <v>78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VLOOKUP(JL637,$A$681:$F$2401,6,FALSE)</f>
        <v>6</v>
      </c>
      <c r="JP637" s="203" t="s">
        <v>65</v>
      </c>
      <c r="JQ637" s="10">
        <f>JO637*1.3</f>
        <v>7.8000000000000007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VLOOKUP(JU637,$A$681:$F$2401,6,FALSE)</f>
        <v>141</v>
      </c>
      <c r="JY637" s="203" t="s">
        <v>65</v>
      </c>
      <c r="JZ637" s="10">
        <f>JX637*1.3</f>
        <v>183.3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VLOOKUP(KD637,$A$681:$F$2401,6,FALSE)</f>
        <v>230</v>
      </c>
      <c r="KH637" s="203" t="s">
        <v>65</v>
      </c>
      <c r="KI637" s="10">
        <f>KG637*1.3</f>
        <v>299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VLOOKUP(KM637,$A$681:$F$2401,6,FALSE)</f>
        <v>60</v>
      </c>
      <c r="KQ637" s="203" t="s">
        <v>65</v>
      </c>
      <c r="KR637" s="10">
        <f>KP637*1.3</f>
        <v>78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VLOOKUP(KV637,$A$681:$F$2401,6,FALSE)</f>
        <v>165</v>
      </c>
      <c r="KZ637" s="203" t="s">
        <v>65</v>
      </c>
      <c r="LA637" s="10">
        <f>KY637*1.3</f>
        <v>214.5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VLOOKUP(LE637,$A$681:$F$2401,6,FALSE)</f>
        <v>62</v>
      </c>
      <c r="LI637" s="203" t="s">
        <v>65</v>
      </c>
      <c r="LJ637" s="10">
        <f>LH637*1.3</f>
        <v>80.600000000000009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VLOOKUP(LN637,$A$681:$F$2401,6,FALSE)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VLOOKUP(LW637,$A$681:$F$2401,6,FALSE)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VLOOKUP(MF637,$A$681:$F$2401,6,FALSE)</f>
        <v>115</v>
      </c>
      <c r="MJ637" s="203" t="s">
        <v>65</v>
      </c>
      <c r="MK637" s="10">
        <f>MI637*1.3</f>
        <v>149.5</v>
      </c>
      <c r="ML637" s="10"/>
      <c r="MM637" s="267"/>
      <c r="MN637" s="203" t="s">
        <v>97</v>
      </c>
      <c r="MO637" s="276" t="s">
        <v>2086</v>
      </c>
      <c r="MQ637" s="204"/>
      <c r="MR637" s="204">
        <f>VLOOKUP(MO637,$A$681:$F$2401,6,FALSE)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VLOOKUP(MX637,$A$681:$F$2401,6,FALSE)</f>
        <v>60</v>
      </c>
      <c r="NB637" s="203" t="s">
        <v>65</v>
      </c>
      <c r="NC637" s="10">
        <f>NA637*1.3</f>
        <v>78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VLOOKUP(NG637,$A$681:$F$2401,6,FALSE)</f>
        <v>0</v>
      </c>
      <c r="NK637" s="203" t="s">
        <v>65</v>
      </c>
      <c r="NL637" s="10">
        <f>NJ637*1.3</f>
        <v>0</v>
      </c>
      <c r="NM637" s="10"/>
      <c r="NN637" s="267"/>
      <c r="NO637" s="203" t="s">
        <v>97</v>
      </c>
      <c r="NP637" s="421" t="s">
        <v>424</v>
      </c>
      <c r="NR637" s="204"/>
      <c r="NS637" s="204">
        <f>VLOOKUP(NP637,$A$681:$F$2401,6,FALSE)</f>
        <v>11</v>
      </c>
      <c r="NT637" s="203" t="s">
        <v>65</v>
      </c>
      <c r="NU637" s="10">
        <f>NS637*1.3</f>
        <v>14.3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VLOOKUP(NY637,$A$681:$F$2401,6,FALSE)</f>
        <v>118</v>
      </c>
      <c r="OC637" s="203" t="s">
        <v>65</v>
      </c>
      <c r="OD637" s="10">
        <f>OB637*1.3</f>
        <v>153.4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VLOOKUP(OH637,$A$681:$F$2401,6,FALSE)</f>
        <v>115</v>
      </c>
      <c r="OL637" s="203" t="s">
        <v>65</v>
      </c>
      <c r="OM637" s="10">
        <f>OK637*1.3</f>
        <v>149.5</v>
      </c>
      <c r="ON637" s="10"/>
      <c r="OO637" s="267"/>
      <c r="OP637" s="203" t="s">
        <v>97</v>
      </c>
      <c r="OQ637" s="421" t="s">
        <v>450</v>
      </c>
      <c r="OS637" s="204"/>
      <c r="OT637" s="204">
        <f>VLOOKUP(OQ637,$A$681:$F$2401,6,FALSE)</f>
        <v>5</v>
      </c>
      <c r="OU637" s="203" t="s">
        <v>65</v>
      </c>
      <c r="OV637" s="10">
        <f>OT637*1.3</f>
        <v>6.5</v>
      </c>
      <c r="OW637" s="10"/>
      <c r="OX637" s="267"/>
      <c r="OY637" s="203" t="s">
        <v>97</v>
      </c>
      <c r="OZ637" s="425" t="s">
        <v>719</v>
      </c>
      <c r="PB637" s="204"/>
      <c r="PC637" s="204">
        <f>VLOOKUP(OZ637,$A$681:$F$2401,6,FALSE)</f>
        <v>165</v>
      </c>
      <c r="PD637" s="203" t="s">
        <v>65</v>
      </c>
      <c r="PE637" s="10">
        <f>PC637*1.3</f>
        <v>214.5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VLOOKUP(PI637,$A$681:$F$2401,6,FALSE)</f>
        <v>60</v>
      </c>
      <c r="PM637" s="203" t="s">
        <v>65</v>
      </c>
      <c r="PN637" s="10">
        <f>PL637*1.3</f>
        <v>78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VLOOKUP(PR637,$A$681:$F$2401,6,FALSE)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VLOOKUP(QA637,$A$681:$F$2401,6,FALSE)</f>
        <v>86</v>
      </c>
      <c r="QE637" s="203" t="s">
        <v>65</v>
      </c>
      <c r="QF637" s="10">
        <f>QD637*1.3</f>
        <v>111.8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VLOOKUP(QJ637,$A$681:$F$2401,6,FALSE)</f>
        <v>165</v>
      </c>
      <c r="QN637" s="203" t="s">
        <v>65</v>
      </c>
      <c r="QO637" s="10">
        <f>QM637*1.3</f>
        <v>214.5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VLOOKUP(QS637,$A$681:$F$2401,6,FALSE)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VLOOKUP(RB637,$A$681:$F$2401,6,FALSE)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VLOOKUP(RK637,$A$681:$F$2401,6,FALSE)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VLOOKUP(RT637,$A$681:$F$2401,6,FALSE)</f>
        <v>76</v>
      </c>
      <c r="RX637" s="203" t="s">
        <v>65</v>
      </c>
      <c r="RY637" s="10">
        <f>RW637*1.3</f>
        <v>98.8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VLOOKUP(SC637,$A$681:$F$2401,6,FALSE)</f>
        <v>165</v>
      </c>
      <c r="SG637" s="203" t="s">
        <v>65</v>
      </c>
      <c r="SH637" s="10">
        <f>SF637*1.3</f>
        <v>214.5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VLOOKUP(SL637,$A$681:$F$2401,6,FALSE)</f>
        <v>165</v>
      </c>
      <c r="SP637" s="203" t="s">
        <v>65</v>
      </c>
      <c r="SQ637" s="10">
        <f>SO637*1.3</f>
        <v>214.5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VLOOKUP(SU637,$A$681:$F$2401,6,FALSE)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5" t="s">
        <v>532</v>
      </c>
      <c r="TF637" s="204"/>
      <c r="TG637" s="204">
        <f>VLOOKUP(TD637,$A$681:$F$2401,6,FALSE)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VLOOKUP(TM637,$A$681:$F$2401,6,FALSE)</f>
        <v>60</v>
      </c>
      <c r="TQ637" s="203" t="s">
        <v>65</v>
      </c>
      <c r="TR637" s="10">
        <f>TP637*1.3</f>
        <v>78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VLOOKUP(TV637,$A$681:$F$2401,6,FALSE)</f>
        <v>50</v>
      </c>
      <c r="TZ637" s="203" t="s">
        <v>65</v>
      </c>
      <c r="UA637" s="10">
        <f>TY637*1.3</f>
        <v>65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VLOOKUP(UE637,$A$681:$F$2401,6,FALSE)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VLOOKUP(UN637,$A$681:$F$2401,6,FALSE)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VLOOKUP(UW637,$A$681:$F$2401,6,FALSE)</f>
        <v>92</v>
      </c>
      <c r="VA637" s="203" t="s">
        <v>65</v>
      </c>
      <c r="VB637" s="10">
        <f>UZ637*1.3</f>
        <v>119.60000000000001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VLOOKUP(VF637,$A$681:$F$2401,6,FALSE)</f>
        <v>111</v>
      </c>
      <c r="VJ637" s="203" t="s">
        <v>65</v>
      </c>
      <c r="VK637" s="10">
        <f>VI637*1.3</f>
        <v>144.30000000000001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VLOOKUP(VO637,$A$681:$F$2401,6,FALSE)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VLOOKUP(VX637,$A$681:$F$2401,6,FALSE)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VLOOKUP(WG637,$A$681:$F$2401,6,FALSE)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VLOOKUP(WP637,$A$681:$F$2401,6,FALSE)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VLOOKUP(WY637,$A$681:$F$2401,6,FALSE)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VLOOKUP(XH637,$A$681:$F$2401,6,FALSE)</f>
        <v>115</v>
      </c>
      <c r="XL637" s="203" t="s">
        <v>65</v>
      </c>
      <c r="XM637" s="10">
        <f>XK637*1.3</f>
        <v>149.5</v>
      </c>
      <c r="XO637" s="273"/>
      <c r="XP637" s="203" t="s">
        <v>97</v>
      </c>
      <c r="XQ637" s="276" t="s">
        <v>1229</v>
      </c>
      <c r="XS637" s="204"/>
      <c r="XT637" s="204">
        <f>VLOOKUP(XQ637,$A$681:$F$2401,6,FALSE)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VLOOKUP(XZ637,$A$681:$F$2401,6,FALSE)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VLOOKUP(YI637,$A$681:$F$2401,6,FALSE)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VLOOKUP(YR637,$A$681:$F$2401,6,FALSE)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5" t="s">
        <v>719</v>
      </c>
      <c r="ZC637" s="204"/>
      <c r="ZD637" s="204">
        <f>VLOOKUP(ZA637,$A$681:$F$2401,6,FALSE)</f>
        <v>165</v>
      </c>
      <c r="ZE637" s="203" t="s">
        <v>65</v>
      </c>
      <c r="ZF637" s="10">
        <f>ZD637*1.3</f>
        <v>214.5</v>
      </c>
      <c r="ZH637" s="273"/>
      <c r="ZI637" s="203" t="s">
        <v>97</v>
      </c>
      <c r="ZJ637" s="276" t="s">
        <v>440</v>
      </c>
      <c r="ZL637" s="204"/>
      <c r="ZM637" s="204">
        <f>VLOOKUP(ZJ637,$A$681:$F$2401,6,FALSE)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VLOOKUP(ZS637,$A$681:$F$2401,6,FALSE)</f>
        <v>185</v>
      </c>
      <c r="ZW637" s="203" t="s">
        <v>65</v>
      </c>
      <c r="ZX637" s="10">
        <f>ZV637*1.3</f>
        <v>240.5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VLOOKUP(AAB637,$A$681:$F$2401,6,FALSE)</f>
        <v>76</v>
      </c>
      <c r="AAF637" s="203" t="s">
        <v>65</v>
      </c>
      <c r="AAG637" s="10">
        <f>AAE637*1.3</f>
        <v>98.8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VLOOKUP(AAK637,$A$681:$F$2401,6,FALSE)</f>
        <v>158</v>
      </c>
      <c r="AAO637" s="203" t="s">
        <v>65</v>
      </c>
      <c r="AAP637" s="10">
        <f>AAN637*1.3</f>
        <v>205.4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VLOOKUP(AAT637,$A$681:$F$2401,6,FALSE)</f>
        <v>118</v>
      </c>
      <c r="AAX637" s="203" t="s">
        <v>65</v>
      </c>
      <c r="AAY637" s="10">
        <f>AAW637*1.3</f>
        <v>153.4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VLOOKUP(ABC637,$A$681:$F$2401,6,FALSE)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VLOOKUP(ABL637,$A$681:$F$2401,6,FALSE)</f>
        <v>141</v>
      </c>
      <c r="ABP637" s="203" t="s">
        <v>65</v>
      </c>
      <c r="ABQ637" s="10">
        <f>ABO637*1.3</f>
        <v>183.3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VLOOKUP(ABU637,$A$681:$F$2401,6,FALSE)</f>
        <v>111</v>
      </c>
      <c r="ABY637" s="203" t="s">
        <v>65</v>
      </c>
      <c r="ABZ637" s="10">
        <f>ABX637*1.3</f>
        <v>144.30000000000001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VLOOKUP(ACD637,$A$681:$F$2401,6,FALSE)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VLOOKUP(ACM637,$A$681:$F$2401,6,FALSE)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VLOOKUP(ACV637,$A$681:$F$2401,6,FALSE)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VLOOKUP(ADE637,$A$681:$F$2401,6,FALSE)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VLOOKUP(ADN637,$A$681:$F$2401,6,FALSE)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VLOOKUP(ADW637,$A$681:$F$2401,6,FALSE)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VLOOKUP(AEF637,$A$681:$F$2401,6,FALSE)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VLOOKUP(AEO637,$A$681:$F$2401,6,FALSE)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VLOOKUP(AEX637,$A$681:$F$2401,6,FALSE)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VLOOKUP(AFG637,$A$681:$F$2401,6,FALSE)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VLOOKUP(AFP637,$A$681:$F$2401,6,FALSE)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VLOOKUP(AFY637,$A$681:$F$2401,6,FALSE)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VLOOKUP(AGH637,$A$681:$F$2401,6,FALSE)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VLOOKUP(AGQ637,$A$681:$F$2401,6,FALSE)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VLOOKUP(AGZ637,$A$681:$F$2401,6,FALSE)</f>
        <v>11</v>
      </c>
      <c r="AHD637" s="203" t="s">
        <v>65</v>
      </c>
      <c r="AHE637" s="10">
        <f>AHC637*1.3</f>
        <v>14.3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VLOOKUP(AHI637,$A$681:$F$2401,6,FALSE)</f>
        <v>101</v>
      </c>
      <c r="AHM637" s="203" t="s">
        <v>65</v>
      </c>
      <c r="AHN637" s="10">
        <f>AHL637*1.3</f>
        <v>131.30000000000001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VLOOKUP(AHR637,$A$681:$F$2401,6,FALSE)</f>
        <v>165</v>
      </c>
      <c r="AHV637" s="203" t="s">
        <v>65</v>
      </c>
      <c r="AHW637" s="10">
        <f>AHU637*1.3</f>
        <v>214.5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VLOOKUP(AIA637,$A$681:$F$2401,6,FALSE)</f>
        <v>115</v>
      </c>
      <c r="AIE637" s="203" t="s">
        <v>65</v>
      </c>
      <c r="AIF637" s="10">
        <f>AID637*1.3</f>
        <v>149.5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VLOOKUP(AIJ637,$A$681:$F$2401,6,FALSE)</f>
        <v>5</v>
      </c>
      <c r="AIN637" s="203" t="s">
        <v>65</v>
      </c>
      <c r="AIO637" s="10">
        <f>AIM637*1.3</f>
        <v>6.5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VLOOKUP(AIS637,$A$681:$F$2401,6,FALSE)</f>
        <v>5</v>
      </c>
      <c r="AIW637" s="203" t="s">
        <v>65</v>
      </c>
      <c r="AIX637" s="10">
        <f>AIV637*1.3</f>
        <v>6.5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VLOOKUP(AJB637,$A$681:$F$2401,6,FALSE)</f>
        <v>166</v>
      </c>
      <c r="AJF637" s="203" t="s">
        <v>65</v>
      </c>
      <c r="AJG637" s="10">
        <f>AJE637*1.3</f>
        <v>215.8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VLOOKUP(AJK637,$A$681:$F$2401,6,FALSE)</f>
        <v>166</v>
      </c>
      <c r="AJO637" s="203" t="s">
        <v>65</v>
      </c>
      <c r="AJP637" s="10">
        <f>AJN637*1.3</f>
        <v>215.8</v>
      </c>
      <c r="AJQ637" s="10"/>
      <c r="AJR637" s="273"/>
      <c r="AJS637" s="203" t="s">
        <v>97</v>
      </c>
      <c r="AJT637" s="428" t="s">
        <v>488</v>
      </c>
      <c r="AJV637" s="204"/>
      <c r="AJW637" s="204">
        <f>VLOOKUP(AJT637,$A$681:$F$2401,6,FALSE)</f>
        <v>230</v>
      </c>
      <c r="AJX637" s="203" t="s">
        <v>65</v>
      </c>
      <c r="AJY637" s="10">
        <f>AJW637*1.3</f>
        <v>299</v>
      </c>
      <c r="AJZ637" s="10"/>
      <c r="AKA637" s="273"/>
      <c r="AKB637" s="203" t="s">
        <v>97</v>
      </c>
      <c r="AKC637" s="276" t="s">
        <v>2333</v>
      </c>
      <c r="AKE637" s="204"/>
      <c r="AKF637" s="204">
        <f>VLOOKUP(AKC637,$A$681:$F$2401,6,FALSE)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VLOOKUP(AKL637,$A$681:$F$2401,6,FALSE)</f>
        <v>34</v>
      </c>
      <c r="AKP637" s="203" t="s">
        <v>65</v>
      </c>
      <c r="AKQ637" s="10">
        <f>AKO637*1.3</f>
        <v>44.2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VLOOKUP(AKU637,$A$681:$F$2401,6,FALSE)</f>
        <v>62</v>
      </c>
      <c r="AKY637" s="203" t="s">
        <v>65</v>
      </c>
      <c r="AKZ637" s="10">
        <f>AKX637*1.3</f>
        <v>80.600000000000009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VLOOKUP(ALD637,$A$681:$F$2401,6,FALSE)</f>
        <v>36</v>
      </c>
      <c r="ALH637" s="203" t="s">
        <v>65</v>
      </c>
      <c r="ALI637" s="10">
        <f>ALG637*1.3</f>
        <v>46.800000000000004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VLOOKUP(ALM637,$A$681:$F$2401,6,FALSE)</f>
        <v>92</v>
      </c>
      <c r="ALQ637" s="203" t="s">
        <v>65</v>
      </c>
      <c r="ALR637" s="10">
        <f>ALP637*1.3</f>
        <v>119.60000000000001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VLOOKUP(ALV637,$A$681:$F$2401,6,FALSE)</f>
        <v>184</v>
      </c>
      <c r="ALZ637" s="203" t="s">
        <v>65</v>
      </c>
      <c r="AMA637" s="10">
        <f>ALY637*1.3</f>
        <v>239.20000000000002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VLOOKUP(AME637,$A$681:$F$2401,6,FALSE)</f>
        <v>60</v>
      </c>
      <c r="AMI637" s="203" t="s">
        <v>65</v>
      </c>
      <c r="AMJ637" s="10">
        <f>AMH637*1.3</f>
        <v>78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VLOOKUP(AMN637,$A$681:$F$2401,6,FALSE)</f>
        <v>5</v>
      </c>
      <c r="AMR637" s="203" t="s">
        <v>65</v>
      </c>
      <c r="AMS637" s="10">
        <f>AMQ637*1.3</f>
        <v>6.5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VLOOKUP(AMW637,$A$681:$F$2401,6,FALSE)</f>
        <v>184</v>
      </c>
      <c r="ANA637" s="203" t="s">
        <v>65</v>
      </c>
      <c r="ANB637" s="10">
        <f>AMZ637*1.3</f>
        <v>239.20000000000002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VLOOKUP(ANF637,$A$681:$F$2401,6,FALSE)</f>
        <v>166</v>
      </c>
      <c r="ANJ637" s="203" t="s">
        <v>65</v>
      </c>
      <c r="ANK637" s="10">
        <f>ANI637*1.3</f>
        <v>215.8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VLOOKUP(ANO637,$A$681:$F$2401,6,FALSE)</f>
        <v>62</v>
      </c>
      <c r="ANS637" s="203" t="s">
        <v>65</v>
      </c>
      <c r="ANT637" s="10">
        <f>ANR637*1.3</f>
        <v>80.600000000000009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VLOOKUP(ANX637,$A$681:$F$2401,6,FALSE)</f>
        <v>230</v>
      </c>
      <c r="AOB637" s="203" t="s">
        <v>65</v>
      </c>
      <c r="AOC637" s="10">
        <f>AOA637*1.3</f>
        <v>299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VLOOKUP(AOG637,$A$681:$F$2401,6,FALSE)</f>
        <v>60</v>
      </c>
      <c r="AOK637" s="203" t="s">
        <v>65</v>
      </c>
      <c r="AOL637" s="10">
        <f>AOJ637*1.3</f>
        <v>78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VLOOKUP(AOP637,$A$681:$F$2401,6,FALSE)</f>
        <v>111</v>
      </c>
      <c r="AOT637" s="203" t="s">
        <v>65</v>
      </c>
      <c r="AOU637" s="10">
        <f>AOS637*1.3</f>
        <v>144.30000000000001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VLOOKUP(AOY637,$A$681:$F$2401,6,FALSE)</f>
        <v>165</v>
      </c>
      <c r="APC637" s="203" t="s">
        <v>65</v>
      </c>
      <c r="APD637" s="10">
        <f>APB637*1.3</f>
        <v>214.5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VLOOKUP(APH637,$A$681:$F$2401,6,FALSE)</f>
        <v>5</v>
      </c>
      <c r="APL637" s="203" t="s">
        <v>65</v>
      </c>
      <c r="APM637" s="10">
        <f>APK637*1.3</f>
        <v>6.5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VLOOKUP(APQ637,$A$681:$F$2401,6,FALSE)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VLOOKUP(APZ637,$A$681:$F$2401,6,FALSE)</f>
        <v>138</v>
      </c>
      <c r="AQD637" s="203" t="s">
        <v>65</v>
      </c>
      <c r="AQE637" s="10">
        <f>AQC637*1.3</f>
        <v>179.4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VLOOKUP(B638,$A$681:$F$2401,6,FALSE)</f>
        <v>165</v>
      </c>
      <c r="F638" s="203" t="s">
        <v>67</v>
      </c>
      <c r="G638" s="10">
        <f>E638*1.2</f>
        <v>198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VLOOKUP(K638,$A$681:$F$2401,6,FALSE)</f>
        <v>60</v>
      </c>
      <c r="O638" s="203" t="s">
        <v>67</v>
      </c>
      <c r="P638" s="10">
        <f>N638*1.2</f>
        <v>72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VLOOKUP(T638,$A$681:$F$2401,6,FALSE)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2086</v>
      </c>
      <c r="AE638" s="204"/>
      <c r="AF638" s="204">
        <f>VLOOKUP(AC638,$A$681:$F$2401,6,FALSE)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VLOOKUP(AL638,$A$681:$F$2401,6,FALSE)</f>
        <v>185</v>
      </c>
      <c r="AP638" s="203" t="s">
        <v>67</v>
      </c>
      <c r="AQ638" s="10">
        <f>AO638*1.2</f>
        <v>222</v>
      </c>
      <c r="AR638" s="10"/>
      <c r="AS638" s="267"/>
      <c r="AT638" s="203" t="s">
        <v>98</v>
      </c>
      <c r="AU638" s="276" t="s">
        <v>2333</v>
      </c>
      <c r="AW638" s="204"/>
      <c r="AX638" s="204">
        <f>VLOOKUP(AU638,$A$681:$F$2401,6,FALSE)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VLOOKUP(BD638,$A$681:$F$2401,6,FALSE)</f>
        <v>118</v>
      </c>
      <c r="BH638" s="203" t="s">
        <v>67</v>
      </c>
      <c r="BI638" s="10">
        <f>BG638*1.2</f>
        <v>141.6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VLOOKUP(BM638,$A$681:$F$2401,6,FALSE)</f>
        <v>165</v>
      </c>
      <c r="BQ638" s="203" t="s">
        <v>67</v>
      </c>
      <c r="BR638" s="10">
        <f>BP638*1.2</f>
        <v>198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VLOOKUP(BV638,$A$681:$F$2401,6,FALSE)</f>
        <v>86</v>
      </c>
      <c r="BZ638" s="203" t="s">
        <v>67</v>
      </c>
      <c r="CA638" s="10">
        <f>BY638*1.2</f>
        <v>103.2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VLOOKUP(CE638,$A$681:$F$2401,6,FALSE)</f>
        <v>230</v>
      </c>
      <c r="CI638" s="203" t="s">
        <v>67</v>
      </c>
      <c r="CJ638" s="10">
        <f>CH638*1.2</f>
        <v>276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VLOOKUP(CN638,$A$681:$F$2401,6,FALSE)</f>
        <v>165</v>
      </c>
      <c r="CR638" s="203" t="s">
        <v>67</v>
      </c>
      <c r="CS638" s="10">
        <f>CQ638*1.2</f>
        <v>198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VLOOKUP(CW638,$A$681:$F$2401,6,FALSE)</f>
        <v>166</v>
      </c>
      <c r="DA638" s="203" t="s">
        <v>67</v>
      </c>
      <c r="DB638" s="10">
        <f>CZ638*1.2</f>
        <v>199.2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VLOOKUP(DF638,$A$681:$F$2401,6,FALSE)</f>
        <v>111</v>
      </c>
      <c r="DJ638" s="203" t="s">
        <v>67</v>
      </c>
      <c r="DK638" s="10">
        <f>DI638*1.2</f>
        <v>133.19999999999999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VLOOKUP(DO638,$A$681:$F$2401,6,FALSE)</f>
        <v>165</v>
      </c>
      <c r="DS638" s="203" t="s">
        <v>67</v>
      </c>
      <c r="DT638" s="10">
        <f>DR638*1.2</f>
        <v>198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VLOOKUP(DX638,$A$681:$F$2401,6,FALSE)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VLOOKUP(EG638,$A$681:$F$2401,6,FALSE)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VLOOKUP(EP638,$A$681:$F$2401,6,FALSE)</f>
        <v>34</v>
      </c>
      <c r="ET638" s="203" t="s">
        <v>67</v>
      </c>
      <c r="EU638" s="10">
        <f>ES638*1.2</f>
        <v>40.799999999999997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VLOOKUP(EY638,$A$681:$F$2401,6,FALSE)</f>
        <v>138</v>
      </c>
      <c r="FC638" s="203" t="s">
        <v>67</v>
      </c>
      <c r="FD638" s="10">
        <f>FB638*1.2</f>
        <v>165.6</v>
      </c>
      <c r="FE638" s="10"/>
      <c r="FF638" s="267"/>
      <c r="FG638" s="203" t="s">
        <v>98</v>
      </c>
      <c r="FH638" s="418" t="s">
        <v>1447</v>
      </c>
      <c r="FJ638" s="204"/>
      <c r="FK638" s="204">
        <f>VLOOKUP(FH638,$A$681:$F$2401,6,FALSE)</f>
        <v>118</v>
      </c>
      <c r="FL638" s="203" t="s">
        <v>67</v>
      </c>
      <c r="FM638" s="10">
        <f>FK638*1.2</f>
        <v>141.6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VLOOKUP(FQ638,$A$681:$F$2401,6,FALSE)</f>
        <v>60</v>
      </c>
      <c r="FU638" s="203" t="s">
        <v>67</v>
      </c>
      <c r="FV638" s="10">
        <f>FT638*1.2</f>
        <v>72</v>
      </c>
      <c r="FW638" s="10"/>
      <c r="FX638" s="267"/>
      <c r="FY638" s="203" t="s">
        <v>98</v>
      </c>
      <c r="FZ638" s="276" t="s">
        <v>1721</v>
      </c>
      <c r="GB638" s="204"/>
      <c r="GC638" s="204">
        <f>VLOOKUP(FZ638,$A$681:$F$2401,6,FALSE)</f>
        <v>25</v>
      </c>
      <c r="GD638" s="203" t="s">
        <v>67</v>
      </c>
      <c r="GE638" s="10">
        <f>GC638*1.2</f>
        <v>30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VLOOKUP(GI638,$A$681:$F$2401,6,FALSE)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VLOOKUP(GR638,$A$681:$F$2401,6,FALSE)</f>
        <v>184</v>
      </c>
      <c r="GV638" s="203" t="s">
        <v>67</v>
      </c>
      <c r="GW638" s="10">
        <f>GU638*1.2</f>
        <v>220.79999999999998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VLOOKUP(HA638,$A$681:$F$2401,6,FALSE)</f>
        <v>166</v>
      </c>
      <c r="HE638" s="203" t="s">
        <v>67</v>
      </c>
      <c r="HF638" s="10">
        <f>HD638*1.2</f>
        <v>199.2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VLOOKUP(HJ638,$A$681:$F$2401,6,FALSE)</f>
        <v>165</v>
      </c>
      <c r="HN638" s="203" t="s">
        <v>67</v>
      </c>
      <c r="HO638" s="10">
        <f>HM638*1.2</f>
        <v>198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VLOOKUP(HS638,$A$681:$F$2401,6,FALSE)</f>
        <v>184</v>
      </c>
      <c r="HW638" s="203" t="s">
        <v>67</v>
      </c>
      <c r="HX638" s="10">
        <f>HV638*1.2</f>
        <v>220.79999999999998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VLOOKUP(IB638,$A$681:$F$2401,6,FALSE)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VLOOKUP(IK638,$A$681:$F$2401,6,FALSE)</f>
        <v>185</v>
      </c>
      <c r="IO638" s="203" t="s">
        <v>67</v>
      </c>
      <c r="IP638" s="10">
        <f>IN638*1.2</f>
        <v>222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VLOOKUP(IT638,$A$681:$F$2401,6,FALSE)</f>
        <v>34</v>
      </c>
      <c r="IX638" s="203" t="s">
        <v>67</v>
      </c>
      <c r="IY638" s="10">
        <f>IW638*1.2</f>
        <v>40.799999999999997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VLOOKUP(JC638,$A$681:$F$2401,6,FALSE)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VLOOKUP(JL638,$A$681:$F$2401,6,FALSE)</f>
        <v>166</v>
      </c>
      <c r="JP638" s="203" t="s">
        <v>67</v>
      </c>
      <c r="JQ638" s="10">
        <f>JO638*1.2</f>
        <v>199.2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VLOOKUP(JU638,$A$681:$F$2401,6,FALSE)</f>
        <v>165</v>
      </c>
      <c r="JY638" s="203" t="s">
        <v>67</v>
      </c>
      <c r="JZ638" s="10">
        <f>JX638*1.2</f>
        <v>198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VLOOKUP(KD638,$A$681:$F$2401,6,FALSE)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VLOOKUP(KM638,$A$681:$F$2401,6,FALSE)</f>
        <v>92</v>
      </c>
      <c r="KQ638" s="203" t="s">
        <v>67</v>
      </c>
      <c r="KR638" s="10">
        <f>KP638*1.2</f>
        <v>110.39999999999999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VLOOKUP(KV638,$A$681:$F$2401,6,FALSE)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VLOOKUP(LE638,$A$681:$F$2401,6,FALSE)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VLOOKUP(LN638,$A$681:$F$2401,6,FALSE)</f>
        <v>184</v>
      </c>
      <c r="LR638" s="203" t="s">
        <v>67</v>
      </c>
      <c r="LS638" s="10">
        <f>LQ638*1.2</f>
        <v>220.79999999999998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VLOOKUP(LW638,$A$681:$F$2401,6,FALSE)</f>
        <v>76</v>
      </c>
      <c r="MA638" s="203" t="s">
        <v>67</v>
      </c>
      <c r="MB638" s="10">
        <f>LZ638*1.2</f>
        <v>91.2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VLOOKUP(MF638,$A$681:$F$2401,6,FALSE)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VLOOKUP(MO638,$A$681:$F$2401,6,FALSE)</f>
        <v>230</v>
      </c>
      <c r="MS638" s="203" t="s">
        <v>67</v>
      </c>
      <c r="MT638" s="10">
        <f>MR638*1.2</f>
        <v>276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VLOOKUP(MX638,$A$681:$F$2401,6,FALSE)</f>
        <v>166</v>
      </c>
      <c r="NB638" s="203" t="s">
        <v>67</v>
      </c>
      <c r="NC638" s="10">
        <f>NA638*1.2</f>
        <v>199.2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VLOOKUP(NG638,$A$681:$F$2401,6,FALSE)</f>
        <v>185</v>
      </c>
      <c r="NK638" s="203" t="s">
        <v>67</v>
      </c>
      <c r="NL638" s="10">
        <f>NJ638*1.2</f>
        <v>222</v>
      </c>
      <c r="NM638" s="10"/>
      <c r="NN638" s="267"/>
      <c r="NO638" s="203" t="s">
        <v>98</v>
      </c>
      <c r="NP638" s="421" t="s">
        <v>525</v>
      </c>
      <c r="NR638" s="204"/>
      <c r="NS638" s="204">
        <f>VLOOKUP(NP638,$A$681:$F$2401,6,FALSE)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VLOOKUP(NY638,$A$681:$F$2401,6,FALSE)</f>
        <v>6</v>
      </c>
      <c r="OC638" s="203" t="s">
        <v>67</v>
      </c>
      <c r="OD638" s="10">
        <f>OB638*1.2</f>
        <v>7.1999999999999993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VLOOKUP(OH638,$A$681:$F$2401,6,FALSE)</f>
        <v>34</v>
      </c>
      <c r="OL638" s="203" t="s">
        <v>67</v>
      </c>
      <c r="OM638" s="10">
        <f>OK638*1.2</f>
        <v>40.799999999999997</v>
      </c>
      <c r="ON638" s="10"/>
      <c r="OO638" s="267"/>
      <c r="OP638" s="203" t="s">
        <v>98</v>
      </c>
      <c r="OQ638" s="421" t="s">
        <v>440</v>
      </c>
      <c r="OS638" s="204"/>
      <c r="OT638" s="204">
        <f>VLOOKUP(OQ638,$A$681:$F$2401,6,FALSE)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5" t="s">
        <v>550</v>
      </c>
      <c r="PB638" s="204"/>
      <c r="PC638" s="204">
        <f>VLOOKUP(OZ638,$A$681:$F$2401,6,FALSE)</f>
        <v>76</v>
      </c>
      <c r="PD638" s="203" t="s">
        <v>67</v>
      </c>
      <c r="PE638" s="10">
        <f>PC638*1.2</f>
        <v>91.2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VLOOKUP(PI638,$A$681:$F$2401,6,FALSE)</f>
        <v>34</v>
      </c>
      <c r="PM638" s="203" t="s">
        <v>67</v>
      </c>
      <c r="PN638" s="10">
        <f>PL638*1.2</f>
        <v>40.799999999999997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VLOOKUP(PR638,$A$681:$F$2401,6,FALSE)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VLOOKUP(QA638,$A$681:$F$2401,6,FALSE)</f>
        <v>11</v>
      </c>
      <c r="QE638" s="203" t="s">
        <v>67</v>
      </c>
      <c r="QF638" s="10">
        <f>QD638*1.2</f>
        <v>13.2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VLOOKUP(QJ638,$A$681:$F$2401,6,FALSE)</f>
        <v>141</v>
      </c>
      <c r="QN638" s="203" t="s">
        <v>67</v>
      </c>
      <c r="QO638" s="10">
        <f>QM638*1.2</f>
        <v>169.2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VLOOKUP(QS638,$A$681:$F$2401,6,FALSE)</f>
        <v>111</v>
      </c>
      <c r="QW638" s="203" t="s">
        <v>67</v>
      </c>
      <c r="QX638" s="10">
        <f>QV638*1.2</f>
        <v>133.19999999999999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VLOOKUP(RB638,$A$681:$F$2401,6,FALSE)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VLOOKUP(RK638,$A$681:$F$2401,6,FALSE)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2333</v>
      </c>
      <c r="RV638" s="204"/>
      <c r="RW638" s="204">
        <f>VLOOKUP(RT638,$A$681:$F$2401,6,FALSE)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VLOOKUP(SC638,$A$681:$F$2401,6,FALSE)</f>
        <v>76</v>
      </c>
      <c r="SG638" s="203" t="s">
        <v>67</v>
      </c>
      <c r="SH638" s="10">
        <f>SF638*1.2</f>
        <v>91.2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VLOOKUP(SL638,$A$681:$F$2401,6,FALSE)</f>
        <v>50</v>
      </c>
      <c r="SP638" s="203" t="s">
        <v>67</v>
      </c>
      <c r="SQ638" s="10">
        <f>SO638*1.2</f>
        <v>60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VLOOKUP(SU638,$A$681:$F$2401,6,FALSE)</f>
        <v>11</v>
      </c>
      <c r="SY638" s="203" t="s">
        <v>67</v>
      </c>
      <c r="SZ638" s="10">
        <f>SX638*1.2</f>
        <v>13.2</v>
      </c>
      <c r="TA638" s="10"/>
      <c r="TB638" s="273"/>
      <c r="TC638" s="203" t="s">
        <v>98</v>
      </c>
      <c r="TD638" s="425" t="s">
        <v>440</v>
      </c>
      <c r="TF638" s="204"/>
      <c r="TG638" s="204">
        <f>VLOOKUP(TD638,$A$681:$F$2401,6,FALSE)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VLOOKUP(TM638,$A$681:$F$2401,6,FALSE)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VLOOKUP(TV638,$A$681:$F$2401,6,FALSE)</f>
        <v>62</v>
      </c>
      <c r="TZ638" s="203" t="s">
        <v>67</v>
      </c>
      <c r="UA638" s="10">
        <f>TY638*1.2</f>
        <v>74.399999999999991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VLOOKUP(UE638,$A$681:$F$2401,6,FALSE)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VLOOKUP(UN638,$A$681:$F$2401,6,FALSE)</f>
        <v>184</v>
      </c>
      <c r="UR638" s="203" t="s">
        <v>67</v>
      </c>
      <c r="US638" s="10">
        <f>UQ638*1.2</f>
        <v>220.79999999999998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VLOOKUP(UW638,$A$681:$F$2401,6,FALSE)</f>
        <v>230</v>
      </c>
      <c r="VA638" s="203" t="s">
        <v>67</v>
      </c>
      <c r="VB638" s="10">
        <f>UZ638*1.2</f>
        <v>276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VLOOKUP(VF638,$A$681:$F$2401,6,FALSE)</f>
        <v>86</v>
      </c>
      <c r="VJ638" s="203" t="s">
        <v>67</v>
      </c>
      <c r="VK638" s="10">
        <f>VI638*1.2</f>
        <v>103.2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VLOOKUP(VO638,$A$681:$F$2401,6,FALSE)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VLOOKUP(VX638,$A$681:$F$2401,6,FALSE)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VLOOKUP(WG638,$A$681:$F$2401,6,FALSE)</f>
        <v>71</v>
      </c>
      <c r="WK638" s="203" t="s">
        <v>67</v>
      </c>
      <c r="WL638" s="10">
        <f>WJ638*1.2</f>
        <v>85.2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VLOOKUP(WP638,$A$681:$F$2401,6,FALSE)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VLOOKUP(WY638,$A$681:$F$2401,6,FALSE)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2086</v>
      </c>
      <c r="XJ638" s="204"/>
      <c r="XK638" s="204">
        <f>VLOOKUP(XH638,$A$681:$F$2401,6,FALSE)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VLOOKUP(XQ638,$A$681:$F$2401,6,FALSE)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VLOOKUP(XZ638,$A$681:$F$2401,6,FALSE)</f>
        <v>62</v>
      </c>
      <c r="YD638" s="203" t="s">
        <v>67</v>
      </c>
      <c r="YE638" s="10">
        <f>YC638*1.2</f>
        <v>74.399999999999991</v>
      </c>
      <c r="YG638" s="273"/>
      <c r="YH638" s="203" t="s">
        <v>98</v>
      </c>
      <c r="YI638" s="278" t="s">
        <v>183</v>
      </c>
      <c r="YK638" s="204"/>
      <c r="YL638" s="204" t="e">
        <f>VLOOKUP(YI638,$A$681:$F$2401,6,FALSE)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VLOOKUP(YR638,$A$681:$F$2401,6,FALSE)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5" t="s">
        <v>976</v>
      </c>
      <c r="ZC638" s="204"/>
      <c r="ZD638" s="204">
        <f>VLOOKUP(ZA638,$A$681:$F$2401,6,FALSE)</f>
        <v>184</v>
      </c>
      <c r="ZE638" s="203" t="s">
        <v>67</v>
      </c>
      <c r="ZF638" s="10">
        <f>ZD638*1.2</f>
        <v>220.79999999999998</v>
      </c>
      <c r="ZH638" s="273"/>
      <c r="ZI638" s="203" t="s">
        <v>98</v>
      </c>
      <c r="ZJ638" s="276" t="s">
        <v>530</v>
      </c>
      <c r="ZL638" s="204"/>
      <c r="ZM638" s="204">
        <f>VLOOKUP(ZJ638,$A$681:$F$2401,6,FALSE)</f>
        <v>138</v>
      </c>
      <c r="ZN638" s="203" t="s">
        <v>67</v>
      </c>
      <c r="ZO638" s="10">
        <f>ZM638*1.2</f>
        <v>165.6</v>
      </c>
      <c r="ZQ638" s="273"/>
      <c r="ZR638" s="203" t="s">
        <v>98</v>
      </c>
      <c r="ZS638" s="276" t="s">
        <v>451</v>
      </c>
      <c r="ZU638" s="204"/>
      <c r="ZV638" s="204">
        <f>VLOOKUP(ZS638,$A$681:$F$2401,6,FALSE)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2059</v>
      </c>
      <c r="AAD638" s="204"/>
      <c r="AAE638" s="204">
        <f>VLOOKUP(AAB638,$A$681:$F$2401,6,FALSE)</f>
        <v>44</v>
      </c>
      <c r="AAF638" s="203" t="s">
        <v>67</v>
      </c>
      <c r="AAG638" s="10">
        <f>AAE638*1.2</f>
        <v>52.8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VLOOKUP(AAK638,$A$681:$F$2401,6,FALSE)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VLOOKUP(AAT638,$A$681:$F$2401,6,FALSE)</f>
        <v>92</v>
      </c>
      <c r="AAX638" s="203" t="s">
        <v>67</v>
      </c>
      <c r="AAY638" s="10">
        <f>AAW638*1.2</f>
        <v>110.39999999999999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VLOOKUP(ABC638,$A$681:$F$2401,6,FALSE)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VLOOKUP(ABL638,$A$681:$F$2401,6,FALSE)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VLOOKUP(ABU638,$A$681:$F$2401,6,FALSE)</f>
        <v>86</v>
      </c>
      <c r="ABY638" s="203" t="s">
        <v>67</v>
      </c>
      <c r="ABZ638" s="10">
        <f>ABX638*1.2</f>
        <v>103.2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VLOOKUP(ACD638,$A$681:$F$2401,6,FALSE)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VLOOKUP(ACM638,$A$681:$F$2401,6,FALSE)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VLOOKUP(ACV638,$A$681:$F$2401,6,FALSE)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VLOOKUP(ADE638,$A$681:$F$2401,6,FALSE)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VLOOKUP(ADN638,$A$681:$F$2401,6,FALSE)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VLOOKUP(ADW638,$A$681:$F$2401,6,FALSE)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VLOOKUP(AEF638,$A$681:$F$2401,6,FALSE)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VLOOKUP(AEO638,$A$681:$F$2401,6,FALSE)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VLOOKUP(AEX638,$A$681:$F$2401,6,FALSE)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VLOOKUP(AFG638,$A$681:$F$2401,6,FALSE)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VLOOKUP(AFP638,$A$681:$F$2401,6,FALSE)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VLOOKUP(AFY638,$A$681:$F$2401,6,FALSE)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VLOOKUP(AGH638,$A$681:$F$2401,6,FALSE)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VLOOKUP(AGQ638,$A$681:$F$2401,6,FALSE)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VLOOKUP(AGZ638,$A$681:$F$2401,6,FALSE)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VLOOKUP(AHI638,$A$681:$F$2401,6,FALSE)</f>
        <v>118</v>
      </c>
      <c r="AHM638" s="203" t="s">
        <v>67</v>
      </c>
      <c r="AHN638" s="10">
        <f>AHL638*1.2</f>
        <v>141.6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VLOOKUP(AHR638,$A$681:$F$2401,6,FALSE)</f>
        <v>230</v>
      </c>
      <c r="AHV638" s="203" t="s">
        <v>67</v>
      </c>
      <c r="AHW638" s="10">
        <f>AHU638*1.2</f>
        <v>276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VLOOKUP(AIA638,$A$681:$F$2401,6,FALSE)</f>
        <v>165</v>
      </c>
      <c r="AIE638" s="203" t="s">
        <v>67</v>
      </c>
      <c r="AIF638" s="10">
        <f>AID638*1.2</f>
        <v>198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VLOOKUP(AIJ638,$A$681:$F$2401,6,FALSE)</f>
        <v>63</v>
      </c>
      <c r="AIN638" s="203" t="s">
        <v>67</v>
      </c>
      <c r="AIO638" s="10">
        <f>AIM638*1.2</f>
        <v>75.599999999999994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VLOOKUP(AIS638,$A$681:$F$2401,6,FALSE)</f>
        <v>230</v>
      </c>
      <c r="AIW638" s="203" t="s">
        <v>67</v>
      </c>
      <c r="AIX638" s="10">
        <f>AIV638*1.2</f>
        <v>276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VLOOKUP(AJB638,$A$681:$F$2401,6,FALSE)</f>
        <v>92</v>
      </c>
      <c r="AJF638" s="203" t="s">
        <v>67</v>
      </c>
      <c r="AJG638" s="10">
        <f>AJE638*1.2</f>
        <v>110.39999999999999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VLOOKUP(AJK638,$A$681:$F$2401,6,FALSE)</f>
        <v>92</v>
      </c>
      <c r="AJO638" s="203" t="s">
        <v>67</v>
      </c>
      <c r="AJP638" s="10">
        <f>AJN638*1.2</f>
        <v>110.39999999999999</v>
      </c>
      <c r="AJQ638" s="10"/>
      <c r="AJR638" s="273"/>
      <c r="AJS638" s="203" t="s">
        <v>98</v>
      </c>
      <c r="AJT638" s="428" t="s">
        <v>997</v>
      </c>
      <c r="AJV638" s="204"/>
      <c r="AJW638" s="204">
        <f>VLOOKUP(AJT638,$A$681:$F$2401,6,FALSE)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VLOOKUP(AKC638,$A$681:$F$2401,6,FALSE)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1721</v>
      </c>
      <c r="AKN638" s="204"/>
      <c r="AKO638" s="204">
        <f>VLOOKUP(AKL638,$A$681:$F$2401,6,FALSE)</f>
        <v>25</v>
      </c>
      <c r="AKP638" s="203" t="s">
        <v>67</v>
      </c>
      <c r="AKQ638" s="10">
        <f>AKO638*1.2</f>
        <v>30</v>
      </c>
      <c r="AKR638" s="10"/>
      <c r="AKS638" s="273"/>
      <c r="AKT638" s="203" t="s">
        <v>98</v>
      </c>
      <c r="AKU638" s="276" t="s">
        <v>2086</v>
      </c>
      <c r="AKW638" s="204"/>
      <c r="AKX638" s="204">
        <f>VLOOKUP(AKU638,$A$681:$F$2401,6,FALSE)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VLOOKUP(ALD638,$A$681:$F$2401,6,FALSE)</f>
        <v>165</v>
      </c>
      <c r="ALH638" s="203" t="s">
        <v>67</v>
      </c>
      <c r="ALI638" s="10">
        <f>ALG638*1.2</f>
        <v>198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VLOOKUP(ALM638,$A$681:$F$2401,6,FALSE)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VLOOKUP(ALV638,$A$681:$F$2401,6,FALSE)</f>
        <v>60</v>
      </c>
      <c r="ALZ638" s="203" t="s">
        <v>67</v>
      </c>
      <c r="AMA638" s="10">
        <f>ALY638*1.2</f>
        <v>72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VLOOKUP(AME638,$A$681:$F$2401,6,FALSE)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VLOOKUP(AMN638,$A$681:$F$2401,6,FALSE)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2333</v>
      </c>
      <c r="AMY638" s="204"/>
      <c r="AMZ638" s="204">
        <f>VLOOKUP(AMW638,$A$681:$F$2401,6,FALSE)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VLOOKUP(ANF638,$A$681:$F$2401,6,FALSE)</f>
        <v>230</v>
      </c>
      <c r="ANJ638" s="203" t="s">
        <v>67</v>
      </c>
      <c r="ANK638" s="10">
        <f>ANI638*1.2</f>
        <v>276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VLOOKUP(ANO638,$A$681:$F$2401,6,FALSE)</f>
        <v>158</v>
      </c>
      <c r="ANS638" s="203" t="s">
        <v>67</v>
      </c>
      <c r="ANT638" s="10">
        <f>ANR638*1.2</f>
        <v>189.6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VLOOKUP(ANX638,$A$681:$F$2401,6,FALSE)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VLOOKUP(AOG638,$A$681:$F$2401,6,FALSE)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VLOOKUP(AOP638,$A$681:$F$2401,6,FALSE)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VLOOKUP(AOY638,$A$681:$F$2401,6,FALSE)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2086</v>
      </c>
      <c r="APJ638" s="204"/>
      <c r="APK638" s="204">
        <f>VLOOKUP(APH638,$A$681:$F$2401,6,FALSE)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VLOOKUP(APQ638,$A$681:$F$2401,6,FALSE)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VLOOKUP(APZ638,$A$681:$F$2401,6,FALSE)</f>
        <v>165</v>
      </c>
      <c r="AQD638" s="203" t="s">
        <v>67</v>
      </c>
      <c r="AQE638" s="10">
        <f>AQC638*1.2</f>
        <v>198</v>
      </c>
      <c r="AQF638" s="10"/>
      <c r="AQG638" s="273"/>
    </row>
    <row r="639" spans="1:1125" s="14" customFormat="1" ht="15">
      <c r="A639" s="203" t="s">
        <v>99</v>
      </c>
      <c r="B639" s="276" t="s">
        <v>2333</v>
      </c>
      <c r="D639" s="204"/>
      <c r="E639" s="204">
        <f>VLOOKUP(B639,$A$681:$F$2401,6,FALSE)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VLOOKUP(K639,$A$681:$F$2401,6,FALSE)</f>
        <v>62</v>
      </c>
      <c r="O639" s="203" t="s">
        <v>69</v>
      </c>
      <c r="P639" s="10">
        <f>N639*1.1</f>
        <v>68.2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VLOOKUP(T639,$A$681:$F$2401,6,FALSE)</f>
        <v>165</v>
      </c>
      <c r="X639" s="203" t="s">
        <v>69</v>
      </c>
      <c r="Y639" s="10">
        <f>W639*1.1</f>
        <v>181.50000000000003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VLOOKUP(AC639,$A$681:$F$2401,6,FALSE)</f>
        <v>34</v>
      </c>
      <c r="AG639" s="203" t="s">
        <v>69</v>
      </c>
      <c r="AH639" s="10">
        <f>AF639*1.1</f>
        <v>37.400000000000006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VLOOKUP(AL639,$A$681:$F$2401,6,FALSE)</f>
        <v>60</v>
      </c>
      <c r="AP639" s="203" t="s">
        <v>69</v>
      </c>
      <c r="AQ639" s="10">
        <f>AO639*1.1</f>
        <v>66</v>
      </c>
      <c r="AR639" s="10"/>
      <c r="AS639" s="267"/>
      <c r="AT639" s="203" t="s">
        <v>99</v>
      </c>
      <c r="AU639" s="276" t="s">
        <v>1721</v>
      </c>
      <c r="AW639" s="204"/>
      <c r="AX639" s="204">
        <f>VLOOKUP(AU639,$A$681:$F$2401,6,FALSE)</f>
        <v>25</v>
      </c>
      <c r="AY639" s="203" t="s">
        <v>69</v>
      </c>
      <c r="AZ639" s="10">
        <f>AX639*1.1</f>
        <v>27.500000000000004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VLOOKUP(BD639,$A$681:$F$2401,6,FALSE)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VLOOKUP(BM639,$A$681:$F$2401,6,FALSE)</f>
        <v>60</v>
      </c>
      <c r="BQ639" s="203" t="s">
        <v>69</v>
      </c>
      <c r="BR639" s="10">
        <f>BP639*1.1</f>
        <v>66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VLOOKUP(BV639,$A$681:$F$2401,6,FALSE)</f>
        <v>165</v>
      </c>
      <c r="BZ639" s="203" t="s">
        <v>69</v>
      </c>
      <c r="CA639" s="10">
        <f>BY639*1.1</f>
        <v>181.50000000000003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VLOOKUP(CE639,$A$681:$F$2401,6,FALSE)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2333</v>
      </c>
      <c r="CP639" s="204"/>
      <c r="CQ639" s="204">
        <f>VLOOKUP(CN639,$A$681:$F$2401,6,FALSE)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VLOOKUP(CW639,$A$681:$F$2401,6,FALSE)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2519</v>
      </c>
      <c r="DH639" s="204"/>
      <c r="DI639" s="204">
        <f>VLOOKUP(DF639,$A$681:$F$2401,6,FALSE)</f>
        <v>0</v>
      </c>
      <c r="DJ639" s="203" t="s">
        <v>69</v>
      </c>
      <c r="DK639" s="10">
        <f>DI639*1.1</f>
        <v>0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VLOOKUP(DO639,$A$681:$F$2401,6,FALSE)</f>
        <v>138</v>
      </c>
      <c r="DS639" s="203" t="s">
        <v>69</v>
      </c>
      <c r="DT639" s="10">
        <f>DR639*1.1</f>
        <v>151.80000000000001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VLOOKUP(DX639,$A$681:$F$2401,6,FALSE)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VLOOKUP(EG639,$A$681:$F$2401,6,FALSE)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2086</v>
      </c>
      <c r="ER639" s="204"/>
      <c r="ES639" s="204">
        <f>VLOOKUP(EP639,$A$681:$F$2401,6,FALSE)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VLOOKUP(EY639,$A$681:$F$2401,6,FALSE)</f>
        <v>230</v>
      </c>
      <c r="FC639" s="203" t="s">
        <v>69</v>
      </c>
      <c r="FD639" s="10">
        <f>FB639*1.1</f>
        <v>253.00000000000003</v>
      </c>
      <c r="FE639" s="10"/>
      <c r="FF639" s="267"/>
      <c r="FG639" s="203" t="s">
        <v>99</v>
      </c>
      <c r="FH639" s="418" t="s">
        <v>506</v>
      </c>
      <c r="FJ639" s="204"/>
      <c r="FK639" s="204">
        <f>VLOOKUP(FH639,$A$681:$F$2401,6,FALSE)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VLOOKUP(FQ639,$A$681:$F$2401,6,FALSE)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VLOOKUP(FZ639,$A$681:$F$2401,6,FALSE)</f>
        <v>185</v>
      </c>
      <c r="GD639" s="203" t="s">
        <v>69</v>
      </c>
      <c r="GE639" s="10">
        <f>GC639*1.1</f>
        <v>203.50000000000003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VLOOKUP(GI639,$A$681:$F$2401,6,FALSE)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VLOOKUP(GR639,$A$681:$F$2401,6,FALSE)</f>
        <v>166</v>
      </c>
      <c r="GV639" s="203" t="s">
        <v>69</v>
      </c>
      <c r="GW639" s="10">
        <f>GU639*1.1</f>
        <v>182.60000000000002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VLOOKUP(HA639,$A$681:$F$2401,6,FALSE)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VLOOKUP(HJ639,$A$681:$F$2401,6,FALSE)</f>
        <v>11</v>
      </c>
      <c r="HN639" s="203" t="s">
        <v>69</v>
      </c>
      <c r="HO639" s="10">
        <f>HM639*1.1</f>
        <v>12.100000000000001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VLOOKUP(HS639,$A$681:$F$2401,6,FALSE)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VLOOKUP(IB639,$A$681:$F$2401,6,FALSE)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VLOOKUP(IK639,$A$681:$F$2401,6,FALSE)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VLOOKUP(IT639,$A$681:$F$2401,6,FALSE)</f>
        <v>36</v>
      </c>
      <c r="IX639" s="203" t="s">
        <v>69</v>
      </c>
      <c r="IY639" s="10">
        <f>IW639*1.1</f>
        <v>39.6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VLOOKUP(JC639,$A$681:$F$2401,6,FALSE)</f>
        <v>115</v>
      </c>
      <c r="JG639" s="203" t="s">
        <v>69</v>
      </c>
      <c r="JH639" s="10">
        <f>JF639*1.1</f>
        <v>126.50000000000001</v>
      </c>
      <c r="JI639" s="10"/>
      <c r="JJ639" s="267"/>
      <c r="JK639" s="203" t="s">
        <v>99</v>
      </c>
      <c r="JL639" s="276" t="s">
        <v>1721</v>
      </c>
      <c r="JN639" s="204"/>
      <c r="JO639" s="204">
        <f>VLOOKUP(JL639,$A$681:$F$2401,6,FALSE)</f>
        <v>25</v>
      </c>
      <c r="JP639" s="203" t="s">
        <v>69</v>
      </c>
      <c r="JQ639" s="10">
        <f>JO639*1.1</f>
        <v>27.500000000000004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VLOOKUP(JU639,$A$681:$F$2401,6,FALSE)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VLOOKUP(KD639,$A$681:$F$2401,6,FALSE)</f>
        <v>5</v>
      </c>
      <c r="KH639" s="203" t="s">
        <v>69</v>
      </c>
      <c r="KI639" s="10">
        <f>KG639*1.1</f>
        <v>5.5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VLOOKUP(KM639,$A$681:$F$2401,6,FALSE)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VLOOKUP(KV639,$A$681:$F$2401,6,FALSE)</f>
        <v>138</v>
      </c>
      <c r="KZ639" s="203" t="s">
        <v>69</v>
      </c>
      <c r="LA639" s="10">
        <f>KY639*1.1</f>
        <v>151.80000000000001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VLOOKUP(LE639,$A$681:$F$2401,6,FALSE)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VLOOKUP(LN639,$A$681:$F$2401,6,FALSE)</f>
        <v>60</v>
      </c>
      <c r="LR639" s="203" t="s">
        <v>69</v>
      </c>
      <c r="LS639" s="10">
        <f>LQ639*1.1</f>
        <v>66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VLOOKUP(LW639,$A$681:$F$2401,6,FALSE)</f>
        <v>166</v>
      </c>
      <c r="MA639" s="203" t="s">
        <v>69</v>
      </c>
      <c r="MB639" s="10">
        <f>LZ639*1.1</f>
        <v>182.60000000000002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VLOOKUP(MF639,$A$681:$F$2401,6,FALSE)</f>
        <v>165</v>
      </c>
      <c r="MJ639" s="203" t="s">
        <v>69</v>
      </c>
      <c r="MK639" s="10">
        <f>MI639*1.1</f>
        <v>181.50000000000003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VLOOKUP(MO639,$A$681:$F$2401,6,FALSE)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VLOOKUP(MX639,$A$681:$F$2401,6,FALSE)</f>
        <v>115</v>
      </c>
      <c r="NB639" s="203" t="s">
        <v>69</v>
      </c>
      <c r="NC639" s="10">
        <f>NA639*1.1</f>
        <v>126.50000000000001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VLOOKUP(NG639,$A$681:$F$2401,6,FALSE)</f>
        <v>166</v>
      </c>
      <c r="NK639" s="203" t="s">
        <v>69</v>
      </c>
      <c r="NL639" s="10">
        <f>NJ639*1.1</f>
        <v>182.60000000000002</v>
      </c>
      <c r="NM639" s="10"/>
      <c r="NN639" s="267"/>
      <c r="NO639" s="203" t="s">
        <v>99</v>
      </c>
      <c r="NP639" s="421" t="s">
        <v>445</v>
      </c>
      <c r="NR639" s="204"/>
      <c r="NS639" s="204">
        <f>VLOOKUP(NP639,$A$681:$F$2401,6,FALSE)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VLOOKUP(NY639,$A$681:$F$2401,6,FALSE)</f>
        <v>60</v>
      </c>
      <c r="OC639" s="203" t="s">
        <v>69</v>
      </c>
      <c r="OD639" s="10">
        <f>OB639*1.1</f>
        <v>66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VLOOKUP(OH639,$A$681:$F$2401,6,FALSE)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21" t="s">
        <v>608</v>
      </c>
      <c r="OS639" s="204"/>
      <c r="OT639" s="204">
        <f>VLOOKUP(OQ639,$A$681:$F$2401,6,FALSE)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5" t="s">
        <v>976</v>
      </c>
      <c r="PB639" s="204"/>
      <c r="PC639" s="204">
        <f>VLOOKUP(OZ639,$A$681:$F$2401,6,FALSE)</f>
        <v>184</v>
      </c>
      <c r="PD639" s="203" t="s">
        <v>69</v>
      </c>
      <c r="PE639" s="10">
        <f>PC639*1.1</f>
        <v>202.4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VLOOKUP(PI639,$A$681:$F$2401,6,FALSE)</f>
        <v>86</v>
      </c>
      <c r="PM639" s="203" t="s">
        <v>69</v>
      </c>
      <c r="PN639" s="10">
        <f>PL639*1.1</f>
        <v>94.600000000000009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VLOOKUP(PR639,$A$681:$F$2401,6,FALSE)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VLOOKUP(QA639,$A$681:$F$2401,6,FALSE)</f>
        <v>63</v>
      </c>
      <c r="QE639" s="203" t="s">
        <v>69</v>
      </c>
      <c r="QF639" s="10">
        <f>QD639*1.1</f>
        <v>69.300000000000011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VLOOKUP(QJ639,$A$681:$F$2401,6,FALSE)</f>
        <v>230</v>
      </c>
      <c r="QN639" s="203" t="s">
        <v>69</v>
      </c>
      <c r="QO639" s="10">
        <f>QM639*1.1</f>
        <v>253.00000000000003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VLOOKUP(QS639,$A$681:$F$2401,6,FALSE)</f>
        <v>62</v>
      </c>
      <c r="QW639" s="203" t="s">
        <v>69</v>
      </c>
      <c r="QX639" s="10">
        <f>QV639*1.1</f>
        <v>68.2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VLOOKUP(RB639,$A$681:$F$2401,6,FALSE)</f>
        <v>8</v>
      </c>
      <c r="RF639" s="203" t="s">
        <v>69</v>
      </c>
      <c r="RG639" s="10">
        <f>RE639*1.1</f>
        <v>8.8000000000000007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VLOOKUP(RK639,$A$681:$F$2401,6,FALSE)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VLOOKUP(RT639,$A$681:$F$2401,6,FALSE)</f>
        <v>230</v>
      </c>
      <c r="RX639" s="203" t="s">
        <v>69</v>
      </c>
      <c r="RY639" s="10">
        <f>RW639*1.1</f>
        <v>253.00000000000003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VLOOKUP(SC639,$A$681:$F$2401,6,FALSE)</f>
        <v>115</v>
      </c>
      <c r="SG639" s="203" t="s">
        <v>69</v>
      </c>
      <c r="SH639" s="10">
        <f>SF639*1.1</f>
        <v>126.50000000000001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VLOOKUP(SL639,$A$681:$F$2401,6,FALSE)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2086</v>
      </c>
      <c r="SW639" s="204"/>
      <c r="SX639" s="204">
        <f>VLOOKUP(SU639,$A$681:$F$2401,6,FALSE)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5" t="s">
        <v>488</v>
      </c>
      <c r="TF639" s="204"/>
      <c r="TG639" s="204">
        <f>VLOOKUP(TD639,$A$681:$F$2401,6,FALSE)</f>
        <v>230</v>
      </c>
      <c r="TH639" s="203" t="s">
        <v>69</v>
      </c>
      <c r="TI639" s="10">
        <f>TG639*1.1</f>
        <v>253.00000000000003</v>
      </c>
      <c r="TK639" s="273"/>
      <c r="TL639" s="203" t="s">
        <v>99</v>
      </c>
      <c r="TM639" s="276" t="s">
        <v>584</v>
      </c>
      <c r="TO639" s="204"/>
      <c r="TP639" s="204">
        <f>VLOOKUP(TM639,$A$681:$F$2401,6,FALSE)</f>
        <v>166</v>
      </c>
      <c r="TQ639" s="203" t="s">
        <v>69</v>
      </c>
      <c r="TR639" s="10">
        <f>TP639*1.1</f>
        <v>182.60000000000002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VLOOKUP(TV639,$A$681:$F$2401,6,FALSE)</f>
        <v>185</v>
      </c>
      <c r="TZ639" s="203" t="s">
        <v>69</v>
      </c>
      <c r="UA639" s="10">
        <f>TY639*1.1</f>
        <v>203.50000000000003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VLOOKUP(UE639,$A$681:$F$2401,6,FALSE)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VLOOKUP(UN639,$A$681:$F$2401,6,FALSE)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2086</v>
      </c>
      <c r="UY639" s="204"/>
      <c r="UZ639" s="204">
        <f>VLOOKUP(UW639,$A$681:$F$2401,6,FALSE)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VLOOKUP(VF639,$A$681:$F$2401,6,FALSE)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VLOOKUP(VO639,$A$681:$F$2401,6,FALSE)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VLOOKUP(VX639,$A$681:$F$2401,6,FALSE)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VLOOKUP(WG639,$A$681:$F$2401,6,FALSE)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VLOOKUP(WP639,$A$681:$F$2401,6,FALSE)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VLOOKUP(WY639,$A$681:$F$2401,6,FALSE)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VLOOKUP(XH639,$A$681:$F$2401,6,FALSE)</f>
        <v>11</v>
      </c>
      <c r="XL639" s="203" t="s">
        <v>69</v>
      </c>
      <c r="XM639" s="10">
        <f>XK639*1.1</f>
        <v>12.100000000000001</v>
      </c>
      <c r="XO639" s="273"/>
      <c r="XP639" s="203" t="s">
        <v>99</v>
      </c>
      <c r="XQ639" s="276" t="s">
        <v>719</v>
      </c>
      <c r="XS639" s="204"/>
      <c r="XT639" s="204">
        <f>VLOOKUP(XQ639,$A$681:$F$2401,6,FALSE)</f>
        <v>165</v>
      </c>
      <c r="XU639" s="203" t="s">
        <v>69</v>
      </c>
      <c r="XV639" s="10">
        <f>XT639*1.1</f>
        <v>181.50000000000003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VLOOKUP(XZ639,$A$681:$F$2401,6,FALSE)</f>
        <v>6</v>
      </c>
      <c r="YD639" s="203" t="s">
        <v>69</v>
      </c>
      <c r="YE639" s="10">
        <f>YC639*1.1</f>
        <v>6.6000000000000005</v>
      </c>
      <c r="YG639" s="273"/>
      <c r="YH639" s="203" t="s">
        <v>99</v>
      </c>
      <c r="YI639" s="278" t="s">
        <v>183</v>
      </c>
      <c r="YK639" s="204"/>
      <c r="YL639" s="204" t="e">
        <f>VLOOKUP(YI639,$A$681:$F$2401,6,FALSE)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VLOOKUP(YR639,$A$681:$F$2401,6,FALSE)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5" t="s">
        <v>1229</v>
      </c>
      <c r="ZC639" s="204"/>
      <c r="ZD639" s="204">
        <f>VLOOKUP(ZA639,$A$681:$F$2401,6,FALSE)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584</v>
      </c>
      <c r="ZL639" s="204"/>
      <c r="ZM639" s="204">
        <f>VLOOKUP(ZJ639,$A$681:$F$2401,6,FALSE)</f>
        <v>166</v>
      </c>
      <c r="ZN639" s="203" t="s">
        <v>69</v>
      </c>
      <c r="ZO639" s="10">
        <f>ZM639*1.1</f>
        <v>182.60000000000002</v>
      </c>
      <c r="ZQ639" s="273"/>
      <c r="ZR639" s="203" t="s">
        <v>99</v>
      </c>
      <c r="ZS639" s="276" t="s">
        <v>530</v>
      </c>
      <c r="ZU639" s="204"/>
      <c r="ZV639" s="204">
        <f>VLOOKUP(ZS639,$A$681:$F$2401,6,FALSE)</f>
        <v>138</v>
      </c>
      <c r="ZW639" s="203" t="s">
        <v>69</v>
      </c>
      <c r="ZX639" s="10">
        <f>ZV639*1.1</f>
        <v>151.80000000000001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VLOOKUP(AAB639,$A$681:$F$2401,6,FALSE)</f>
        <v>60</v>
      </c>
      <c r="AAF639" s="203" t="s">
        <v>69</v>
      </c>
      <c r="AAG639" s="10">
        <f>AAE639*1.1</f>
        <v>66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VLOOKUP(AAK639,$A$681:$F$2401,6,FALSE)</f>
        <v>115</v>
      </c>
      <c r="AAO639" s="203" t="s">
        <v>69</v>
      </c>
      <c r="AAP639" s="10">
        <f>AAN639*1.1</f>
        <v>126.50000000000001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VLOOKUP(AAT639,$A$681:$F$2401,6,FALSE)</f>
        <v>184</v>
      </c>
      <c r="AAX639" s="203" t="s">
        <v>69</v>
      </c>
      <c r="AAY639" s="10">
        <f>AAW639*1.1</f>
        <v>202.4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VLOOKUP(ABC639,$A$681:$F$2401,6,FALSE)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VLOOKUP(ABL639,$A$681:$F$2401,6,FALSE)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VLOOKUP(ABU639,$A$681:$F$2401,6,FALSE)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VLOOKUP(ACD639,$A$681:$F$2401,6,FALSE)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VLOOKUP(ACM639,$A$681:$F$2401,6,FALSE)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VLOOKUP(ACV639,$A$681:$F$2401,6,FALSE)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VLOOKUP(ADE639,$A$681:$F$2401,6,FALSE)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VLOOKUP(ADN639,$A$681:$F$2401,6,FALSE)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VLOOKUP(ADW639,$A$681:$F$2401,6,FALSE)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VLOOKUP(AEF639,$A$681:$F$2401,6,FALSE)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VLOOKUP(AEO639,$A$681:$F$2401,6,FALSE)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VLOOKUP(AEX639,$A$681:$F$2401,6,FALSE)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VLOOKUP(AFG639,$A$681:$F$2401,6,FALSE)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VLOOKUP(AFP639,$A$681:$F$2401,6,FALSE)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VLOOKUP(AFY639,$A$681:$F$2401,6,FALSE)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VLOOKUP(AGH639,$A$681:$F$2401,6,FALSE)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VLOOKUP(AGQ639,$A$681:$F$2401,6,FALSE)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2333</v>
      </c>
      <c r="AHB639" s="204"/>
      <c r="AHC639" s="204">
        <f>VLOOKUP(AGZ639,$A$681:$F$2401,6,FALSE)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VLOOKUP(AHI639,$A$681:$F$2401,6,FALSE)</f>
        <v>89</v>
      </c>
      <c r="AHM639" s="203" t="s">
        <v>69</v>
      </c>
      <c r="AHN639" s="10">
        <f>AHL639*1.1</f>
        <v>97.9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VLOOKUP(AHR639,$A$681:$F$2401,6,FALSE)</f>
        <v>62</v>
      </c>
      <c r="AHV639" s="203" t="s">
        <v>69</v>
      </c>
      <c r="AHW639" s="10">
        <f>AHU639*1.1</f>
        <v>68.2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VLOOKUP(AIA639,$A$681:$F$2401,6,FALSE)</f>
        <v>62</v>
      </c>
      <c r="AIE639" s="203" t="s">
        <v>69</v>
      </c>
      <c r="AIF639" s="10">
        <f>AID639*1.1</f>
        <v>68.2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VLOOKUP(AIJ639,$A$681:$F$2401,6,FALSE)</f>
        <v>111</v>
      </c>
      <c r="AIN639" s="203" t="s">
        <v>69</v>
      </c>
      <c r="AIO639" s="10">
        <f>AIM639*1.1</f>
        <v>122.10000000000001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VLOOKUP(AIS639,$A$681:$F$2401,6,FALSE)</f>
        <v>63</v>
      </c>
      <c r="AIW639" s="203" t="s">
        <v>69</v>
      </c>
      <c r="AIX639" s="10">
        <f>AIV639*1.1</f>
        <v>69.300000000000011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VLOOKUP(AJB639,$A$681:$F$2401,6,FALSE)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VLOOKUP(AJK639,$A$681:$F$2401,6,FALSE)</f>
        <v>76</v>
      </c>
      <c r="AJO639" s="203" t="s">
        <v>69</v>
      </c>
      <c r="AJP639" s="10">
        <f>AJN639*1.1</f>
        <v>83.600000000000009</v>
      </c>
      <c r="AJQ639" s="10"/>
      <c r="AJR639" s="273"/>
      <c r="AJS639" s="203" t="s">
        <v>99</v>
      </c>
      <c r="AJT639" s="428" t="s">
        <v>1451</v>
      </c>
      <c r="AJV639" s="204"/>
      <c r="AJW639" s="204">
        <f>VLOOKUP(AJT639,$A$681:$F$2401,6,FALSE)</f>
        <v>50</v>
      </c>
      <c r="AJX639" s="203" t="s">
        <v>69</v>
      </c>
      <c r="AJY639" s="10">
        <f>AJW639*1.1</f>
        <v>55.000000000000007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VLOOKUP(AKC639,$A$681:$F$2401,6,FALSE)</f>
        <v>63</v>
      </c>
      <c r="AKG639" s="203" t="s">
        <v>69</v>
      </c>
      <c r="AKH639" s="10">
        <f>AKF639*1.1</f>
        <v>69.300000000000011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VLOOKUP(AKL639,$A$681:$F$2401,6,FALSE)</f>
        <v>230</v>
      </c>
      <c r="AKP639" s="203" t="s">
        <v>69</v>
      </c>
      <c r="AKQ639" s="10">
        <f>AKO639*1.1</f>
        <v>253.00000000000003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VLOOKUP(AKU639,$A$681:$F$2401,6,FALSE)</f>
        <v>34</v>
      </c>
      <c r="AKY639" s="203" t="s">
        <v>69</v>
      </c>
      <c r="AKZ639" s="10">
        <f>AKX639*1.1</f>
        <v>37.400000000000006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VLOOKUP(ALD639,$A$681:$F$2401,6,FALSE)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VLOOKUP(ALM639,$A$681:$F$2401,6,FALSE)</f>
        <v>165</v>
      </c>
      <c r="ALQ639" s="203" t="s">
        <v>69</v>
      </c>
      <c r="ALR639" s="10">
        <f>ALP639*1.1</f>
        <v>181.50000000000003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VLOOKUP(ALV639,$A$681:$F$2401,6,FALSE)</f>
        <v>63</v>
      </c>
      <c r="ALZ639" s="203" t="s">
        <v>69</v>
      </c>
      <c r="AMA639" s="10">
        <f>ALY639*1.1</f>
        <v>69.300000000000011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VLOOKUP(AME639,$A$681:$F$2401,6,FALSE)</f>
        <v>92</v>
      </c>
      <c r="AMI639" s="203" t="s">
        <v>69</v>
      </c>
      <c r="AMJ639" s="10">
        <f>AMH639*1.1</f>
        <v>101.2</v>
      </c>
      <c r="AMK639" s="10"/>
      <c r="AML639" s="273"/>
      <c r="AMM639" s="203" t="s">
        <v>99</v>
      </c>
      <c r="AMN639" s="276" t="s">
        <v>1721</v>
      </c>
      <c r="AMP639" s="204"/>
      <c r="AMQ639" s="204">
        <f>VLOOKUP(AMN639,$A$681:$F$2401,6,FALSE)</f>
        <v>25</v>
      </c>
      <c r="AMR639" s="203" t="s">
        <v>69</v>
      </c>
      <c r="AMS639" s="10">
        <f>AMQ639*1.1</f>
        <v>27.500000000000004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VLOOKUP(AMW639,$A$681:$F$2401,6,FALSE)</f>
        <v>76</v>
      </c>
      <c r="ANA639" s="203" t="s">
        <v>69</v>
      </c>
      <c r="ANB639" s="10">
        <f>AMZ639*1.1</f>
        <v>83.600000000000009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VLOOKUP(ANF639,$A$681:$F$2401,6,FALSE)</f>
        <v>138</v>
      </c>
      <c r="ANJ639" s="203" t="s">
        <v>69</v>
      </c>
      <c r="ANK639" s="10">
        <f>ANI639*1.1</f>
        <v>151.80000000000001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VLOOKUP(ANO639,$A$681:$F$2401,6,FALSE)</f>
        <v>111</v>
      </c>
      <c r="ANS639" s="203" t="s">
        <v>69</v>
      </c>
      <c r="ANT639" s="10">
        <f>ANR639*1.1</f>
        <v>122.10000000000001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VLOOKUP(ANX639,$A$681:$F$2401,6,FALSE)</f>
        <v>60</v>
      </c>
      <c r="AOB639" s="203" t="s">
        <v>69</v>
      </c>
      <c r="AOC639" s="10">
        <f>AOA639*1.1</f>
        <v>66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VLOOKUP(AOG639,$A$681:$F$2401,6,FALSE)</f>
        <v>115</v>
      </c>
      <c r="AOK639" s="203" t="s">
        <v>69</v>
      </c>
      <c r="AOL639" s="10">
        <f>AOJ639*1.1</f>
        <v>126.50000000000001</v>
      </c>
      <c r="AOM639" s="10"/>
      <c r="AON639" s="273"/>
      <c r="AOO639" s="203" t="s">
        <v>99</v>
      </c>
      <c r="AOP639" s="276" t="s">
        <v>1721</v>
      </c>
      <c r="AOR639" s="204"/>
      <c r="AOS639" s="204">
        <f>VLOOKUP(AOP639,$A$681:$F$2401,6,FALSE)</f>
        <v>25</v>
      </c>
      <c r="AOT639" s="203" t="s">
        <v>69</v>
      </c>
      <c r="AOU639" s="10">
        <f>AOS639*1.1</f>
        <v>27.500000000000004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VLOOKUP(AOY639,$A$681:$F$2401,6,FALSE)</f>
        <v>141</v>
      </c>
      <c r="APC639" s="203" t="s">
        <v>69</v>
      </c>
      <c r="APD639" s="10">
        <f>APB639*1.1</f>
        <v>155.10000000000002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VLOOKUP(APH639,$A$681:$F$2401,6,FALSE)</f>
        <v>8</v>
      </c>
      <c r="APL639" s="203" t="s">
        <v>69</v>
      </c>
      <c r="APM639" s="10">
        <f>APK639*1.1</f>
        <v>8.8000000000000007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VLOOKUP(APQ639,$A$681:$F$2401,6,FALSE)</f>
        <v>92</v>
      </c>
      <c r="APU639" s="203" t="s">
        <v>69</v>
      </c>
      <c r="APV639" s="10">
        <f>APT639*1.1</f>
        <v>101.2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VLOOKUP(APZ639,$A$681:$F$2401,6,FALSE)</f>
        <v>63</v>
      </c>
      <c r="AQD639" s="203" t="s">
        <v>69</v>
      </c>
      <c r="AQE639" s="10">
        <f>AQC639*1.1</f>
        <v>69.300000000000011</v>
      </c>
      <c r="AQF639" s="10"/>
      <c r="AQG639" s="273"/>
    </row>
    <row r="640" spans="1:1125" s="14" customFormat="1" ht="15">
      <c r="A640" s="203"/>
      <c r="B640" s="411"/>
      <c r="D640" s="203"/>
      <c r="E640" s="203"/>
      <c r="F640" s="203"/>
      <c r="G640" s="10"/>
      <c r="H640" s="10">
        <f>SUM(G635:G639)</f>
        <v>324.39999999999998</v>
      </c>
      <c r="I640" s="267"/>
      <c r="J640" s="203"/>
      <c r="K640" s="411"/>
      <c r="M640" s="203"/>
      <c r="N640" s="203"/>
      <c r="O640" s="203"/>
      <c r="P640" s="10"/>
      <c r="Q640" s="10">
        <f>SUM(P635:P639)</f>
        <v>618.20000000000005</v>
      </c>
      <c r="R640" s="267"/>
      <c r="S640" s="203"/>
      <c r="T640" s="264"/>
      <c r="V640" s="203"/>
      <c r="W640" s="203"/>
      <c r="X640" s="203"/>
      <c r="Y640" s="10"/>
      <c r="Z640" s="10">
        <f>SUM(Y635:Y639)</f>
        <v>676.7</v>
      </c>
      <c r="AA640" s="267"/>
      <c r="AB640" s="203"/>
      <c r="AC640" s="411"/>
      <c r="AE640" s="203"/>
      <c r="AF640" s="203"/>
      <c r="AG640" s="203"/>
      <c r="AH640" s="10"/>
      <c r="AI640" s="10">
        <f>SUM(AH635:AH639)</f>
        <v>416.80000000000007</v>
      </c>
      <c r="AJ640" s="267"/>
      <c r="AK640" s="203"/>
      <c r="AL640" s="411"/>
      <c r="AN640" s="203"/>
      <c r="AO640" s="203"/>
      <c r="AP640" s="203"/>
      <c r="AQ640" s="10"/>
      <c r="AR640" s="10">
        <f>SUM(AQ635:AQ639)</f>
        <v>661.7</v>
      </c>
      <c r="AS640" s="267"/>
      <c r="AT640" s="203"/>
      <c r="AU640" s="411"/>
      <c r="AW640" s="203"/>
      <c r="AX640" s="203"/>
      <c r="AY640" s="203"/>
      <c r="AZ640" s="10"/>
      <c r="BA640" s="10">
        <f>SUM(AZ635:AZ639)</f>
        <v>494.6</v>
      </c>
      <c r="BB640" s="267"/>
      <c r="BC640" s="203"/>
      <c r="BD640" s="411"/>
      <c r="BF640" s="203"/>
      <c r="BG640" s="203"/>
      <c r="BH640" s="203"/>
      <c r="BI640" s="10"/>
      <c r="BJ640" s="10">
        <f>SUM(BI635:BI639)</f>
        <v>637.79999999999995</v>
      </c>
      <c r="BK640" s="267"/>
      <c r="BL640" s="203"/>
      <c r="BM640" s="411"/>
      <c r="BO640" s="203"/>
      <c r="BP640" s="203"/>
      <c r="BQ640" s="203"/>
      <c r="BR640" s="10"/>
      <c r="BS640" s="10">
        <f>SUM(BR635:BR639)</f>
        <v>1114.8</v>
      </c>
      <c r="BT640" s="267"/>
      <c r="BU640" s="203"/>
      <c r="BV640" s="411"/>
      <c r="BX640" s="203"/>
      <c r="BY640" s="203"/>
      <c r="BZ640" s="203"/>
      <c r="CA640" s="10"/>
      <c r="CB640" s="10">
        <f>SUM(CA635:CA639)</f>
        <v>638.70000000000005</v>
      </c>
      <c r="CC640" s="267"/>
      <c r="CD640" s="203"/>
      <c r="CE640" s="411"/>
      <c r="CG640" s="203"/>
      <c r="CH640" s="203"/>
      <c r="CI640" s="203"/>
      <c r="CJ640" s="10"/>
      <c r="CK640" s="10">
        <f>SUM(CJ635:CJ639)</f>
        <v>960.1</v>
      </c>
      <c r="CL640" s="267"/>
      <c r="CM640" s="203"/>
      <c r="CN640" s="411"/>
      <c r="CP640" s="203"/>
      <c r="CQ640" s="203"/>
      <c r="CR640" s="203"/>
      <c r="CS640" s="10"/>
      <c r="CT640" s="10">
        <f>SUM(CS635:CS639)</f>
        <v>713.8</v>
      </c>
      <c r="CU640" s="267"/>
      <c r="CV640" s="203"/>
      <c r="CW640" s="411"/>
      <c r="CY640" s="203"/>
      <c r="CZ640" s="203"/>
      <c r="DA640" s="203"/>
      <c r="DB640" s="10"/>
      <c r="DC640" s="10">
        <f>SUM(DB635:DB639)</f>
        <v>1005.8000000000001</v>
      </c>
      <c r="DD640" s="267"/>
      <c r="DE640" s="203"/>
      <c r="DF640" s="411"/>
      <c r="DH640" s="203"/>
      <c r="DI640" s="203"/>
      <c r="DJ640" s="203"/>
      <c r="DK640" s="10"/>
      <c r="DL640" s="10">
        <f>SUM(DK635:DK639)</f>
        <v>741.09999999999991</v>
      </c>
      <c r="DM640" s="267"/>
      <c r="DN640" s="203"/>
      <c r="DO640" s="411"/>
      <c r="DQ640" s="203"/>
      <c r="DR640" s="203"/>
      <c r="DS640" s="203"/>
      <c r="DT640" s="10"/>
      <c r="DU640" s="10">
        <f>SUM(DT635:DT639)</f>
        <v>784.7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11"/>
      <c r="EI640" s="203"/>
      <c r="EJ640" s="203"/>
      <c r="EK640" s="203"/>
      <c r="EL640" s="10"/>
      <c r="EM640" s="10">
        <f>SUM(EL635:EL639)</f>
        <v>286.70000000000005</v>
      </c>
      <c r="EN640" s="267"/>
      <c r="EO640" s="203"/>
      <c r="EP640" s="411"/>
      <c r="ER640" s="203"/>
      <c r="ES640" s="203"/>
      <c r="ET640" s="203"/>
      <c r="EU640" s="10"/>
      <c r="EV640" s="10">
        <f>SUM(EU635:EU639)</f>
        <v>747.89999999999986</v>
      </c>
      <c r="EW640" s="267"/>
      <c r="EX640" s="203"/>
      <c r="EY640" s="411"/>
      <c r="FA640" s="203"/>
      <c r="FB640" s="203"/>
      <c r="FC640" s="203"/>
      <c r="FD640" s="10"/>
      <c r="FE640" s="10">
        <f>SUM(FD635:FD639)</f>
        <v>554.4</v>
      </c>
      <c r="FF640" s="267"/>
      <c r="FG640" s="203"/>
      <c r="FH640" s="419"/>
      <c r="FJ640" s="203"/>
      <c r="FK640" s="203"/>
      <c r="FL640" s="203"/>
      <c r="FM640" s="10"/>
      <c r="FN640" s="10">
        <f>SUM(FM635:FM639)</f>
        <v>785.5</v>
      </c>
      <c r="FO640" s="267"/>
      <c r="FP640" s="203"/>
      <c r="FQ640" s="411"/>
      <c r="FS640" s="203"/>
      <c r="FT640" s="203"/>
      <c r="FU640" s="203"/>
      <c r="FV640" s="10"/>
      <c r="FW640" s="10">
        <f>SUM(FV635:FV639)</f>
        <v>830.4</v>
      </c>
      <c r="FX640" s="267"/>
      <c r="FY640" s="203"/>
      <c r="FZ640" s="411"/>
      <c r="GB640" s="203"/>
      <c r="GC640" s="203"/>
      <c r="GD640" s="203"/>
      <c r="GE640" s="10"/>
      <c r="GF640" s="10">
        <f>SUM(GE635:GE639)</f>
        <v>1003.8</v>
      </c>
      <c r="GG640" s="267"/>
      <c r="GH640" s="203"/>
      <c r="GI640" s="411"/>
      <c r="GK640" s="203"/>
      <c r="GL640" s="203"/>
      <c r="GM640" s="203"/>
      <c r="GN640" s="10"/>
      <c r="GO640" s="10">
        <f>SUM(GN635:GN639)</f>
        <v>938.1</v>
      </c>
      <c r="GP640" s="267"/>
      <c r="GQ640" s="203"/>
      <c r="GR640" s="411"/>
      <c r="GT640" s="203"/>
      <c r="GU640" s="203"/>
      <c r="GV640" s="203"/>
      <c r="GW640" s="203"/>
      <c r="GX640" s="10">
        <f>SUM(GW635:GW639)</f>
        <v>881.5</v>
      </c>
      <c r="GY640" s="267"/>
      <c r="GZ640" s="203"/>
      <c r="HA640" s="411"/>
      <c r="HC640" s="203"/>
      <c r="HD640" s="203"/>
      <c r="HE640" s="203"/>
      <c r="HF640" s="10"/>
      <c r="HG640" s="10">
        <f>SUM(HF635:HF639)</f>
        <v>1028.8000000000002</v>
      </c>
      <c r="HH640" s="267"/>
      <c r="HI640" s="203"/>
      <c r="HJ640" s="411"/>
      <c r="HL640" s="203"/>
      <c r="HM640" s="203"/>
      <c r="HN640" s="203"/>
      <c r="HO640" s="203"/>
      <c r="HP640" s="10">
        <f>SUM(HO635:HO639)</f>
        <v>999.30000000000007</v>
      </c>
      <c r="HQ640" s="267"/>
      <c r="HR640" s="203"/>
      <c r="HS640" s="420"/>
      <c r="HU640" s="203"/>
      <c r="HV640" s="203"/>
      <c r="HW640" s="203"/>
      <c r="HX640" s="10"/>
      <c r="HY640" s="10">
        <f>SUM(HX635:HX639)</f>
        <v>753.8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20"/>
      <c r="IM640" s="203"/>
      <c r="IN640" s="203"/>
      <c r="IO640" s="203"/>
      <c r="IP640" s="10"/>
      <c r="IQ640" s="10">
        <f>SUM(IP635:IP639)</f>
        <v>720.3</v>
      </c>
      <c r="IR640" s="267"/>
      <c r="IS640" s="203"/>
      <c r="IT640" s="420"/>
      <c r="IV640" s="203"/>
      <c r="IW640" s="203"/>
      <c r="IX640" s="203"/>
      <c r="IY640" s="10"/>
      <c r="IZ640" s="10">
        <f>SUM(IY635:IY639)</f>
        <v>464.6</v>
      </c>
      <c r="JA640" s="267"/>
      <c r="JB640" s="203"/>
      <c r="JC640" s="420"/>
      <c r="JE640" s="203"/>
      <c r="JF640" s="203"/>
      <c r="JG640" s="203"/>
      <c r="JH640" s="10"/>
      <c r="JI640" s="10">
        <f>SUM(JH635:JH639)</f>
        <v>687.9</v>
      </c>
      <c r="JJ640" s="267"/>
      <c r="JK640" s="203"/>
      <c r="JL640" s="420"/>
      <c r="JN640" s="203"/>
      <c r="JO640" s="203"/>
      <c r="JP640" s="203"/>
      <c r="JQ640" s="10"/>
      <c r="JR640" s="10">
        <f>SUM(JQ635:JQ639)</f>
        <v>756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602.80000000000007</v>
      </c>
      <c r="KB640" s="267"/>
      <c r="KC640" s="203"/>
      <c r="KD640" s="420"/>
      <c r="KF640" s="203"/>
      <c r="KG640" s="203"/>
      <c r="KH640" s="203"/>
      <c r="KI640" s="10"/>
      <c r="KJ640" s="10">
        <f>SUM(KI635:KI639)</f>
        <v>705.1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471.19999999999993</v>
      </c>
      <c r="KT640" s="267"/>
      <c r="KU640" s="203"/>
      <c r="KV640" s="426"/>
      <c r="KX640" s="203"/>
      <c r="KY640" s="203"/>
      <c r="KZ640" s="203"/>
      <c r="LA640" s="10"/>
      <c r="LB640" s="10">
        <f>SUM(LA635:LA639)</f>
        <v>1100.5</v>
      </c>
      <c r="LC640" s="267"/>
      <c r="LD640" s="203"/>
      <c r="LE640" s="420"/>
      <c r="LG640" s="203"/>
      <c r="LH640" s="203"/>
      <c r="LI640" s="203"/>
      <c r="LJ640" s="10"/>
      <c r="LK640" s="10">
        <f>SUM(LJ635:LJ639)</f>
        <v>763.9</v>
      </c>
      <c r="LL640" s="267"/>
      <c r="LM640" s="203"/>
      <c r="LN640" s="420"/>
      <c r="LP640" s="203"/>
      <c r="LQ640" s="203"/>
      <c r="LR640" s="203"/>
      <c r="LS640" s="10"/>
      <c r="LT640" s="10">
        <f>SUM(LS635:LS639)</f>
        <v>1088.9000000000001</v>
      </c>
      <c r="LU640" s="267"/>
      <c r="LV640" s="203"/>
      <c r="LW640" s="420"/>
      <c r="LY640" s="203"/>
      <c r="LZ640" s="203"/>
      <c r="MA640" s="203"/>
      <c r="MB640" s="10"/>
      <c r="MC640" s="10">
        <f>SUM(MB635:MB639)</f>
        <v>591</v>
      </c>
      <c r="MD640" s="267"/>
      <c r="ME640" s="203"/>
      <c r="MF640" s="420"/>
      <c r="MH640" s="203"/>
      <c r="MI640" s="203"/>
      <c r="MJ640" s="203"/>
      <c r="MK640" s="10"/>
      <c r="ML640" s="10">
        <f>SUM(MK635:MK639)</f>
        <v>1053.7</v>
      </c>
      <c r="MM640" s="267"/>
      <c r="MN640" s="203"/>
      <c r="MO640" s="420"/>
      <c r="MQ640" s="203"/>
      <c r="MR640" s="203"/>
      <c r="MS640" s="203"/>
      <c r="MT640" s="10"/>
      <c r="MU640" s="10">
        <f>SUM(MT635:MT639)</f>
        <v>909</v>
      </c>
      <c r="MV640" s="267"/>
      <c r="MW640" s="203"/>
      <c r="MX640" s="420"/>
      <c r="MZ640" s="203"/>
      <c r="NA640" s="203"/>
      <c r="NB640" s="203"/>
      <c r="NC640" s="10"/>
      <c r="ND640" s="10">
        <f>SUM(NC635:NC639)</f>
        <v>1102.5999999999999</v>
      </c>
      <c r="NE640" s="267"/>
      <c r="NF640" s="203"/>
      <c r="NG640" s="420"/>
      <c r="NI640" s="203"/>
      <c r="NJ640" s="203"/>
      <c r="NK640" s="203"/>
      <c r="NL640" s="10"/>
      <c r="NM640" s="10">
        <f>SUM(NL635:NL639)</f>
        <v>982</v>
      </c>
      <c r="NN640" s="267"/>
      <c r="NO640" s="203"/>
      <c r="NP640" s="422"/>
      <c r="NR640" s="203"/>
      <c r="NS640" s="203"/>
      <c r="NT640" s="203"/>
      <c r="NU640" s="10"/>
      <c r="NV640" s="10">
        <f>SUM(NU635:NU639)</f>
        <v>624.19999999999993</v>
      </c>
      <c r="NW640" s="267"/>
      <c r="NX640" s="203"/>
      <c r="NY640" s="420"/>
      <c r="OA640" s="203"/>
      <c r="OB640" s="203"/>
      <c r="OC640" s="203"/>
      <c r="OD640" s="203"/>
      <c r="OE640" s="10">
        <f>SUM(OD635:OD639)</f>
        <v>495.49999999999994</v>
      </c>
      <c r="OF640" s="267"/>
      <c r="OG640" s="203"/>
      <c r="OH640" s="420"/>
      <c r="OJ640" s="203"/>
      <c r="OK640" s="203"/>
      <c r="OL640" s="203"/>
      <c r="OM640" s="10"/>
      <c r="ON640" s="10">
        <f>SUM(OM635:OM639)</f>
        <v>792.3</v>
      </c>
      <c r="OO640" s="267"/>
      <c r="OP640" s="203"/>
      <c r="OQ640" s="422"/>
      <c r="OS640" s="203"/>
      <c r="OT640" s="203"/>
      <c r="OU640" s="203"/>
      <c r="OV640" s="10"/>
      <c r="OW640" s="10">
        <f>SUM(OV635:OV639)</f>
        <v>348.5</v>
      </c>
      <c r="OX640" s="267"/>
      <c r="OY640" s="203"/>
      <c r="OZ640" s="425"/>
      <c r="PB640" s="203"/>
      <c r="PC640" s="203"/>
      <c r="PD640" s="203"/>
      <c r="PE640" s="10"/>
      <c r="PF640" s="10">
        <f>SUM(PE635:PE639)</f>
        <v>1112.1000000000001</v>
      </c>
      <c r="PG640" s="267"/>
      <c r="PH640" s="203"/>
      <c r="PI640" s="420"/>
      <c r="PK640" s="203"/>
      <c r="PL640" s="203"/>
      <c r="PM640" s="203"/>
      <c r="PN640" s="10"/>
      <c r="PO640" s="10">
        <f>SUM(PN635:PN639)</f>
        <v>475.5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20"/>
      <c r="QC640" s="203"/>
      <c r="QD640" s="203"/>
      <c r="QE640" s="203"/>
      <c r="QF640" s="10"/>
      <c r="QG640" s="10">
        <f>SUM(QF635:QF639)</f>
        <v>333.7</v>
      </c>
      <c r="QH640" s="267"/>
      <c r="QI640" s="203"/>
      <c r="QJ640" s="420"/>
      <c r="QL640" s="203"/>
      <c r="QM640" s="203"/>
      <c r="QN640" s="203"/>
      <c r="QO640" s="10"/>
      <c r="QP640" s="10">
        <f>SUM(QO635:QO639)</f>
        <v>896</v>
      </c>
      <c r="QQ640" s="267"/>
      <c r="QR640" s="203"/>
      <c r="QS640" s="420"/>
      <c r="QU640" s="203"/>
      <c r="QV640" s="203"/>
      <c r="QW640" s="203"/>
      <c r="QX640" s="10"/>
      <c r="QY640" s="10">
        <f>SUM(QX635:QX639)</f>
        <v>629.40000000000009</v>
      </c>
      <c r="QZ640" s="267"/>
      <c r="RA640" s="203"/>
      <c r="RB640" s="420"/>
      <c r="RD640" s="203"/>
      <c r="RE640" s="203"/>
      <c r="RF640" s="203"/>
      <c r="RG640" s="10"/>
      <c r="RH640" s="10">
        <f>SUM(RG635:RG639)</f>
        <v>668.69999999999993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20"/>
      <c r="RV640" s="203"/>
      <c r="RW640" s="203"/>
      <c r="RX640" s="203"/>
      <c r="RY640" s="10"/>
      <c r="RZ640" s="10">
        <f>SUM(RY635:RY639)</f>
        <v>902.3</v>
      </c>
      <c r="SA640" s="273"/>
      <c r="SB640" s="203"/>
      <c r="SC640" s="420"/>
      <c r="SE640" s="203"/>
      <c r="SF640" s="203"/>
      <c r="SG640" s="203"/>
      <c r="SH640" s="10"/>
      <c r="SI640" s="10">
        <f>SUM(SH635:SH639)</f>
        <v>1031.7</v>
      </c>
      <c r="SJ640" s="273"/>
      <c r="SK640" s="203"/>
      <c r="SL640" s="420"/>
      <c r="SN640" s="203"/>
      <c r="SO640" s="203"/>
      <c r="SP640" s="203"/>
      <c r="SQ640" s="10"/>
      <c r="SR640" s="10">
        <f>SUM(SQ635:SQ639)</f>
        <v>1014.8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404.20000000000005</v>
      </c>
      <c r="TB640" s="273"/>
      <c r="TC640" s="203"/>
      <c r="TD640" s="425"/>
      <c r="TF640" s="203"/>
      <c r="TG640" s="203"/>
      <c r="TH640" s="203"/>
      <c r="TI640" s="203"/>
      <c r="TJ640" s="10">
        <f>SUM(TI635:TI639)</f>
        <v>616.6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427.5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554.4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915.69999999999993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637.5</v>
      </c>
      <c r="VD640" s="273"/>
      <c r="VE640" s="203"/>
      <c r="VF640" s="420"/>
      <c r="VH640" s="203"/>
      <c r="VI640" s="203"/>
      <c r="VJ640" s="203"/>
      <c r="VK640" s="10"/>
      <c r="VL640" s="10">
        <f>SUM(VK635:VK639)</f>
        <v>342.8</v>
      </c>
      <c r="VM640" s="273"/>
      <c r="VN640" s="203"/>
      <c r="VO640" s="420"/>
      <c r="VQ640" s="203"/>
      <c r="VR640" s="203"/>
      <c r="VS640" s="203"/>
      <c r="VT640" s="10"/>
      <c r="VU640" s="10">
        <f>SUM(VT635:VT639)</f>
        <v>578.5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511.70000000000005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20"/>
      <c r="XJ640" s="203"/>
      <c r="XK640" s="203"/>
      <c r="XL640" s="203"/>
      <c r="XM640" s="203"/>
      <c r="XN640" s="10">
        <f>SUM(XM635:XM639)</f>
        <v>240</v>
      </c>
      <c r="XO640" s="273"/>
      <c r="XP640" s="203"/>
      <c r="XQ640" s="420"/>
      <c r="XS640" s="203"/>
      <c r="XT640" s="203"/>
      <c r="XU640" s="203"/>
      <c r="XV640" s="10"/>
      <c r="XW640" s="10">
        <f>SUM(XV635:XV639)</f>
        <v>452</v>
      </c>
      <c r="XX640" s="273"/>
      <c r="XY640" s="203"/>
      <c r="XZ640" s="420"/>
      <c r="YB640" s="203"/>
      <c r="YC640" s="203"/>
      <c r="YD640" s="203"/>
      <c r="YE640" s="203"/>
      <c r="YF640" s="10">
        <f>SUM(YE635:YE639)</f>
        <v>982.2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5"/>
      <c r="ZC640" s="203"/>
      <c r="ZD640" s="203"/>
      <c r="ZE640" s="203"/>
      <c r="ZF640" s="203"/>
      <c r="ZG640" s="10">
        <f>SUM(ZF635:ZF639)</f>
        <v>860.9</v>
      </c>
      <c r="ZH640" s="273"/>
      <c r="ZI640" s="203"/>
      <c r="ZJ640" s="420"/>
      <c r="ZL640" s="203"/>
      <c r="ZM640" s="203"/>
      <c r="ZN640" s="203"/>
      <c r="ZO640" s="203"/>
      <c r="ZP640" s="10">
        <f>SUM(ZO635:ZO639)</f>
        <v>715.30000000000007</v>
      </c>
      <c r="ZQ640" s="273"/>
      <c r="ZR640" s="203"/>
      <c r="ZS640" s="420"/>
      <c r="ZU640" s="203"/>
      <c r="ZV640" s="203"/>
      <c r="ZW640" s="203"/>
      <c r="ZX640" s="10"/>
      <c r="ZY640" s="10">
        <f>SUM(ZX635:ZX639)</f>
        <v>851.7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388.3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515.69999999999993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557.85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662.3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307.09999999999997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20"/>
      <c r="AHB640" s="203"/>
      <c r="AHC640" s="203"/>
      <c r="AHD640" s="203"/>
      <c r="AHE640" s="10"/>
      <c r="AHF640" s="10">
        <f>SUM(AHE635:AHE639)</f>
        <v>470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445.20000000000005</v>
      </c>
      <c r="AHP640" s="273"/>
      <c r="AHQ640" s="203"/>
      <c r="AHR640" s="426"/>
      <c r="AHT640" s="203"/>
      <c r="AHU640" s="203"/>
      <c r="AHV640" s="203"/>
      <c r="AHW640" s="10"/>
      <c r="AHX640" s="10">
        <f>SUM(AHW635:AHW639)</f>
        <v>907.7</v>
      </c>
      <c r="AHY640" s="273"/>
      <c r="AHZ640" s="203"/>
      <c r="AIA640" s="426"/>
      <c r="AIC640" s="203"/>
      <c r="AID640" s="203"/>
      <c r="AIE640" s="203"/>
      <c r="AIF640" s="10"/>
      <c r="AIG640" s="10">
        <f>SUM(AIF635:AIF639)</f>
        <v>759</v>
      </c>
      <c r="AIH640" s="273"/>
      <c r="AII640" s="203"/>
      <c r="AIJ640" s="426"/>
      <c r="AIL640" s="203"/>
      <c r="AIM640" s="203"/>
      <c r="AIN640" s="203"/>
      <c r="AIO640" s="10"/>
      <c r="AIP640" s="10">
        <f>SUM(AIO635:AIO639)</f>
        <v>453.1</v>
      </c>
      <c r="AIQ640" s="273"/>
      <c r="AIR640" s="203"/>
      <c r="AIS640" s="426"/>
      <c r="AIU640" s="203"/>
      <c r="AIV640" s="203"/>
      <c r="AIW640" s="203"/>
      <c r="AIX640" s="10"/>
      <c r="AIY640" s="10">
        <f>SUM(AIX635:AIX639)</f>
        <v>505.2</v>
      </c>
      <c r="AIZ640" s="273"/>
      <c r="AJA640" s="203"/>
      <c r="AJB640" s="426"/>
      <c r="AJD640" s="203"/>
      <c r="AJE640" s="203"/>
      <c r="AJF640" s="203"/>
      <c r="AJG640" s="10"/>
      <c r="AJH640" s="10">
        <f>SUM(AJG635:AJG639)</f>
        <v>439.7</v>
      </c>
      <c r="AJI640" s="273"/>
      <c r="AJJ640" s="203"/>
      <c r="AJK640" s="426"/>
      <c r="AJM640" s="203"/>
      <c r="AJN640" s="203"/>
      <c r="AJO640" s="203"/>
      <c r="AJP640" s="10"/>
      <c r="AJQ640" s="10">
        <f>SUM(AJP635:AJP639)</f>
        <v>920</v>
      </c>
      <c r="AJR640" s="273"/>
      <c r="AJS640" s="203"/>
      <c r="AJT640" s="429"/>
      <c r="AJV640" s="203"/>
      <c r="AJW640" s="203"/>
      <c r="AJX640" s="203"/>
      <c r="AJY640" s="10"/>
      <c r="AJZ640" s="10">
        <f>SUM(AJY635:AJY639)</f>
        <v>580.19999999999993</v>
      </c>
      <c r="AKA640" s="273"/>
      <c r="AKB640" s="203"/>
      <c r="AKC640" s="426"/>
      <c r="AKE640" s="203"/>
      <c r="AKF640" s="203"/>
      <c r="AKG640" s="203"/>
      <c r="AKH640" s="10"/>
      <c r="AKI640" s="10">
        <f>SUM(AKH635:AKH639)</f>
        <v>444.59999999999997</v>
      </c>
      <c r="AKJ640" s="273"/>
      <c r="AKK640" s="203"/>
      <c r="AKL640" s="426"/>
      <c r="AKN640" s="203"/>
      <c r="AKO640" s="203"/>
      <c r="AKP640" s="203"/>
      <c r="AKQ640" s="10"/>
      <c r="AKR640" s="10">
        <f>SUM(AKQ635:AKQ639)</f>
        <v>540.6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368.6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550.59999999999991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588.5</v>
      </c>
      <c r="ALT640" s="273"/>
      <c r="ALU640" s="203"/>
      <c r="ALV640" s="426"/>
      <c r="ALX640" s="203"/>
      <c r="ALY640" s="203"/>
      <c r="ALZ640" s="203"/>
      <c r="AMA640" s="10"/>
      <c r="AMB640" s="10">
        <f>SUM(AMA635:AMA639)</f>
        <v>511.2</v>
      </c>
      <c r="AMC640" s="273"/>
      <c r="AMD640" s="203"/>
      <c r="AME640" s="426"/>
      <c r="AMG640" s="203"/>
      <c r="AMH640" s="203"/>
      <c r="AMI640" s="203"/>
      <c r="AMJ640" s="10"/>
      <c r="AMK640" s="10">
        <f>SUM(AMJ635:AMJ639)</f>
        <v>799.40000000000009</v>
      </c>
      <c r="AML640" s="273"/>
      <c r="AMM640" s="203"/>
      <c r="AMN640" s="426"/>
      <c r="AMP640" s="203"/>
      <c r="AMQ640" s="203"/>
      <c r="AMR640" s="203"/>
      <c r="AMS640" s="10"/>
      <c r="AMT640" s="10">
        <f>SUM(AMS635:AMS639)</f>
        <v>316.89999999999998</v>
      </c>
      <c r="AMU640" s="273"/>
      <c r="AMV640" s="203"/>
      <c r="AMW640" s="426"/>
      <c r="AMY640" s="203"/>
      <c r="AMZ640" s="203"/>
      <c r="ANA640" s="203"/>
      <c r="ANB640" s="10"/>
      <c r="ANC640" s="10">
        <f>SUM(ANB635:ANB639)</f>
        <v>940.80000000000007</v>
      </c>
      <c r="AND640" s="273"/>
      <c r="ANE640" s="203"/>
      <c r="ANF640" s="426"/>
      <c r="ANH640" s="203"/>
      <c r="ANI640" s="203"/>
      <c r="ANJ640" s="203"/>
      <c r="ANK640" s="10"/>
      <c r="ANL640" s="10">
        <f>SUM(ANK635:ANK639)</f>
        <v>764.40000000000009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570.30000000000007</v>
      </c>
      <c r="ANV640" s="273"/>
      <c r="ANW640" s="203"/>
      <c r="ANX640" s="426"/>
      <c r="ANZ640" s="203"/>
      <c r="AOA640" s="203"/>
      <c r="AOB640" s="203"/>
      <c r="AOC640" s="10"/>
      <c r="AOD640" s="10">
        <f>SUM(AOC635:AOC639)</f>
        <v>855.59999999999991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914.9</v>
      </c>
      <c r="AON640" s="273"/>
      <c r="AOO640" s="203"/>
      <c r="AOP640" s="426"/>
      <c r="AOR640" s="203"/>
      <c r="AOS640" s="203"/>
      <c r="AOT640" s="203"/>
      <c r="AOU640" s="10"/>
      <c r="AOV640" s="10">
        <f>SUM(AOU635:AOU639)</f>
        <v>594.69999999999993</v>
      </c>
      <c r="AOW640" s="273"/>
      <c r="AOX640" s="203"/>
      <c r="AOY640" s="426"/>
      <c r="APA640" s="203"/>
      <c r="APB640" s="203"/>
      <c r="APC640" s="203"/>
      <c r="APD640" s="10"/>
      <c r="APE640" s="10">
        <f>SUM(APD635:APD639)</f>
        <v>1128.6999999999998</v>
      </c>
      <c r="APF640" s="273"/>
      <c r="APG640" s="203"/>
      <c r="APH640" s="426"/>
      <c r="APJ640" s="203"/>
      <c r="APK640" s="203"/>
      <c r="APL640" s="203"/>
      <c r="APM640" s="10"/>
      <c r="APN640" s="10">
        <f>SUM(APM635:APM639)</f>
        <v>227.9</v>
      </c>
      <c r="APO640" s="273"/>
      <c r="APP640" s="203"/>
      <c r="APQ640" s="426"/>
      <c r="APS640" s="203"/>
      <c r="APT640" s="203"/>
      <c r="APU640" s="203"/>
      <c r="APV640" s="10"/>
      <c r="APW640" s="10">
        <f>SUM(APV635:APV639)</f>
        <v>634.20000000000005</v>
      </c>
      <c r="APX640" s="273"/>
      <c r="APY640" s="203"/>
      <c r="APZ640" s="426"/>
      <c r="AQB640" s="203"/>
      <c r="AQC640" s="203"/>
      <c r="AQD640" s="203"/>
      <c r="AQE640" s="10"/>
      <c r="AQF640" s="10">
        <f>SUM(AQE635:AQE639)</f>
        <v>1040.5999999999999</v>
      </c>
      <c r="AQG640" s="273"/>
    </row>
    <row r="641" spans="1:1125" s="14" customFormat="1" ht="15">
      <c r="A641" s="203" t="s">
        <v>100</v>
      </c>
      <c r="B641" s="276" t="s">
        <v>2562</v>
      </c>
      <c r="D641" s="283">
        <f>IF(C641="Kopman",1.8,1)</f>
        <v>1</v>
      </c>
      <c r="E641" s="204">
        <f>VLOOKUP(B641,$A$681:$F$2401,6,FALSE)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2562</v>
      </c>
      <c r="M641" s="283">
        <f>IF(L641="Kopman",1.8,1)</f>
        <v>1</v>
      </c>
      <c r="N641" s="204">
        <f>VLOOKUP(K641,$A$681:$F$2401,6,FALSE)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2562</v>
      </c>
      <c r="V641" s="283">
        <f>IF(U641="Kopman",1.8,1)</f>
        <v>1</v>
      </c>
      <c r="W641" s="204">
        <f>VLOOKUP(T641,$A$681:$F$2401,6,FALSE)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VLOOKUP(AC641,$A$681:$F$2401,6,FALSE)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VLOOKUP(AL641,$A$681:$F$2401,6,FALSE)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13" t="s">
        <v>454</v>
      </c>
      <c r="AV641" s="412" t="s">
        <v>2018</v>
      </c>
      <c r="AW641" s="283">
        <f>IF(AV641="Kopman",1.8,1)</f>
        <v>1.8</v>
      </c>
      <c r="AX641" s="204">
        <f>VLOOKUP(AU641,$A$681:$F$2401,6,FALSE)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13" t="s">
        <v>454</v>
      </c>
      <c r="BE641" s="412" t="s">
        <v>2018</v>
      </c>
      <c r="BF641" s="283">
        <f>IF(BE641="Kopman",1.8,1)</f>
        <v>1.8</v>
      </c>
      <c r="BG641" s="204">
        <f>VLOOKUP(BD641,$A$681:$F$2401,6,FALSE)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13" t="s">
        <v>2562</v>
      </c>
      <c r="BN641" s="412" t="s">
        <v>2018</v>
      </c>
      <c r="BO641" s="283">
        <f>IF(BN641="Kopman",1.8,1)</f>
        <v>1.8</v>
      </c>
      <c r="BP641" s="204">
        <f>VLOOKUP(BM641,$A$681:$F$2401,6,FALSE)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2562</v>
      </c>
      <c r="BX641" s="283">
        <f>IF(BW641="Kopman",1.8,1)</f>
        <v>1</v>
      </c>
      <c r="BY641" s="204">
        <f>VLOOKUP(BV641,$A$681:$F$2401,6,FALSE)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13" t="s">
        <v>454</v>
      </c>
      <c r="CF641" s="412" t="s">
        <v>2018</v>
      </c>
      <c r="CG641" s="283">
        <f>IF(CF641="Kopman",1.8,1)</f>
        <v>1.8</v>
      </c>
      <c r="CH641" s="204">
        <f>VLOOKUP(CE641,$A$681:$F$2401,6,FALSE)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2562</v>
      </c>
      <c r="CP641" s="283">
        <f>IF(CO641="Kopman",1.8,1)</f>
        <v>1</v>
      </c>
      <c r="CQ641" s="204">
        <f>VLOOKUP(CN641,$A$681:$F$2401,6,FALSE)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2562</v>
      </c>
      <c r="CY641" s="283">
        <f>IF(CX641="Kopman",1.8,1)</f>
        <v>1</v>
      </c>
      <c r="CZ641" s="204">
        <f>VLOOKUP(CW641,$A$681:$F$2401,6,FALSE)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VLOOKUP(DF641,$A$681:$F$2401,6,FALSE)</f>
        <v>61</v>
      </c>
      <c r="DJ641" s="203" t="s">
        <v>61</v>
      </c>
      <c r="DK641" s="10">
        <f>DI641*1.5*DH641</f>
        <v>91.5</v>
      </c>
      <c r="DL641" s="10"/>
      <c r="DM641" s="267"/>
      <c r="DN641" s="203" t="s">
        <v>100</v>
      </c>
      <c r="DO641" s="413" t="s">
        <v>454</v>
      </c>
      <c r="DP641" s="412" t="s">
        <v>2018</v>
      </c>
      <c r="DQ641" s="283">
        <f>IF(DP641="Kopman",1.8,1)</f>
        <v>1.8</v>
      </c>
      <c r="DR641" s="204">
        <f>VLOOKUP(DO641,$A$681:$F$2401,6,FALSE)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VLOOKUP(DX641,$A$681:$F$2401,6,FALSE)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2562</v>
      </c>
      <c r="EI641" s="283">
        <f>IF(EH641="Kopman",1.8,1)</f>
        <v>1</v>
      </c>
      <c r="EJ641" s="204">
        <f>VLOOKUP(EG641,$A$681:$F$2401,6,FALSE)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VLOOKUP(EP641,$A$681:$F$2401,6,FALSE)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VLOOKUP(EY641,$A$681:$F$2401,6,FALSE)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8" t="s">
        <v>2562</v>
      </c>
      <c r="FJ641" s="283">
        <f>IF(FI641="Kopman",1.8,1)</f>
        <v>1</v>
      </c>
      <c r="FK641" s="204">
        <f>VLOOKUP(FH641,$A$681:$F$2401,6,FALSE)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VLOOKUP(FQ641,$A$681:$F$2401,6,FALSE)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VLOOKUP(FZ641,$A$681:$F$2401,6,FALSE)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VLOOKUP(GI641,$A$681:$F$2401,6,FALSE)</f>
        <v>3</v>
      </c>
      <c r="GM641" s="203" t="s">
        <v>61</v>
      </c>
      <c r="GN641" s="10">
        <f>GL641*1.5*GK641</f>
        <v>4.5</v>
      </c>
      <c r="GO641" s="10"/>
      <c r="GP641" s="267"/>
      <c r="GQ641" s="203" t="s">
        <v>100</v>
      </c>
      <c r="GR641" s="276" t="s">
        <v>2562</v>
      </c>
      <c r="GT641" s="283">
        <f>IF(GS641="Kopman",1.8,1)</f>
        <v>1</v>
      </c>
      <c r="GU641" s="204">
        <f>VLOOKUP(GR641,$A$681:$F$2401,6,FALSE)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VLOOKUP(HA641,$A$681:$F$2401,6,FALSE)</f>
        <v>123</v>
      </c>
      <c r="HE641" s="203" t="s">
        <v>61</v>
      </c>
      <c r="HF641" s="10">
        <f>HD641*1.5*HC641</f>
        <v>184.5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VLOOKUP(HJ641,$A$681:$F$2401,6,FALSE)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VLOOKUP(HS641,$A$681:$F$2401,6,FALSE)</f>
        <v>79</v>
      </c>
      <c r="HW641" s="203" t="s">
        <v>61</v>
      </c>
      <c r="HX641" s="10">
        <f>HV641*1.5*HU641</f>
        <v>118.5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VLOOKUP(IB641,$A$681:$F$2401,6,FALSE)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VLOOKUP(IK641,$A$681:$F$2401,6,FALSE)</f>
        <v>38</v>
      </c>
      <c r="IO641" s="203" t="s">
        <v>61</v>
      </c>
      <c r="IP641" s="10">
        <f>IN641*1.5*IM641</f>
        <v>57</v>
      </c>
      <c r="IQ641" s="10"/>
      <c r="IR641" s="267"/>
      <c r="IS641" s="203" t="s">
        <v>100</v>
      </c>
      <c r="IT641" s="276" t="s">
        <v>2562</v>
      </c>
      <c r="IV641" s="283">
        <f>IF(IU641="Kopman",1.8,1)</f>
        <v>1</v>
      </c>
      <c r="IW641" s="204">
        <f>VLOOKUP(IT641,$A$681:$F$2401,6,FALSE)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VLOOKUP(JC641,$A$681:$F$2401,6,FALSE)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VLOOKUP(JL641,$A$681:$F$2401,6,FALSE)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VLOOKUP(JU641,$A$681:$F$2401,6,FALSE)</f>
        <v>61</v>
      </c>
      <c r="JY641" s="203" t="s">
        <v>61</v>
      </c>
      <c r="JZ641" s="10">
        <f>JX641*1.5*JW641</f>
        <v>91.5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VLOOKUP(KD641,$A$681:$F$2401,6,FALSE)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VLOOKUP(KM641,$A$681:$F$2401,6,FALSE)</f>
        <v>62</v>
      </c>
      <c r="KQ641" s="203" t="s">
        <v>61</v>
      </c>
      <c r="KR641" s="10">
        <f>KP641*1.5</f>
        <v>93</v>
      </c>
      <c r="KS641" s="10"/>
      <c r="KT641" s="267"/>
      <c r="KU641" s="203" t="s">
        <v>100</v>
      </c>
      <c r="KV641" s="413" t="s">
        <v>513</v>
      </c>
      <c r="KW641" s="412" t="s">
        <v>2018</v>
      </c>
      <c r="KX641" s="283">
        <f>IF(KW641="Kopman",1.8,1)</f>
        <v>1.8</v>
      </c>
      <c r="KY641" s="204">
        <f>VLOOKUP(KV641,$A$681:$F$2401,6,FALSE)</f>
        <v>61</v>
      </c>
      <c r="KZ641" s="203" t="s">
        <v>61</v>
      </c>
      <c r="LA641" s="10">
        <f>KY641*1.5*KX641</f>
        <v>164.70000000000002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VLOOKUP(LE641,$A$681:$F$2401,6,FALSE)</f>
        <v>79</v>
      </c>
      <c r="LI641" s="203" t="s">
        <v>61</v>
      </c>
      <c r="LJ641" s="10">
        <f>LH641*1.5*LG641</f>
        <v>118.5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VLOOKUP(LN641,$A$681:$F$2401,6,FALSE)</f>
        <v>61</v>
      </c>
      <c r="LR641" s="203" t="s">
        <v>61</v>
      </c>
      <c r="LS641" s="10">
        <f>LQ641*1.5*LP641</f>
        <v>91.5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VLOOKUP(LW641,$A$681:$F$2401,6,FALSE)</f>
        <v>0</v>
      </c>
      <c r="MA641" s="203" t="s">
        <v>61</v>
      </c>
      <c r="MB641" s="10">
        <f>LZ641*1.5*LY641</f>
        <v>0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VLOOKUP(MF641,$A$681:$F$2401,6,FALSE)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VLOOKUP(MO641,$A$681:$F$2401,6,FALSE)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13" t="s">
        <v>454</v>
      </c>
      <c r="MY641" s="412" t="s">
        <v>2018</v>
      </c>
      <c r="MZ641" s="283">
        <f>IF(MY641="Kopman",1.8,1)</f>
        <v>1.8</v>
      </c>
      <c r="NA641" s="204">
        <f>VLOOKUP(MX641,$A$681:$F$2401,6,FALSE)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VLOOKUP(NG641,$A$681:$F$2401,6,FALSE)</f>
        <v>34</v>
      </c>
      <c r="NK641" s="203" t="s">
        <v>61</v>
      </c>
      <c r="NL641" s="10">
        <f>NJ641*1.5*NI641</f>
        <v>51</v>
      </c>
      <c r="NM641" s="10"/>
      <c r="NN641" s="267"/>
      <c r="NO641" s="203" t="s">
        <v>100</v>
      </c>
      <c r="NP641" s="421" t="s">
        <v>459</v>
      </c>
      <c r="NR641" s="283">
        <f>IF(NQ641="Kopman",1.8,1)</f>
        <v>1</v>
      </c>
      <c r="NS641" s="204">
        <f>VLOOKUP(NP641,$A$681:$F$2401,6,FALSE)</f>
        <v>75</v>
      </c>
      <c r="NT641" s="203" t="s">
        <v>61</v>
      </c>
      <c r="NU641" s="10">
        <f>NS641*1.5*NR641</f>
        <v>112.5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VLOOKUP(NY641,$A$681:$F$2401,6,FALSE)</f>
        <v>0</v>
      </c>
      <c r="OC641" s="203" t="s">
        <v>61</v>
      </c>
      <c r="OD641" s="10">
        <f>OB641*1.5</f>
        <v>0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VLOOKUP(OH641,$A$681:$F$2401,6,FALSE)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21" t="s">
        <v>433</v>
      </c>
      <c r="OS641" s="283">
        <f>IF(OR641="Kopman",1.8,1)</f>
        <v>1</v>
      </c>
      <c r="OT641" s="204">
        <f>VLOOKUP(OQ641,$A$681:$F$2401,6,FALSE)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5" t="s">
        <v>513</v>
      </c>
      <c r="PB641" s="283">
        <f>IF(PA641="Kopman",1.8,1)</f>
        <v>1</v>
      </c>
      <c r="PC641" s="204">
        <f>VLOOKUP(OZ641,$A$681:$F$2401,6,FALSE)</f>
        <v>61</v>
      </c>
      <c r="PD641" s="203" t="s">
        <v>61</v>
      </c>
      <c r="PE641" s="10">
        <f>PC641*1.5*PB641</f>
        <v>91.5</v>
      </c>
      <c r="PF641" s="10"/>
      <c r="PG641" s="267"/>
      <c r="PH641" s="203" t="s">
        <v>100</v>
      </c>
      <c r="PI641" s="276" t="s">
        <v>2562</v>
      </c>
      <c r="PJ641" s="412" t="s">
        <v>2018</v>
      </c>
      <c r="PK641" s="283">
        <f>IF(PJ641="Kopman",1.8,1)</f>
        <v>1.8</v>
      </c>
      <c r="PL641" s="204">
        <f>VLOOKUP(PI641,$A$681:$F$2401,6,FALSE)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VLOOKUP(PR641,$A$681:$F$2401,6,FALSE)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VLOOKUP(QA641,$A$681:$F$2401,6,FALSE)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VLOOKUP(QJ641,$A$681:$F$2401,6,FALSE)</f>
        <v>3</v>
      </c>
      <c r="QN641" s="203" t="s">
        <v>61</v>
      </c>
      <c r="QO641" s="10">
        <f>QM641*1.5*QL641</f>
        <v>4.5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VLOOKUP(QS641,$A$681:$F$2401,6,FALSE)</f>
        <v>3</v>
      </c>
      <c r="QW641" s="203" t="s">
        <v>61</v>
      </c>
      <c r="QX641" s="10">
        <f>QV641*1.5*QU641</f>
        <v>4.5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VLOOKUP(RB641,$A$681:$F$2401,6,FALSE)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VLOOKUP(RK641,$A$681:$F$2401,6,FALSE)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VLOOKUP(RT641,$A$681:$F$2401,6,FALSE)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VLOOKUP(SC641,$A$681:$F$2401,6,FALSE)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2562</v>
      </c>
      <c r="SN641" s="283">
        <f>IF(SM641="Kopman",1.8,1)</f>
        <v>1</v>
      </c>
      <c r="SO641" s="204">
        <f>VLOOKUP(SL641,$A$681:$F$2401,6,FALSE)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VLOOKUP(SU641,$A$681:$F$2401,6,FALSE)</f>
        <v>202</v>
      </c>
      <c r="SY641" s="203" t="s">
        <v>61</v>
      </c>
      <c r="SZ641" s="10">
        <f>SX641*1.5*SW641</f>
        <v>303</v>
      </c>
      <c r="TA641" s="10"/>
      <c r="TB641" s="273"/>
      <c r="TC641" s="203" t="s">
        <v>100</v>
      </c>
      <c r="TD641" s="425" t="s">
        <v>454</v>
      </c>
      <c r="TF641" s="283">
        <f>IF(TE641="Kopman",1.8,1)</f>
        <v>1</v>
      </c>
      <c r="TG641" s="204">
        <f>VLOOKUP(TD641,$A$681:$F$2401,6,FALSE)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VLOOKUP(TM641,$A$681:$F$2401,6,FALSE)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2562</v>
      </c>
      <c r="TX641" s="283">
        <f>IF(TW641="Kopman",1.8,1)</f>
        <v>1</v>
      </c>
      <c r="TY641" s="204">
        <f>VLOOKUP(TV641,$A$681:$F$2401,6,FALSE)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VLOOKUP(UE641,$A$681:$F$2401,6,FALSE)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VLOOKUP(UN641,$A$681:$F$2401,6,FALSE)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VLOOKUP(UW641,$A$681:$F$2401,6,FALSE)</f>
        <v>38</v>
      </c>
      <c r="VA641" s="203" t="s">
        <v>61</v>
      </c>
      <c r="VB641" s="10">
        <f>UZ641*1.5*UY641</f>
        <v>57</v>
      </c>
      <c r="VC641" s="10"/>
      <c r="VD641" s="273"/>
      <c r="VE641" s="203" t="s">
        <v>100</v>
      </c>
      <c r="VF641" s="276" t="s">
        <v>2615</v>
      </c>
      <c r="VH641" s="283">
        <f>IF(VG641="Kopman",1.8,1)</f>
        <v>1</v>
      </c>
      <c r="VI641" s="204">
        <f>VLOOKUP(VF641,$A$681:$F$2401,6,FALSE)</f>
        <v>117</v>
      </c>
      <c r="VJ641" s="203" t="s">
        <v>61</v>
      </c>
      <c r="VK641" s="10">
        <f>VI641*1.5*VH641</f>
        <v>175.5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VLOOKUP(VO641,$A$681:$F$2401,6,FALSE)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VLOOKUP(VX641,$A$681:$F$2401,6,FALSE)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VLOOKUP(WG641,$A$681:$F$2401,6,FALSE)</f>
        <v>202</v>
      </c>
      <c r="WK641" s="203" t="s">
        <v>61</v>
      </c>
      <c r="WL641" s="10">
        <f>WJ641*1.5</f>
        <v>303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VLOOKUP(WP641,$A$681:$F$2401,6,FALSE)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VLOOKUP(WY641,$A$681:$F$2401,6,FALSE)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2562</v>
      </c>
      <c r="XJ641" s="283">
        <f>IF(XI641="Kopman",1.8,1)</f>
        <v>1</v>
      </c>
      <c r="XK641" s="204">
        <f>VLOOKUP(XH641,$A$681:$F$2401,6,FALSE)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VLOOKUP(XQ641,$A$681:$F$2401,6,FALSE)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VLOOKUP(XZ641,$A$681:$F$2401,6,FALSE)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VLOOKUP(YI641,$A$681:$F$2401,6,FALSE)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VLOOKUP(YR641,$A$681:$F$2401,6,FALSE)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5" t="s">
        <v>454</v>
      </c>
      <c r="ZC641" s="283">
        <f>IF(ZB641="Kopman",1.8,1)</f>
        <v>1</v>
      </c>
      <c r="ZD641" s="204">
        <f>VLOOKUP(ZA641,$A$681:$F$2401,6,FALSE)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VLOOKUP(ZJ641,$A$681:$F$2401,6,FALSE)</f>
        <v>62</v>
      </c>
      <c r="ZN641" s="203" t="s">
        <v>61</v>
      </c>
      <c r="ZO641" s="10">
        <f>ZM641*1.5</f>
        <v>93</v>
      </c>
      <c r="ZQ641" s="273"/>
      <c r="ZR641" s="203" t="s">
        <v>100</v>
      </c>
      <c r="ZS641" s="413" t="s">
        <v>2562</v>
      </c>
      <c r="ZT641" s="412" t="s">
        <v>2018</v>
      </c>
      <c r="ZU641" s="283">
        <f>IF(ZT641="Kopman",1.8,1)</f>
        <v>1.8</v>
      </c>
      <c r="ZV641" s="204">
        <f>VLOOKUP(ZS641,$A$681:$F$2401,6,FALSE)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VLOOKUP(AAB641,$A$681:$F$2401,6,FALSE)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13" t="s">
        <v>808</v>
      </c>
      <c r="AAL641" s="412" t="s">
        <v>2018</v>
      </c>
      <c r="AAM641" s="283">
        <f>IF(AAL641="Kopman",1.8,1)</f>
        <v>1.8</v>
      </c>
      <c r="AAN641" s="204">
        <f>VLOOKUP(AAK641,$A$681:$F$2401,6,FALSE)</f>
        <v>40</v>
      </c>
      <c r="AAO641" s="203" t="s">
        <v>61</v>
      </c>
      <c r="AAP641" s="10">
        <f>AAN641*1.5*AAM641</f>
        <v>108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VLOOKUP(AAT641,$A$681:$F$2401,6,FALSE)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VLOOKUP(ABC641,$A$681:$F$2401,6,FALSE)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VLOOKUP(ABL641,$A$681:$F$2401,6,FALSE)</f>
        <v>202</v>
      </c>
      <c r="ABP641" s="203" t="s">
        <v>61</v>
      </c>
      <c r="ABQ641" s="10">
        <f>ABO641*1.5*ABN641</f>
        <v>303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VLOOKUP(ABU641,$A$681:$F$2401,6,FALSE)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VLOOKUP(ACD641,$A$681:$F$2401,6,FALSE)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VLOOKUP(ACM641,$A$681:$F$2401,6,FALSE)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VLOOKUP(ACV641,$A$681:$F$2401,6,FALSE)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VLOOKUP(ADE641,$A$681:$F$2401,6,FALSE)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VLOOKUP(ADN641,$A$681:$F$2401,6,FALSE)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VLOOKUP(ADW641,$A$681:$F$2401,6,FALSE)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VLOOKUP(AEF641,$A$681:$F$2401,6,FALSE)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VLOOKUP(AEO641,$A$681:$F$2401,6,FALSE)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VLOOKUP(AEX641,$A$681:$F$2401,6,FALSE)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VLOOKUP(AFG641,$A$681:$F$2401,6,FALSE)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VLOOKUP(AFP641,$A$681:$F$2401,6,FALSE)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VLOOKUP(AFY641,$A$681:$F$2401,6,FALSE)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VLOOKUP(AGH641,$A$681:$F$2401,6,FALSE)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VLOOKUP(AGQ641,$A$681:$F$2401,6,FALSE)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VLOOKUP(AGZ641,$A$681:$F$2401,6,FALSE)</f>
        <v>81</v>
      </c>
      <c r="AHD641" s="203" t="s">
        <v>61</v>
      </c>
      <c r="AHE641" s="10">
        <f>AHC641*1.5*AHB641</f>
        <v>121.5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VLOOKUP(AHI641,$A$681:$F$2401,6,FALSE)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2562</v>
      </c>
      <c r="AHT641" s="283">
        <f>IF(AHS641="Kopman",1.8,1)</f>
        <v>1</v>
      </c>
      <c r="AHU641" s="204">
        <f>VLOOKUP(AHR641,$A$681:$F$2401,6,FALSE)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2562</v>
      </c>
      <c r="AIC641" s="283">
        <f>IF(AIB641="Kopman",1.8,1)</f>
        <v>1</v>
      </c>
      <c r="AID641" s="204">
        <f>VLOOKUP(AIA641,$A$681:$F$2401,6,FALSE)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VLOOKUP(AIJ641,$A$681:$F$2401,6,FALSE)</f>
        <v>3</v>
      </c>
      <c r="AIN641" s="203" t="s">
        <v>61</v>
      </c>
      <c r="AIO641" s="10">
        <f>AIM641*1.5*AIL641</f>
        <v>4.5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VLOOKUP(AIS641,$A$681:$F$2401,6,FALSE)</f>
        <v>3</v>
      </c>
      <c r="AIW641" s="203" t="s">
        <v>61</v>
      </c>
      <c r="AIX641" s="10">
        <f>AIV641*1.5*AIU641</f>
        <v>4.5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VLOOKUP(AJB641,$A$681:$F$2401,6,FALSE)</f>
        <v>3</v>
      </c>
      <c r="AJF641" s="203" t="s">
        <v>61</v>
      </c>
      <c r="AJG641" s="10">
        <f>AJE641*1.5*AJD641</f>
        <v>4.5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VLOOKUP(AJK641,$A$681:$F$2401,6,FALSE)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28" t="s">
        <v>551</v>
      </c>
      <c r="AJV641" s="283">
        <f>IF(AJU641="Kopman",1.8,1)</f>
        <v>1</v>
      </c>
      <c r="AJW641" s="204">
        <f>VLOOKUP(AJT641,$A$681:$F$2401,6,FALSE)</f>
        <v>0</v>
      </c>
      <c r="AJX641" s="203" t="s">
        <v>61</v>
      </c>
      <c r="AJY641" s="10">
        <f>AJW641*1.5*AJV641</f>
        <v>0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VLOOKUP(AKC641,$A$681:$F$2401,6,FALSE)</f>
        <v>61</v>
      </c>
      <c r="AKG641" s="203" t="s">
        <v>61</v>
      </c>
      <c r="AKH641" s="10">
        <f>AKF641*1.5*AKE641</f>
        <v>91.5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VLOOKUP(AKL641,$A$681:$F$2401,6,FALSE)</f>
        <v>3</v>
      </c>
      <c r="AKP641" s="203" t="s">
        <v>61</v>
      </c>
      <c r="AKQ641" s="10">
        <f>AKO641*1.5*AKN641</f>
        <v>4.5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VLOOKUP(AKU641,$A$681:$F$2401,6,FALSE)</f>
        <v>43</v>
      </c>
      <c r="AKY641" s="203" t="s">
        <v>61</v>
      </c>
      <c r="AKZ641" s="10">
        <f>AKX641*1.5*AKW641</f>
        <v>64.5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VLOOKUP(ALD641,$A$681:$F$2401,6,FALSE)</f>
        <v>62</v>
      </c>
      <c r="ALH641" s="203" t="s">
        <v>61</v>
      </c>
      <c r="ALI641" s="10">
        <f>ALG641*1.5*ALF641</f>
        <v>93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VLOOKUP(ALM641,$A$681:$F$2401,6,FALSE)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VLOOKUP(ALV641,$A$681:$F$2401,6,FALSE)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VLOOKUP(AME641,$A$681:$F$2401,6,FALSE)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VLOOKUP(AMN641,$A$681:$F$2401,6,FALSE)</f>
        <v>61</v>
      </c>
      <c r="AMR641" s="203" t="s">
        <v>61</v>
      </c>
      <c r="AMS641" s="10">
        <f>AMQ641*1.5*AMP641</f>
        <v>91.5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VLOOKUP(AMW641,$A$681:$F$2401,6,FALSE)</f>
        <v>3</v>
      </c>
      <c r="ANA641" s="203" t="s">
        <v>61</v>
      </c>
      <c r="ANB641" s="10">
        <f>AMZ641*1.5*AMY641</f>
        <v>4.5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VLOOKUP(ANF641,$A$681:$F$2401,6,FALSE)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VLOOKUP(ANO641,$A$681:$F$2401,6,FALSE)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VLOOKUP(ANX641,$A$681:$F$2401,6,FALSE)</f>
        <v>62</v>
      </c>
      <c r="AOB641" s="203" t="s">
        <v>61</v>
      </c>
      <c r="AOC641" s="10">
        <f>AOA641*1.5*ANZ641</f>
        <v>93</v>
      </c>
      <c r="AOD641" s="10"/>
      <c r="AOE641" s="273"/>
      <c r="AOF641" s="203" t="s">
        <v>100</v>
      </c>
      <c r="AOG641" s="276" t="s">
        <v>2615</v>
      </c>
      <c r="AOI641" s="283">
        <f>IF(AOH641="Kopman",1.8,1)</f>
        <v>1</v>
      </c>
      <c r="AOJ641" s="204">
        <f>VLOOKUP(AOG641,$A$681:$F$2401,6,FALSE)</f>
        <v>117</v>
      </c>
      <c r="AOK641" s="203" t="s">
        <v>61</v>
      </c>
      <c r="AOL641" s="10">
        <f>AOJ641*1.5*AOI641</f>
        <v>175.5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VLOOKUP(AOP641,$A$681:$F$2401,6,FALSE)</f>
        <v>240</v>
      </c>
      <c r="AOT641" s="203" t="s">
        <v>61</v>
      </c>
      <c r="AOU641" s="10">
        <f>AOS641*1.5*AOR641</f>
        <v>360</v>
      </c>
      <c r="AOV641" s="10"/>
      <c r="AOW641" s="273"/>
      <c r="AOX641" s="203" t="s">
        <v>100</v>
      </c>
      <c r="AOY641" s="413" t="s">
        <v>454</v>
      </c>
      <c r="AOZ641" s="412" t="s">
        <v>2018</v>
      </c>
      <c r="APA641" s="283">
        <f>IF(AOZ641="Kopman",1.8,1)</f>
        <v>1.8</v>
      </c>
      <c r="APB641" s="204">
        <f>VLOOKUP(AOY641,$A$681:$F$2401,6,FALSE)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VLOOKUP(APH641,$A$681:$F$2401,6,FALSE)</f>
        <v>81</v>
      </c>
      <c r="APL641" s="203" t="s">
        <v>61</v>
      </c>
      <c r="APM641" s="10">
        <f>APK641*1.5*APJ641</f>
        <v>121.5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VLOOKUP(APQ641,$A$681:$F$2401,6,FALSE)</f>
        <v>62</v>
      </c>
      <c r="APU641" s="203" t="s">
        <v>61</v>
      </c>
      <c r="APV641" s="10">
        <f>APT641*1.5*APS641</f>
        <v>93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VLOOKUP(APZ641,$A$681:$F$2401,6,FALSE)</f>
        <v>79</v>
      </c>
      <c r="AQD641" s="203" t="s">
        <v>61</v>
      </c>
      <c r="AQE641" s="10">
        <f>AQC641*1.5*AQB641</f>
        <v>118.5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VLOOKUP(B642,$A$681:$F$2401,6,FALSE)</f>
        <v>202</v>
      </c>
      <c r="F642" s="203" t="s">
        <v>63</v>
      </c>
      <c r="G642" s="10">
        <f>E642*1.4</f>
        <v>282.79999999999995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VLOOKUP(K642,$A$681:$F$2401,6,FALSE)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VLOOKUP(T642,$A$681:$F$2401,6,FALSE)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2562</v>
      </c>
      <c r="AE642" s="204"/>
      <c r="AF642" s="204">
        <f>VLOOKUP(AC642,$A$681:$F$2401,6,FALSE)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VLOOKUP(AL642,$A$681:$F$2401,6,FALSE)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2562</v>
      </c>
      <c r="AW642" s="204"/>
      <c r="AX642" s="204">
        <f>VLOOKUP(AU642,$A$681:$F$2401,6,FALSE)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VLOOKUP(BD642,$A$681:$F$2401,6,FALSE)</f>
        <v>202</v>
      </c>
      <c r="BH642" s="203" t="s">
        <v>63</v>
      </c>
      <c r="BI642" s="10">
        <f>BG642*1.4</f>
        <v>282.79999999999995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VLOOKUP(BM642,$A$681:$F$2401,6,FALSE)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VLOOKUP(BV642,$A$681:$F$2401,6,FALSE)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VLOOKUP(CE642,$A$681:$F$2401,6,FALSE)</f>
        <v>240</v>
      </c>
      <c r="CI642" s="203" t="s">
        <v>63</v>
      </c>
      <c r="CJ642" s="10">
        <f>CH642*1.4</f>
        <v>336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VLOOKUP(CN642,$A$681:$F$2401,6,FALSE)</f>
        <v>240</v>
      </c>
      <c r="CR642" s="203" t="s">
        <v>63</v>
      </c>
      <c r="CS642" s="10">
        <f>CQ642*1.4</f>
        <v>336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VLOOKUP(CW642,$A$681:$F$2401,6,FALSE)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VLOOKUP(DF642,$A$681:$F$2401,6,FALSE)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2615</v>
      </c>
      <c r="DQ642" s="204"/>
      <c r="DR642" s="204">
        <f>VLOOKUP(DO642,$A$681:$F$2401,6,FALSE)</f>
        <v>117</v>
      </c>
      <c r="DS642" s="203" t="s">
        <v>63</v>
      </c>
      <c r="DT642" s="10">
        <f>DR642*1.4</f>
        <v>163.79999999999998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VLOOKUP(DX642,$A$681:$F$2401,6,FALSE)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VLOOKUP(EG642,$A$681:$F$2401,6,FALSE)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2615</v>
      </c>
      <c r="ER642" s="204"/>
      <c r="ES642" s="204">
        <f>VLOOKUP(EP642,$A$681:$F$2401,6,FALSE)</f>
        <v>117</v>
      </c>
      <c r="ET642" s="203" t="s">
        <v>63</v>
      </c>
      <c r="EU642" s="10">
        <f>ES642*1.4</f>
        <v>163.79999999999998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VLOOKUP(EY642,$A$681:$F$2401,6,FALSE)</f>
        <v>123</v>
      </c>
      <c r="FC642" s="203" t="s">
        <v>63</v>
      </c>
      <c r="FD642" s="10">
        <f>FB642*1.4</f>
        <v>172.2</v>
      </c>
      <c r="FE642" s="10"/>
      <c r="FF642" s="267"/>
      <c r="FG642" s="203" t="s">
        <v>101</v>
      </c>
      <c r="FH642" s="418" t="s">
        <v>454</v>
      </c>
      <c r="FJ642" s="204"/>
      <c r="FK642" s="204">
        <f>VLOOKUP(FH642,$A$681:$F$2401,6,FALSE)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2562</v>
      </c>
      <c r="FS642" s="204"/>
      <c r="FT642" s="204">
        <f>VLOOKUP(FQ642,$A$681:$F$2401,6,FALSE)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2562</v>
      </c>
      <c r="GB642" s="204"/>
      <c r="GC642" s="204">
        <f>VLOOKUP(FZ642,$A$681:$F$2401,6,FALSE)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VLOOKUP(GI642,$A$681:$F$2401,6,FALSE)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VLOOKUP(GR642,$A$681:$F$2401,6,FALSE)</f>
        <v>121</v>
      </c>
      <c r="GV642" s="203" t="s">
        <v>63</v>
      </c>
      <c r="GW642" s="10">
        <f>GU642*1.4</f>
        <v>169.39999999999998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VLOOKUP(HA642,$A$681:$F$2401,6,FALSE)</f>
        <v>40</v>
      </c>
      <c r="HE642" s="203" t="s">
        <v>63</v>
      </c>
      <c r="HF642" s="10">
        <f>HD642*1.4</f>
        <v>56</v>
      </c>
      <c r="HG642" s="10"/>
      <c r="HH642" s="267"/>
      <c r="HI642" s="203" t="s">
        <v>101</v>
      </c>
      <c r="HJ642" s="276" t="s">
        <v>2562</v>
      </c>
      <c r="HL642" s="204"/>
      <c r="HM642" s="204">
        <f>VLOOKUP(HJ642,$A$681:$F$2401,6,FALSE)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VLOOKUP(HS642,$A$681:$F$2401,6,FALSE)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VLOOKUP(IB642,$A$681:$F$2401,6,FALSE)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VLOOKUP(IK642,$A$681:$F$2401,6,FALSE)</f>
        <v>40</v>
      </c>
      <c r="IO642" s="203" t="s">
        <v>63</v>
      </c>
      <c r="IP642" s="10">
        <f>IN642*1.4</f>
        <v>56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VLOOKUP(IT642,$A$681:$F$2401,6,FALSE)</f>
        <v>61</v>
      </c>
      <c r="IX642" s="203" t="s">
        <v>63</v>
      </c>
      <c r="IY642" s="10">
        <f>IW642*1.4</f>
        <v>85.399999999999991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VLOOKUP(JC642,$A$681:$F$2401,6,FALSE)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VLOOKUP(JL642,$A$681:$F$2401,6,FALSE)</f>
        <v>123</v>
      </c>
      <c r="JP642" s="203" t="s">
        <v>63</v>
      </c>
      <c r="JQ642" s="10">
        <f>JO642*1.4</f>
        <v>172.2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VLOOKUP(JU642,$A$681:$F$2401,6,FALSE)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VLOOKUP(KD642,$A$681:$F$2401,6,FALSE)</f>
        <v>62</v>
      </c>
      <c r="KH642" s="203" t="s">
        <v>63</v>
      </c>
      <c r="KI642" s="10">
        <f>KG642*1.4</f>
        <v>86.8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VLOOKUP(KM642,$A$681:$F$2401,6,FALSE)</f>
        <v>81</v>
      </c>
      <c r="KQ642" s="203" t="s">
        <v>63</v>
      </c>
      <c r="KR642" s="10">
        <f>KP642*1.4</f>
        <v>113.39999999999999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VLOOKUP(KV642,$A$681:$F$2401,6,FALSE)</f>
        <v>0</v>
      </c>
      <c r="KZ642" s="203" t="s">
        <v>63</v>
      </c>
      <c r="LA642" s="10">
        <f>KY642*1.4</f>
        <v>0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VLOOKUP(LE642,$A$681:$F$2401,6,FALSE)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VLOOKUP(LN642,$A$681:$F$2401,6,FALSE)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VLOOKUP(LW642,$A$681:$F$2401,6,FALSE)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VLOOKUP(MF642,$A$681:$F$2401,6,FALSE)</f>
        <v>121</v>
      </c>
      <c r="MJ642" s="203" t="s">
        <v>63</v>
      </c>
      <c r="MK642" s="10">
        <f>MI642*1.4</f>
        <v>169.39999999999998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VLOOKUP(MO642,$A$681:$F$2401,6,FALSE)</f>
        <v>3</v>
      </c>
      <c r="MS642" s="203" t="s">
        <v>63</v>
      </c>
      <c r="MT642" s="10">
        <f>MR642*1.4</f>
        <v>4.1999999999999993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VLOOKUP(MX642,$A$681:$F$2401,6,FALSE)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VLOOKUP(NG642,$A$681:$F$2401,6,FALSE)</f>
        <v>350</v>
      </c>
      <c r="NK642" s="203" t="s">
        <v>63</v>
      </c>
      <c r="NL642" s="10">
        <f>NJ642*1.4</f>
        <v>489.99999999999994</v>
      </c>
      <c r="NM642" s="10"/>
      <c r="NN642" s="267"/>
      <c r="NO642" s="203" t="s">
        <v>101</v>
      </c>
      <c r="NP642" s="421" t="s">
        <v>446</v>
      </c>
      <c r="NR642" s="204"/>
      <c r="NS642" s="204">
        <f>VLOOKUP(NP642,$A$681:$F$2401,6,FALSE)</f>
        <v>62</v>
      </c>
      <c r="NT642" s="203" t="s">
        <v>63</v>
      </c>
      <c r="NU642" s="10">
        <f>NS642*1.4</f>
        <v>86.8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VLOOKUP(NY642,$A$681:$F$2401,6,FALSE)</f>
        <v>38</v>
      </c>
      <c r="OC642" s="203" t="s">
        <v>63</v>
      </c>
      <c r="OD642" s="10">
        <f>OB642*1.4</f>
        <v>53.199999999999996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VLOOKUP(OH642,$A$681:$F$2401,6,FALSE)</f>
        <v>61</v>
      </c>
      <c r="OL642" s="203" t="s">
        <v>63</v>
      </c>
      <c r="OM642" s="10">
        <f>OK642*1.4</f>
        <v>85.399999999999991</v>
      </c>
      <c r="ON642" s="10"/>
      <c r="OO642" s="267"/>
      <c r="OP642" s="203" t="s">
        <v>101</v>
      </c>
      <c r="OQ642" s="421" t="s">
        <v>500</v>
      </c>
      <c r="OS642" s="204"/>
      <c r="OT642" s="204">
        <f>VLOOKUP(OQ642,$A$681:$F$2401,6,FALSE)</f>
        <v>40</v>
      </c>
      <c r="OU642" s="203" t="s">
        <v>63</v>
      </c>
      <c r="OV642" s="10">
        <f>OT642*1.4</f>
        <v>56</v>
      </c>
      <c r="OW642" s="10"/>
      <c r="OX642" s="267"/>
      <c r="OY642" s="203" t="s">
        <v>101</v>
      </c>
      <c r="OZ642" s="425" t="s">
        <v>544</v>
      </c>
      <c r="PB642" s="204"/>
      <c r="PC642" s="204">
        <f>VLOOKUP(OZ642,$A$681:$F$2401,6,FALSE)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VLOOKUP(PI642,$A$681:$F$2401,6,FALSE)</f>
        <v>38</v>
      </c>
      <c r="PM642" s="203" t="s">
        <v>63</v>
      </c>
      <c r="PN642" s="10">
        <f>PL642*1.4</f>
        <v>53.199999999999996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VLOOKUP(PR642,$A$681:$F$2401,6,FALSE)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VLOOKUP(QA642,$A$681:$F$2401,6,FALSE)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2562</v>
      </c>
      <c r="QL642" s="204"/>
      <c r="QM642" s="204">
        <f>VLOOKUP(QJ642,$A$681:$F$2401,6,FALSE)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VLOOKUP(QS642,$A$681:$F$2401,6,FALSE)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VLOOKUP(RB642,$A$681:$F$2401,6,FALSE)</f>
        <v>40</v>
      </c>
      <c r="RF642" s="203" t="s">
        <v>63</v>
      </c>
      <c r="RG642" s="10">
        <f>RE642*1.4</f>
        <v>56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VLOOKUP(RK642,$A$681:$F$2401,6,FALSE)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2562</v>
      </c>
      <c r="RV642" s="204"/>
      <c r="RW642" s="204">
        <f>VLOOKUP(RT642,$A$681:$F$2401,6,FALSE)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VLOOKUP(SC642,$A$681:$F$2401,6,FALSE)</f>
        <v>3</v>
      </c>
      <c r="SG642" s="203" t="s">
        <v>63</v>
      </c>
      <c r="SH642" s="10">
        <f>SF642*1.4</f>
        <v>4.1999999999999993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VLOOKUP(SL642,$A$681:$F$2401,6,FALSE)</f>
        <v>3</v>
      </c>
      <c r="SP642" s="203" t="s">
        <v>63</v>
      </c>
      <c r="SQ642" s="10">
        <f>SO642*1.4</f>
        <v>4.1999999999999993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VLOOKUP(SU642,$A$681:$F$2401,6,FALSE)</f>
        <v>38</v>
      </c>
      <c r="SY642" s="203" t="s">
        <v>63</v>
      </c>
      <c r="SZ642" s="10">
        <f>SX642*1.4</f>
        <v>53.199999999999996</v>
      </c>
      <c r="TA642" s="10"/>
      <c r="TB642" s="273"/>
      <c r="TC642" s="203" t="s">
        <v>101</v>
      </c>
      <c r="TD642" s="425" t="s">
        <v>2562</v>
      </c>
      <c r="TF642" s="204"/>
      <c r="TG642" s="204">
        <f>VLOOKUP(TD642,$A$681:$F$2401,6,FALSE)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2562</v>
      </c>
      <c r="TO642" s="204"/>
      <c r="TP642" s="204">
        <f>VLOOKUP(TM642,$A$681:$F$2401,6,FALSE)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VLOOKUP(TV642,$A$681:$F$2401,6,FALSE)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VLOOKUP(UE642,$A$681:$F$2401,6,FALSE)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VLOOKUP(UN642,$A$681:$F$2401,6,FALSE)</f>
        <v>121</v>
      </c>
      <c r="UR642" s="203" t="s">
        <v>63</v>
      </c>
      <c r="US642" s="10">
        <f>UQ642*1.4</f>
        <v>169.39999999999998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VLOOKUP(UW642,$A$681:$F$2401,6,FALSE)</f>
        <v>62</v>
      </c>
      <c r="VA642" s="203" t="s">
        <v>63</v>
      </c>
      <c r="VB642" s="10">
        <f>UZ642*1.4</f>
        <v>86.8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VLOOKUP(VF642,$A$681:$F$2401,6,FALSE)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VLOOKUP(VO642,$A$681:$F$2401,6,FALSE)</f>
        <v>40</v>
      </c>
      <c r="VS642" s="203" t="s">
        <v>63</v>
      </c>
      <c r="VT642" s="10">
        <f>VR642*1.4</f>
        <v>56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VLOOKUP(VX642,$A$681:$F$2401,6,FALSE)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VLOOKUP(WG642,$A$681:$F$2401,6,FALSE)</f>
        <v>14</v>
      </c>
      <c r="WK642" s="203" t="s">
        <v>63</v>
      </c>
      <c r="WL642" s="10">
        <f>WJ642*1.4</f>
        <v>19.599999999999998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VLOOKUP(WP642,$A$681:$F$2401,6,FALSE)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VLOOKUP(WY642,$A$681:$F$2401,6,FALSE)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VLOOKUP(XH642,$A$681:$F$2401,6,FALSE)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828</v>
      </c>
      <c r="XS642" s="204"/>
      <c r="XT642" s="204">
        <f>VLOOKUP(XQ642,$A$681:$F$2401,6,FALSE)</f>
        <v>7</v>
      </c>
      <c r="XU642" s="203" t="s">
        <v>63</v>
      </c>
      <c r="XV642" s="10">
        <f>XT642*1.4</f>
        <v>9.7999999999999989</v>
      </c>
      <c r="XW642" s="10"/>
      <c r="XX642" s="273"/>
      <c r="XY642" s="203" t="s">
        <v>101</v>
      </c>
      <c r="XZ642" s="276" t="s">
        <v>2072</v>
      </c>
      <c r="YB642" s="204"/>
      <c r="YC642" s="204">
        <f>VLOOKUP(XZ642,$A$681:$F$2401,6,FALSE)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VLOOKUP(YI642,$A$681:$F$2401,6,FALSE)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VLOOKUP(YR642,$A$681:$F$2401,6,FALSE)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5" t="s">
        <v>2615</v>
      </c>
      <c r="ZC642" s="204"/>
      <c r="ZD642" s="204">
        <f>VLOOKUP(ZA642,$A$681:$F$2401,6,FALSE)</f>
        <v>117</v>
      </c>
      <c r="ZE642" s="203" t="s">
        <v>63</v>
      </c>
      <c r="ZF642" s="10">
        <f>ZD642*1.4</f>
        <v>163.79999999999998</v>
      </c>
      <c r="ZH642" s="273"/>
      <c r="ZI642" s="203" t="s">
        <v>101</v>
      </c>
      <c r="ZJ642" s="276" t="s">
        <v>685</v>
      </c>
      <c r="ZL642" s="204"/>
      <c r="ZM642" s="204">
        <f>VLOOKUP(ZJ642,$A$681:$F$2401,6,FALSE)</f>
        <v>121</v>
      </c>
      <c r="ZN642" s="203" t="s">
        <v>63</v>
      </c>
      <c r="ZO642" s="10">
        <f>ZM642*1.4</f>
        <v>169.39999999999998</v>
      </c>
      <c r="ZQ642" s="273"/>
      <c r="ZR642" s="203" t="s">
        <v>101</v>
      </c>
      <c r="ZS642" s="276" t="s">
        <v>635</v>
      </c>
      <c r="ZU642" s="204"/>
      <c r="ZV642" s="204">
        <f>VLOOKUP(ZS642,$A$681:$F$2401,6,FALSE)</f>
        <v>12</v>
      </c>
      <c r="ZW642" s="203" t="s">
        <v>63</v>
      </c>
      <c r="ZX642" s="10">
        <f>ZV642*1.4</f>
        <v>16.799999999999997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VLOOKUP(AAB642,$A$681:$F$2401,6,FALSE)</f>
        <v>38</v>
      </c>
      <c r="AAF642" s="203" t="s">
        <v>63</v>
      </c>
      <c r="AAG642" s="10">
        <f>AAE642*1.4</f>
        <v>53.199999999999996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VLOOKUP(AAK642,$A$681:$F$2401,6,FALSE)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VLOOKUP(AAT642,$A$681:$F$2401,6,FALSE)</f>
        <v>3</v>
      </c>
      <c r="AAX642" s="203" t="s">
        <v>63</v>
      </c>
      <c r="AAY642" s="10">
        <f>AAW642*1.4</f>
        <v>4.1999999999999993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VLOOKUP(ABC642,$A$681:$F$2401,6,FALSE)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VLOOKUP(ABL642,$A$681:$F$2401,6,FALSE)</f>
        <v>38</v>
      </c>
      <c r="ABP642" s="203" t="s">
        <v>63</v>
      </c>
      <c r="ABQ642" s="10">
        <f>ABO642*1.4</f>
        <v>53.199999999999996</v>
      </c>
      <c r="ABR642" s="10"/>
      <c r="ABS642" s="273"/>
      <c r="ABT642" s="203" t="s">
        <v>101</v>
      </c>
      <c r="ABU642" s="276" t="s">
        <v>2615</v>
      </c>
      <c r="ABW642" s="204"/>
      <c r="ABX642" s="204">
        <f>VLOOKUP(ABU642,$A$681:$F$2401,6,FALSE)</f>
        <v>117</v>
      </c>
      <c r="ABY642" s="203" t="s">
        <v>63</v>
      </c>
      <c r="ABZ642" s="10">
        <f>ABX642*1.4</f>
        <v>163.79999999999998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VLOOKUP(ACD642,$A$681:$F$2401,6,FALSE)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VLOOKUP(ACM642,$A$681:$F$2401,6,FALSE)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VLOOKUP(ACV642,$A$681:$F$2401,6,FALSE)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VLOOKUP(ADE642,$A$681:$F$2401,6,FALSE)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VLOOKUP(ADN642,$A$681:$F$2401,6,FALSE)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VLOOKUP(ADW642,$A$681:$F$2401,6,FALSE)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VLOOKUP(AEF642,$A$681:$F$2401,6,FALSE)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VLOOKUP(AEO642,$A$681:$F$2401,6,FALSE)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VLOOKUP(AEX642,$A$681:$F$2401,6,FALSE)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VLOOKUP(AFG642,$A$681:$F$2401,6,FALSE)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VLOOKUP(AFP642,$A$681:$F$2401,6,FALSE)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VLOOKUP(AFY642,$A$681:$F$2401,6,FALSE)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VLOOKUP(AGH642,$A$681:$F$2401,6,FALSE)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VLOOKUP(AGQ642,$A$681:$F$2401,6,FALSE)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VLOOKUP(AGZ642,$A$681:$F$2401,6,FALSE)</f>
        <v>4</v>
      </c>
      <c r="AHD642" s="203" t="s">
        <v>63</v>
      </c>
      <c r="AHE642" s="10">
        <f>AHC642*1.4</f>
        <v>5.6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VLOOKUP(AHI642,$A$681:$F$2401,6,FALSE)</f>
        <v>62</v>
      </c>
      <c r="AHM642" s="203" t="s">
        <v>63</v>
      </c>
      <c r="AHN642" s="10">
        <f>AHL642*1.4</f>
        <v>86.8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VLOOKUP(AHR642,$A$681:$F$2401,6,FALSE)</f>
        <v>240</v>
      </c>
      <c r="AHV642" s="203" t="s">
        <v>63</v>
      </c>
      <c r="AHW642" s="10">
        <f>AHU642*1.4</f>
        <v>336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VLOOKUP(AIA642,$A$681:$F$2401,6,FALSE)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VLOOKUP(AIJ642,$A$681:$F$2401,6,FALSE)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VLOOKUP(AIS642,$A$681:$F$2401,6,FALSE)</f>
        <v>62</v>
      </c>
      <c r="AIW642" s="203" t="s">
        <v>63</v>
      </c>
      <c r="AIX642" s="10">
        <f>AIV642*1.4</f>
        <v>86.8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VLOOKUP(AJB642,$A$681:$F$2401,6,FALSE)</f>
        <v>40</v>
      </c>
      <c r="AJF642" s="203" t="s">
        <v>63</v>
      </c>
      <c r="AJG642" s="10">
        <f>AJE642*1.4</f>
        <v>56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VLOOKUP(AJK642,$A$681:$F$2401,6,FALSE)</f>
        <v>0</v>
      </c>
      <c r="AJO642" s="203" t="s">
        <v>63</v>
      </c>
      <c r="AJP642" s="10">
        <f>AJN642*1.4</f>
        <v>0</v>
      </c>
      <c r="AJQ642" s="10"/>
      <c r="AJR642" s="273"/>
      <c r="AJS642" s="203" t="s">
        <v>101</v>
      </c>
      <c r="AJT642" s="428" t="s">
        <v>446</v>
      </c>
      <c r="AJV642" s="204"/>
      <c r="AJW642" s="204">
        <f>VLOOKUP(AJT642,$A$681:$F$2401,6,FALSE)</f>
        <v>62</v>
      </c>
      <c r="AJX642" s="203" t="s">
        <v>63</v>
      </c>
      <c r="AJY642" s="10">
        <f>AJW642*1.4</f>
        <v>86.8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VLOOKUP(AKC642,$A$681:$F$2401,6,FALSE)</f>
        <v>40</v>
      </c>
      <c r="AKG642" s="203" t="s">
        <v>63</v>
      </c>
      <c r="AKH642" s="10">
        <f>AKF642*1.4</f>
        <v>56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VLOOKUP(AKL642,$A$681:$F$2401,6,FALSE)</f>
        <v>123</v>
      </c>
      <c r="AKP642" s="203" t="s">
        <v>63</v>
      </c>
      <c r="AKQ642" s="10">
        <f>AKO642*1.4</f>
        <v>172.2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VLOOKUP(AKU642,$A$681:$F$2401,6,FALSE)</f>
        <v>0</v>
      </c>
      <c r="AKY642" s="203" t="s">
        <v>63</v>
      </c>
      <c r="AKZ642" s="10">
        <f>AKX642*1.4</f>
        <v>0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VLOOKUP(ALD642,$A$681:$F$2401,6,FALSE)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VLOOKUP(ALM642,$A$681:$F$2401,6,FALSE)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VLOOKUP(ALV642,$A$681:$F$2401,6,FALSE)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VLOOKUP(AME642,$A$681:$F$2401,6,FALSE)</f>
        <v>62</v>
      </c>
      <c r="AMI642" s="203" t="s">
        <v>63</v>
      </c>
      <c r="AMJ642" s="10">
        <f>AMH642*1.4</f>
        <v>86.8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VLOOKUP(AMN642,$A$681:$F$2401,6,FALSE)</f>
        <v>121</v>
      </c>
      <c r="AMR642" s="203" t="s">
        <v>63</v>
      </c>
      <c r="AMS642" s="10">
        <f>AMQ642*1.4</f>
        <v>169.39999999999998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VLOOKUP(AMW642,$A$681:$F$2401,6,FALSE)</f>
        <v>61</v>
      </c>
      <c r="ANA642" s="203" t="s">
        <v>63</v>
      </c>
      <c r="ANB642" s="10">
        <f>AMZ642*1.4</f>
        <v>85.399999999999991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VLOOKUP(ANF642,$A$681:$F$2401,6,FALSE)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VLOOKUP(ANO642,$A$681:$F$2401,6,FALSE)</f>
        <v>59</v>
      </c>
      <c r="ANS642" s="203" t="s">
        <v>63</v>
      </c>
      <c r="ANT642" s="10">
        <f>ANR642*1.4</f>
        <v>82.6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VLOOKUP(ANX642,$A$681:$F$2401,6,FALSE)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VLOOKUP(AOG642,$A$681:$F$2401,6,FALSE)</f>
        <v>111</v>
      </c>
      <c r="AOK642" s="203" t="s">
        <v>63</v>
      </c>
      <c r="AOL642" s="10">
        <f>AOJ642*1.4</f>
        <v>155.39999999999998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VLOOKUP(AOP642,$A$681:$F$2401,6,FALSE)</f>
        <v>81</v>
      </c>
      <c r="AOT642" s="203" t="s">
        <v>63</v>
      </c>
      <c r="AOU642" s="10">
        <f>AOS642*1.4</f>
        <v>113.39999999999999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VLOOKUP(AOY642,$A$681:$F$2401,6,FALSE)</f>
        <v>3</v>
      </c>
      <c r="APC642" s="203" t="s">
        <v>63</v>
      </c>
      <c r="APD642" s="10">
        <f>APB642*1.4</f>
        <v>4.1999999999999993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VLOOKUP(APH642,$A$681:$F$2401,6,FALSE)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VLOOKUP(APQ642,$A$681:$F$2401,6,FALSE)</f>
        <v>81</v>
      </c>
      <c r="APU642" s="203" t="s">
        <v>63</v>
      </c>
      <c r="APV642" s="10">
        <f>APT642*1.4</f>
        <v>113.39999999999999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VLOOKUP(APZ642,$A$681:$F$2401,6,FALSE)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VLOOKUP(B643,$A$681:$F$2401,6,FALSE)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VLOOKUP(K643,$A$681:$F$2401,6,FALSE)</f>
        <v>240</v>
      </c>
      <c r="O643" s="203" t="s">
        <v>65</v>
      </c>
      <c r="P643" s="10">
        <f>N643*1.3</f>
        <v>312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VLOOKUP(T643,$A$681:$F$2401,6,FALSE)</f>
        <v>240</v>
      </c>
      <c r="X643" s="203" t="s">
        <v>65</v>
      </c>
      <c r="Y643" s="10">
        <f>W643*1.3</f>
        <v>312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VLOOKUP(AC643,$A$681:$F$2401,6,FALSE)</f>
        <v>202</v>
      </c>
      <c r="AG643" s="203" t="s">
        <v>65</v>
      </c>
      <c r="AH643" s="10">
        <f>AF643*1.3</f>
        <v>262.60000000000002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VLOOKUP(AL643,$A$681:$F$2401,6,FALSE)</f>
        <v>4</v>
      </c>
      <c r="AP643" s="203" t="s">
        <v>65</v>
      </c>
      <c r="AQ643" s="10">
        <f>AO643*1.3</f>
        <v>5.2</v>
      </c>
      <c r="AR643" s="10"/>
      <c r="AS643" s="267"/>
      <c r="AT643" s="203" t="s">
        <v>102</v>
      </c>
      <c r="AU643" s="276" t="s">
        <v>2058</v>
      </c>
      <c r="AW643" s="204"/>
      <c r="AX643" s="204">
        <f>VLOOKUP(AU643,$A$681:$F$2401,6,FALSE)</f>
        <v>35</v>
      </c>
      <c r="AY643" s="203" t="s">
        <v>65</v>
      </c>
      <c r="AZ643" s="10">
        <f>AX643*1.3</f>
        <v>45.5</v>
      </c>
      <c r="BA643" s="10"/>
      <c r="BB643" s="267"/>
      <c r="BC643" s="203" t="s">
        <v>102</v>
      </c>
      <c r="BD643" s="276" t="s">
        <v>2562</v>
      </c>
      <c r="BF643" s="204"/>
      <c r="BG643" s="204">
        <f>VLOOKUP(BD643,$A$681:$F$2401,6,FALSE)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VLOOKUP(BM643,$A$681:$F$2401,6,FALSE)</f>
        <v>3</v>
      </c>
      <c r="BQ643" s="203" t="s">
        <v>65</v>
      </c>
      <c r="BR643" s="10">
        <f>BP643*1.3</f>
        <v>3.9000000000000004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VLOOKUP(BV643,$A$681:$F$2401,6,FALSE)</f>
        <v>79</v>
      </c>
      <c r="BZ643" s="203" t="s">
        <v>65</v>
      </c>
      <c r="CA643" s="10">
        <f>BY643*1.3</f>
        <v>102.7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VLOOKUP(CE643,$A$681:$F$2401,6,FALSE)</f>
        <v>61</v>
      </c>
      <c r="CI643" s="203" t="s">
        <v>65</v>
      </c>
      <c r="CJ643" s="10">
        <f>CH643*1.3</f>
        <v>79.3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VLOOKUP(CN643,$A$681:$F$2401,6,FALSE)</f>
        <v>61</v>
      </c>
      <c r="CR643" s="203" t="s">
        <v>65</v>
      </c>
      <c r="CS643" s="10">
        <f>CQ643*1.3</f>
        <v>79.3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VLOOKUP(CW643,$A$681:$F$2401,6,FALSE)</f>
        <v>240</v>
      </c>
      <c r="DA643" s="203" t="s">
        <v>65</v>
      </c>
      <c r="DB643" s="10">
        <f>CZ643*1.3</f>
        <v>312</v>
      </c>
      <c r="DC643" s="10"/>
      <c r="DD643" s="267"/>
      <c r="DE643" s="203" t="s">
        <v>102</v>
      </c>
      <c r="DF643" s="276" t="s">
        <v>2615</v>
      </c>
      <c r="DH643" s="204"/>
      <c r="DI643" s="204">
        <f>VLOOKUP(DF643,$A$681:$F$2401,6,FALSE)</f>
        <v>117</v>
      </c>
      <c r="DJ643" s="203" t="s">
        <v>65</v>
      </c>
      <c r="DK643" s="10">
        <f>DI643*1.3</f>
        <v>152.1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VLOOKUP(DO643,$A$681:$F$2401,6,FALSE)</f>
        <v>4</v>
      </c>
      <c r="DS643" s="203" t="s">
        <v>65</v>
      </c>
      <c r="DT643" s="10">
        <f>DR643*1.3</f>
        <v>5.2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VLOOKUP(DX643,$A$681:$F$2401,6,FALSE)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VLOOKUP(EG643,$A$681:$F$2401,6,FALSE)</f>
        <v>3</v>
      </c>
      <c r="EK643" s="203" t="s">
        <v>65</v>
      </c>
      <c r="EL643" s="10">
        <f>EJ643*1.3</f>
        <v>3.9000000000000004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VLOOKUP(EP643,$A$681:$F$2401,6,FALSE)</f>
        <v>240</v>
      </c>
      <c r="ET643" s="203" t="s">
        <v>65</v>
      </c>
      <c r="EU643" s="10">
        <f>ES643*1.3</f>
        <v>312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VLOOKUP(EY643,$A$681:$F$2401,6,FALSE)</f>
        <v>53</v>
      </c>
      <c r="FC643" s="203" t="s">
        <v>65</v>
      </c>
      <c r="FD643" s="10">
        <f>FB643*1.3</f>
        <v>68.900000000000006</v>
      </c>
      <c r="FE643" s="10"/>
      <c r="FF643" s="267"/>
      <c r="FG643" s="203" t="s">
        <v>102</v>
      </c>
      <c r="FH643" s="418" t="s">
        <v>534</v>
      </c>
      <c r="FJ643" s="204"/>
      <c r="FK643" s="204">
        <f>VLOOKUP(FH643,$A$681:$F$2401,6,FALSE)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VLOOKUP(FQ643,$A$681:$F$2401,6,FALSE)</f>
        <v>281</v>
      </c>
      <c r="FU643" s="203" t="s">
        <v>65</v>
      </c>
      <c r="FV643" s="10">
        <f>FT643*1.3</f>
        <v>365.3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VLOOKUP(FZ643,$A$681:$F$2401,6,FALSE)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VLOOKUP(GI643,$A$681:$F$2401,6,FALSE)</f>
        <v>79</v>
      </c>
      <c r="GM643" s="203" t="s">
        <v>65</v>
      </c>
      <c r="GN643" s="10">
        <f>GL643*1.3</f>
        <v>102.7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VLOOKUP(GR643,$A$681:$F$2401,6,FALSE)</f>
        <v>3</v>
      </c>
      <c r="GV643" s="203" t="s">
        <v>65</v>
      </c>
      <c r="GW643" s="10">
        <f>GU643*1.3</f>
        <v>3.9000000000000004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VLOOKUP(HA643,$A$681:$F$2401,6,FALSE)</f>
        <v>38</v>
      </c>
      <c r="HE643" s="203" t="s">
        <v>65</v>
      </c>
      <c r="HF643" s="10">
        <f>HD643*1.3</f>
        <v>49.4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VLOOKUP(HJ643,$A$681:$F$2401,6,FALSE)</f>
        <v>3</v>
      </c>
      <c r="HN643" s="203" t="s">
        <v>65</v>
      </c>
      <c r="HO643" s="10">
        <f>HM643*1.3</f>
        <v>3.9000000000000004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VLOOKUP(HS643,$A$681:$F$2401,6,FALSE)</f>
        <v>59</v>
      </c>
      <c r="HW643" s="203" t="s">
        <v>65</v>
      </c>
      <c r="HX643" s="10">
        <f>HV643*1.3</f>
        <v>76.7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VLOOKUP(IB643,$A$681:$F$2401,6,FALSE)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VLOOKUP(IK643,$A$681:$F$2401,6,FALSE)</f>
        <v>7</v>
      </c>
      <c r="IO643" s="203" t="s">
        <v>65</v>
      </c>
      <c r="IP643" s="10">
        <f>IN643*1.3</f>
        <v>9.1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VLOOKUP(IT643,$A$681:$F$2401,6,FALSE)</f>
        <v>111</v>
      </c>
      <c r="IX643" s="203" t="s">
        <v>65</v>
      </c>
      <c r="IY643" s="10">
        <f>IW643*1.3</f>
        <v>144.30000000000001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VLOOKUP(JC643,$A$681:$F$2401,6,FALSE)</f>
        <v>62</v>
      </c>
      <c r="JG643" s="203" t="s">
        <v>65</v>
      </c>
      <c r="JH643" s="10">
        <f>JF643*1.3</f>
        <v>80.600000000000009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VLOOKUP(JL643,$A$681:$F$2401,6,FALSE)</f>
        <v>350</v>
      </c>
      <c r="JP643" s="203" t="s">
        <v>65</v>
      </c>
      <c r="JQ643" s="10">
        <f>JO643*1.3</f>
        <v>455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VLOOKUP(JU643,$A$681:$F$2401,6,FALSE)</f>
        <v>4</v>
      </c>
      <c r="JY643" s="203" t="s">
        <v>65</v>
      </c>
      <c r="JZ643" s="10">
        <f>JX643*1.3</f>
        <v>5.2</v>
      </c>
      <c r="KA643" s="10"/>
      <c r="KB643" s="267"/>
      <c r="KC643" s="203" t="s">
        <v>102</v>
      </c>
      <c r="KD643" s="276" t="s">
        <v>2562</v>
      </c>
      <c r="KF643" s="204"/>
      <c r="KG643" s="204">
        <f>VLOOKUP(KD643,$A$681:$F$2401,6,FALSE)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VLOOKUP(KM643,$A$681:$F$2401,6,FALSE)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VLOOKUP(KV643,$A$681:$F$2401,6,FALSE)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VLOOKUP(LE643,$A$681:$F$2401,6,FALSE)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2562</v>
      </c>
      <c r="LP643" s="204"/>
      <c r="LQ643" s="204">
        <f>VLOOKUP(LN643,$A$681:$F$2401,6,FALSE)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2072</v>
      </c>
      <c r="LY643" s="204"/>
      <c r="LZ643" s="204">
        <f>VLOOKUP(LW643,$A$681:$F$2401,6,FALSE)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VLOOKUP(MF643,$A$681:$F$2401,6,FALSE)</f>
        <v>4</v>
      </c>
      <c r="MJ643" s="203" t="s">
        <v>65</v>
      </c>
      <c r="MK643" s="10">
        <f>MI643*1.3</f>
        <v>5.2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VLOOKUP(MO643,$A$681:$F$2401,6,FALSE)</f>
        <v>61</v>
      </c>
      <c r="MS643" s="203" t="s">
        <v>65</v>
      </c>
      <c r="MT643" s="10">
        <f>MR643*1.3</f>
        <v>79.3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VLOOKUP(MX643,$A$681:$F$2401,6,FALSE)</f>
        <v>75</v>
      </c>
      <c r="NB643" s="203" t="s">
        <v>65</v>
      </c>
      <c r="NC643" s="10">
        <f>NA643*1.3</f>
        <v>97.5</v>
      </c>
      <c r="ND643" s="10"/>
      <c r="NE643" s="267"/>
      <c r="NF643" s="203" t="s">
        <v>102</v>
      </c>
      <c r="NG643" s="276" t="s">
        <v>2066</v>
      </c>
      <c r="NI643" s="204"/>
      <c r="NJ643" s="204">
        <f>VLOOKUP(NG643,$A$681:$F$2401,6,FALSE)</f>
        <v>220</v>
      </c>
      <c r="NK643" s="203" t="s">
        <v>65</v>
      </c>
      <c r="NL643" s="10">
        <f>NJ643*1.3</f>
        <v>286</v>
      </c>
      <c r="NM643" s="10"/>
      <c r="NN643" s="267"/>
      <c r="NO643" s="203" t="s">
        <v>102</v>
      </c>
      <c r="NP643" s="421" t="s">
        <v>433</v>
      </c>
      <c r="NR643" s="204"/>
      <c r="NS643" s="204">
        <f>VLOOKUP(NP643,$A$681:$F$2401,6,FALSE)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VLOOKUP(NY643,$A$681:$F$2401,6,FALSE)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VLOOKUP(OH643,$A$681:$F$2401,6,FALSE)</f>
        <v>4</v>
      </c>
      <c r="OL643" s="203" t="s">
        <v>65</v>
      </c>
      <c r="OM643" s="10">
        <f>OK643*1.3</f>
        <v>5.2</v>
      </c>
      <c r="ON643" s="10"/>
      <c r="OO643" s="267"/>
      <c r="OP643" s="203" t="s">
        <v>102</v>
      </c>
      <c r="OQ643" s="421" t="s">
        <v>2562</v>
      </c>
      <c r="OS643" s="204"/>
      <c r="OT643" s="204">
        <f>VLOOKUP(OQ643,$A$681:$F$2401,6,FALSE)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5" t="s">
        <v>1215</v>
      </c>
      <c r="PB643" s="204"/>
      <c r="PC643" s="204">
        <f>VLOOKUP(OZ643,$A$681:$F$2401,6,FALSE)</f>
        <v>59</v>
      </c>
      <c r="PD643" s="203" t="s">
        <v>65</v>
      </c>
      <c r="PE643" s="10">
        <f>PC643*1.3</f>
        <v>76.7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VLOOKUP(PI643,$A$681:$F$2401,6,FALSE)</f>
        <v>4</v>
      </c>
      <c r="PM643" s="203" t="s">
        <v>65</v>
      </c>
      <c r="PN643" s="10">
        <f>PL643*1.3</f>
        <v>5.2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VLOOKUP(PR643,$A$681:$F$2401,6,FALSE)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VLOOKUP(QA643,$A$681:$F$2401,6,FALSE)</f>
        <v>40</v>
      </c>
      <c r="QE643" s="203" t="s">
        <v>65</v>
      </c>
      <c r="QF643" s="10">
        <f>QD643*1.3</f>
        <v>52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VLOOKUP(QJ643,$A$681:$F$2401,6,FALSE)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VLOOKUP(QS643,$A$681:$F$2401,6,FALSE)</f>
        <v>281</v>
      </c>
      <c r="QW643" s="203" t="s">
        <v>65</v>
      </c>
      <c r="QX643" s="10">
        <f>QV643*1.3</f>
        <v>365.3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VLOOKUP(RB643,$A$681:$F$2401,6,FALSE)</f>
        <v>7</v>
      </c>
      <c r="RF643" s="203" t="s">
        <v>65</v>
      </c>
      <c r="RG643" s="10">
        <f>RE643*1.3</f>
        <v>9.1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VLOOKUP(RK643,$A$681:$F$2401,6,FALSE)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VLOOKUP(RT643,$A$681:$F$2401,6,FALSE)</f>
        <v>202</v>
      </c>
      <c r="RX643" s="203" t="s">
        <v>65</v>
      </c>
      <c r="RY643" s="10">
        <f>RW643*1.3</f>
        <v>262.60000000000002</v>
      </c>
      <c r="RZ643" s="10"/>
      <c r="SA643" s="273"/>
      <c r="SB643" s="203" t="s">
        <v>102</v>
      </c>
      <c r="SC643" s="276" t="s">
        <v>2562</v>
      </c>
      <c r="SE643" s="204"/>
      <c r="SF643" s="204">
        <f>VLOOKUP(SC643,$A$681:$F$2401,6,FALSE)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VLOOKUP(SL643,$A$681:$F$2401,6,FALSE)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2563</v>
      </c>
      <c r="SW643" s="204"/>
      <c r="SX643" s="204">
        <f>VLOOKUP(SU643,$A$681:$F$2401,6,FALSE)</f>
        <v>12</v>
      </c>
      <c r="SY643" s="203" t="s">
        <v>65</v>
      </c>
      <c r="SZ643" s="10">
        <f>SX643*1.3</f>
        <v>15.600000000000001</v>
      </c>
      <c r="TA643" s="10"/>
      <c r="TB643" s="273"/>
      <c r="TC643" s="203" t="s">
        <v>102</v>
      </c>
      <c r="TD643" s="425" t="s">
        <v>685</v>
      </c>
      <c r="TF643" s="204"/>
      <c r="TG643" s="204">
        <f>VLOOKUP(TD643,$A$681:$F$2401,6,FALSE)</f>
        <v>121</v>
      </c>
      <c r="TH643" s="203" t="s">
        <v>65</v>
      </c>
      <c r="TI643" s="10">
        <f>TG643*1.3</f>
        <v>157.30000000000001</v>
      </c>
      <c r="TK643" s="273"/>
      <c r="TL643" s="203" t="s">
        <v>102</v>
      </c>
      <c r="TM643" s="276" t="s">
        <v>1449</v>
      </c>
      <c r="TO643" s="204"/>
      <c r="TP643" s="204">
        <f>VLOOKUP(TM643,$A$681:$F$2401,6,FALSE)</f>
        <v>202</v>
      </c>
      <c r="TQ643" s="203" t="s">
        <v>65</v>
      </c>
      <c r="TR643" s="10">
        <f>TP643*1.3</f>
        <v>262.60000000000002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VLOOKUP(TV643,$A$681:$F$2401,6,FALSE)</f>
        <v>4</v>
      </c>
      <c r="TZ643" s="203" t="s">
        <v>65</v>
      </c>
      <c r="UA643" s="10">
        <f>TY643*1.3</f>
        <v>5.2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VLOOKUP(UE643,$A$681:$F$2401,6,FALSE)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2103</v>
      </c>
      <c r="UP643" s="204"/>
      <c r="UQ643" s="204">
        <f>VLOOKUP(UN643,$A$681:$F$2401,6,FALSE)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VLOOKUP(UW643,$A$681:$F$2401,6,FALSE)</f>
        <v>281</v>
      </c>
      <c r="VA643" s="203" t="s">
        <v>65</v>
      </c>
      <c r="VB643" s="10">
        <f>UZ643*1.3</f>
        <v>365.3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VLOOKUP(VF643,$A$681:$F$2401,6,FALSE)</f>
        <v>75</v>
      </c>
      <c r="VJ643" s="203" t="s">
        <v>65</v>
      </c>
      <c r="VK643" s="10">
        <f>VI643*1.3</f>
        <v>97.5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VLOOKUP(VO643,$A$681:$F$2401,6,FALSE)</f>
        <v>4</v>
      </c>
      <c r="VS643" s="203" t="s">
        <v>65</v>
      </c>
      <c r="VT643" s="10">
        <f>VR643*1.3</f>
        <v>5.2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VLOOKUP(VX643,$A$681:$F$2401,6,FALSE)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VLOOKUP(WG643,$A$681:$F$2401,6,FALSE)</f>
        <v>38</v>
      </c>
      <c r="WK643" s="203" t="s">
        <v>65</v>
      </c>
      <c r="WL643" s="10">
        <f>WJ643*1.3</f>
        <v>49.4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VLOOKUP(WP643,$A$681:$F$2401,6,FALSE)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VLOOKUP(WY643,$A$681:$F$2401,6,FALSE)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VLOOKUP(XH643,$A$681:$F$2401,6,FALSE)</f>
        <v>61</v>
      </c>
      <c r="XL643" s="203" t="s">
        <v>65</v>
      </c>
      <c r="XM643" s="10">
        <f>XK643*1.3</f>
        <v>79.3</v>
      </c>
      <c r="XO643" s="273"/>
      <c r="XP643" s="203" t="s">
        <v>102</v>
      </c>
      <c r="XQ643" s="276" t="s">
        <v>1272</v>
      </c>
      <c r="XS643" s="204"/>
      <c r="XT643" s="204">
        <f>VLOOKUP(XQ643,$A$681:$F$2401,6,FALSE)</f>
        <v>26</v>
      </c>
      <c r="XU643" s="203" t="s">
        <v>65</v>
      </c>
      <c r="XV643" s="10">
        <f>XT643*1.3</f>
        <v>33.800000000000004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VLOOKUP(XZ643,$A$681:$F$2401,6,FALSE)</f>
        <v>240</v>
      </c>
      <c r="YD643" s="203" t="s">
        <v>65</v>
      </c>
      <c r="YE643" s="10">
        <f>YC643*1.3</f>
        <v>312</v>
      </c>
      <c r="YG643" s="273"/>
      <c r="YH643" s="203" t="s">
        <v>102</v>
      </c>
      <c r="YI643" s="278" t="s">
        <v>183</v>
      </c>
      <c r="YK643" s="204"/>
      <c r="YL643" s="204" t="e">
        <f>VLOOKUP(YI643,$A$681:$F$2401,6,FALSE)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VLOOKUP(YR643,$A$681:$F$2401,6,FALSE)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5" t="s">
        <v>1274</v>
      </c>
      <c r="ZC643" s="204"/>
      <c r="ZD643" s="204">
        <f>VLOOKUP(ZA643,$A$681:$F$2401,6,FALSE)</f>
        <v>240</v>
      </c>
      <c r="ZE643" s="203" t="s">
        <v>65</v>
      </c>
      <c r="ZF643" s="10">
        <f>ZD643*1.3</f>
        <v>312</v>
      </c>
      <c r="ZH643" s="273"/>
      <c r="ZI643" s="203" t="s">
        <v>102</v>
      </c>
      <c r="ZJ643" s="276" t="s">
        <v>510</v>
      </c>
      <c r="ZL643" s="204"/>
      <c r="ZM643" s="204">
        <f>VLOOKUP(ZJ643,$A$681:$F$2401,6,FALSE)</f>
        <v>81</v>
      </c>
      <c r="ZN643" s="203" t="s">
        <v>65</v>
      </c>
      <c r="ZO643" s="10">
        <f>ZM643*1.3</f>
        <v>105.3</v>
      </c>
      <c r="ZQ643" s="273"/>
      <c r="ZR643" s="203" t="s">
        <v>102</v>
      </c>
      <c r="ZS643" s="276" t="s">
        <v>560</v>
      </c>
      <c r="ZU643" s="204"/>
      <c r="ZV643" s="204">
        <f>VLOOKUP(ZS643,$A$681:$F$2401,6,FALSE)</f>
        <v>53</v>
      </c>
      <c r="ZW643" s="203" t="s">
        <v>65</v>
      </c>
      <c r="ZX643" s="10">
        <f>ZV643*1.3</f>
        <v>68.900000000000006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VLOOKUP(AAB643,$A$681:$F$2401,6,FALSE)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VLOOKUP(AAK643,$A$681:$F$2401,6,FALSE)</f>
        <v>4</v>
      </c>
      <c r="AAO643" s="203" t="s">
        <v>65</v>
      </c>
      <c r="AAP643" s="10">
        <f>AAN643*1.3</f>
        <v>5.2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VLOOKUP(AAT643,$A$681:$F$2401,6,FALSE)</f>
        <v>0</v>
      </c>
      <c r="AAX643" s="203" t="s">
        <v>65</v>
      </c>
      <c r="AAY643" s="10">
        <f>AAW643*1.3</f>
        <v>0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VLOOKUP(ABC643,$A$681:$F$2401,6,FALSE)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VLOOKUP(ABL643,$A$681:$F$2401,6,FALSE)</f>
        <v>0</v>
      </c>
      <c r="ABP643" s="203" t="s">
        <v>65</v>
      </c>
      <c r="ABQ643" s="10">
        <f>ABO643*1.3</f>
        <v>0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VLOOKUP(ABU643,$A$681:$F$2401,6,FALSE)</f>
        <v>75</v>
      </c>
      <c r="ABY643" s="203" t="s">
        <v>65</v>
      </c>
      <c r="ABZ643" s="10">
        <f>ABX643*1.3</f>
        <v>97.5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VLOOKUP(ACD643,$A$681:$F$2401,6,FALSE)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VLOOKUP(ACM643,$A$681:$F$2401,6,FALSE)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VLOOKUP(ACV643,$A$681:$F$2401,6,FALSE)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VLOOKUP(ADE643,$A$681:$F$2401,6,FALSE)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VLOOKUP(ADN643,$A$681:$F$2401,6,FALSE)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VLOOKUP(ADW643,$A$681:$F$2401,6,FALSE)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VLOOKUP(AEF643,$A$681:$F$2401,6,FALSE)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VLOOKUP(AEO643,$A$681:$F$2401,6,FALSE)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VLOOKUP(AEX643,$A$681:$F$2401,6,FALSE)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VLOOKUP(AFG643,$A$681:$F$2401,6,FALSE)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VLOOKUP(AFP643,$A$681:$F$2401,6,FALSE)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VLOOKUP(AFY643,$A$681:$F$2401,6,FALSE)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VLOOKUP(AGH643,$A$681:$F$2401,6,FALSE)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VLOOKUP(AGQ643,$A$681:$F$2401,6,FALSE)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VLOOKUP(AGZ643,$A$681:$F$2401,6,FALSE)</f>
        <v>79</v>
      </c>
      <c r="AHD643" s="203" t="s">
        <v>65</v>
      </c>
      <c r="AHE643" s="10">
        <f>AHC643*1.3</f>
        <v>102.7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VLOOKUP(AHI643,$A$681:$F$2401,6,FALSE)</f>
        <v>43</v>
      </c>
      <c r="AHM643" s="203" t="s">
        <v>65</v>
      </c>
      <c r="AHN643" s="10">
        <f>AHL643*1.3</f>
        <v>55.9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VLOOKUP(AHR643,$A$681:$F$2401,6,FALSE)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VLOOKUP(AIA643,$A$681:$F$2401,6,FALSE)</f>
        <v>3</v>
      </c>
      <c r="AIE643" s="203" t="s">
        <v>65</v>
      </c>
      <c r="AIF643" s="10">
        <f>AID643*1.3</f>
        <v>3.9000000000000004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VLOOKUP(AIJ643,$A$681:$F$2401,6,FALSE)</f>
        <v>51</v>
      </c>
      <c r="AIN643" s="203" t="s">
        <v>65</v>
      </c>
      <c r="AIO643" s="10">
        <f>AIM643*1.3</f>
        <v>66.3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VLOOKUP(AIS643,$A$681:$F$2401,6,FALSE)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VLOOKUP(AJB643,$A$681:$F$2401,6,FALSE)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VLOOKUP(AJK643,$A$681:$F$2401,6,FALSE)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8" t="s">
        <v>1215</v>
      </c>
      <c r="AJV643" s="204"/>
      <c r="AJW643" s="204">
        <f>VLOOKUP(AJT643,$A$681:$F$2401,6,FALSE)</f>
        <v>59</v>
      </c>
      <c r="AJX643" s="203" t="s">
        <v>65</v>
      </c>
      <c r="AJY643" s="10">
        <f>AJW643*1.3</f>
        <v>76.7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VLOOKUP(AKC643,$A$681:$F$2401,6,FALSE)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2103</v>
      </c>
      <c r="AKN643" s="204"/>
      <c r="AKO643" s="204">
        <f>VLOOKUP(AKL643,$A$681:$F$2401,6,FALSE)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2072</v>
      </c>
      <c r="AKW643" s="204"/>
      <c r="AKX643" s="204">
        <f>VLOOKUP(AKU643,$A$681:$F$2401,6,FALSE)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2563</v>
      </c>
      <c r="ALF643" s="204"/>
      <c r="ALG643" s="204">
        <f>VLOOKUP(ALD643,$A$681:$F$2401,6,FALSE)</f>
        <v>12</v>
      </c>
      <c r="ALH643" s="203" t="s">
        <v>65</v>
      </c>
      <c r="ALI643" s="10">
        <f>ALG643*1.3</f>
        <v>15.600000000000001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VLOOKUP(ALM643,$A$681:$F$2401,6,FALSE)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VLOOKUP(ALV643,$A$681:$F$2401,6,FALSE)</f>
        <v>34</v>
      </c>
      <c r="ALZ643" s="203" t="s">
        <v>65</v>
      </c>
      <c r="AMA643" s="10">
        <f>ALY643*1.3</f>
        <v>44.2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VLOOKUP(AME643,$A$681:$F$2401,6,FALSE)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VLOOKUP(AMN643,$A$681:$F$2401,6,FALSE)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2562</v>
      </c>
      <c r="AMY643" s="204"/>
      <c r="AMZ643" s="204">
        <f>VLOOKUP(AMW643,$A$681:$F$2401,6,FALSE)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VLOOKUP(ANF643,$A$681:$F$2401,6,FALSE)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2516</v>
      </c>
      <c r="ANQ643" s="204"/>
      <c r="ANR643" s="204">
        <f>VLOOKUP(ANO643,$A$681:$F$2401,6,FALSE)</f>
        <v>49</v>
      </c>
      <c r="ANS643" s="203" t="s">
        <v>65</v>
      </c>
      <c r="ANT643" s="10">
        <f>ANR643*1.3</f>
        <v>63.7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VLOOKUP(ANX643,$A$681:$F$2401,6,FALSE)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VLOOKUP(AOG643,$A$681:$F$2401,6,FALSE)</f>
        <v>79</v>
      </c>
      <c r="AOK643" s="203" t="s">
        <v>65</v>
      </c>
      <c r="AOL643" s="10">
        <f>AOJ643*1.3</f>
        <v>102.7</v>
      </c>
      <c r="AOM643" s="10"/>
      <c r="AON643" s="273"/>
      <c r="AOO643" s="203" t="s">
        <v>102</v>
      </c>
      <c r="AOP643" s="276" t="s">
        <v>2562</v>
      </c>
      <c r="AOR643" s="204"/>
      <c r="AOS643" s="204">
        <f>VLOOKUP(AOP643,$A$681:$F$2401,6,FALSE)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2562</v>
      </c>
      <c r="APA643" s="204"/>
      <c r="APB643" s="204">
        <f>VLOOKUP(AOY643,$A$681:$F$2401,6,FALSE)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VLOOKUP(APH643,$A$681:$F$2401,6,FALSE)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VLOOKUP(APQ643,$A$681:$F$2401,6,FALSE)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VLOOKUP(APZ643,$A$681:$F$2401,6,FALSE)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VLOOKUP(B644,$A$681:$F$2401,6,FALSE)</f>
        <v>240</v>
      </c>
      <c r="F644" s="203" t="s">
        <v>67</v>
      </c>
      <c r="G644" s="10">
        <f>E644*1.2</f>
        <v>288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VLOOKUP(K644,$A$681:$F$2401,6,FALSE)</f>
        <v>202</v>
      </c>
      <c r="O644" s="203" t="s">
        <v>67</v>
      </c>
      <c r="P644" s="10">
        <f>N644*1.2</f>
        <v>242.39999999999998</v>
      </c>
      <c r="Q644" s="10"/>
      <c r="R644" s="267"/>
      <c r="S644" s="203" t="s">
        <v>103</v>
      </c>
      <c r="T644" s="276" t="s">
        <v>2058</v>
      </c>
      <c r="V644" s="204"/>
      <c r="W644" s="204">
        <f>VLOOKUP(T644,$A$681:$F$2401,6,FALSE)</f>
        <v>35</v>
      </c>
      <c r="X644" s="203" t="s">
        <v>67</v>
      </c>
      <c r="Y644" s="10">
        <f>W644*1.2</f>
        <v>42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VLOOKUP(AC644,$A$681:$F$2401,6,FALSE)</f>
        <v>240</v>
      </c>
      <c r="AG644" s="203" t="s">
        <v>67</v>
      </c>
      <c r="AH644" s="10">
        <f>AF644*1.2</f>
        <v>288</v>
      </c>
      <c r="AI644" s="10"/>
      <c r="AJ644" s="267"/>
      <c r="AK644" s="203" t="s">
        <v>103</v>
      </c>
      <c r="AL644" s="276" t="s">
        <v>2615</v>
      </c>
      <c r="AN644" s="204"/>
      <c r="AO644" s="204">
        <f>VLOOKUP(AL644,$A$681:$F$2401,6,FALSE)</f>
        <v>117</v>
      </c>
      <c r="AP644" s="203" t="s">
        <v>67</v>
      </c>
      <c r="AQ644" s="10">
        <f>AO644*1.2</f>
        <v>140.4</v>
      </c>
      <c r="AR644" s="10"/>
      <c r="AS644" s="267"/>
      <c r="AT644" s="203" t="s">
        <v>103</v>
      </c>
      <c r="AU644" s="276" t="s">
        <v>2066</v>
      </c>
      <c r="AW644" s="204"/>
      <c r="AX644" s="204">
        <f>VLOOKUP(AU644,$A$681:$F$2401,6,FALSE)</f>
        <v>220</v>
      </c>
      <c r="AY644" s="203" t="s">
        <v>67</v>
      </c>
      <c r="AZ644" s="10">
        <f>AX644*1.2</f>
        <v>264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VLOOKUP(BD644,$A$681:$F$2401,6,FALSE)</f>
        <v>38</v>
      </c>
      <c r="BH644" s="203" t="s">
        <v>67</v>
      </c>
      <c r="BI644" s="10">
        <f>BG644*1.2</f>
        <v>45.6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VLOOKUP(BM644,$A$681:$F$2401,6,FALSE)</f>
        <v>61</v>
      </c>
      <c r="BQ644" s="203" t="s">
        <v>67</v>
      </c>
      <c r="BR644" s="10">
        <f>BP644*1.2</f>
        <v>73.2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VLOOKUP(BV644,$A$681:$F$2401,6,FALSE)</f>
        <v>240</v>
      </c>
      <c r="BZ644" s="203" t="s">
        <v>67</v>
      </c>
      <c r="CA644" s="10">
        <f>BY644*1.2</f>
        <v>288</v>
      </c>
      <c r="CB644" s="10"/>
      <c r="CC644" s="267"/>
      <c r="CD644" s="203" t="s">
        <v>103</v>
      </c>
      <c r="CE644" s="276" t="s">
        <v>2562</v>
      </c>
      <c r="CG644" s="204"/>
      <c r="CH644" s="204">
        <f>VLOOKUP(CE644,$A$681:$F$2401,6,FALSE)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2615</v>
      </c>
      <c r="CP644" s="204"/>
      <c r="CQ644" s="204">
        <f>VLOOKUP(CN644,$A$681:$F$2401,6,FALSE)</f>
        <v>117</v>
      </c>
      <c r="CR644" s="203" t="s">
        <v>67</v>
      </c>
      <c r="CS644" s="10">
        <f>CQ644*1.2</f>
        <v>140.4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VLOOKUP(CW644,$A$681:$F$2401,6,FALSE)</f>
        <v>281</v>
      </c>
      <c r="DA644" s="203" t="s">
        <v>67</v>
      </c>
      <c r="DB644" s="10">
        <f>CZ644*1.2</f>
        <v>337.2</v>
      </c>
      <c r="DC644" s="10"/>
      <c r="DD644" s="267"/>
      <c r="DE644" s="203" t="s">
        <v>103</v>
      </c>
      <c r="DF644" s="276" t="s">
        <v>2562</v>
      </c>
      <c r="DH644" s="204"/>
      <c r="DI644" s="204">
        <f>VLOOKUP(DF644,$A$681:$F$2401,6,FALSE)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VLOOKUP(DO644,$A$681:$F$2401,6,FALSE)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VLOOKUP(DX644,$A$681:$F$2401,6,FALSE)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VLOOKUP(EG644,$A$681:$F$2401,6,FALSE)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2562</v>
      </c>
      <c r="ER644" s="204"/>
      <c r="ES644" s="204">
        <f>VLOOKUP(EP644,$A$681:$F$2401,6,FALSE)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VLOOKUP(EY644,$A$681:$F$2401,6,FALSE)</f>
        <v>281</v>
      </c>
      <c r="FC644" s="203" t="s">
        <v>67</v>
      </c>
      <c r="FD644" s="10">
        <f>FB644*1.2</f>
        <v>337.2</v>
      </c>
      <c r="FE644" s="10"/>
      <c r="FF644" s="267"/>
      <c r="FG644" s="203" t="s">
        <v>103</v>
      </c>
      <c r="FH644" s="418" t="s">
        <v>1274</v>
      </c>
      <c r="FJ644" s="204"/>
      <c r="FK644" s="204">
        <f>VLOOKUP(FH644,$A$681:$F$2401,6,FALSE)</f>
        <v>240</v>
      </c>
      <c r="FL644" s="203" t="s">
        <v>67</v>
      </c>
      <c r="FM644" s="10">
        <f>FK644*1.2</f>
        <v>288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VLOOKUP(FQ644,$A$681:$F$2401,6,FALSE)</f>
        <v>62</v>
      </c>
      <c r="FU644" s="203" t="s">
        <v>67</v>
      </c>
      <c r="FV644" s="10">
        <f>FT644*1.2</f>
        <v>74.399999999999991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VLOOKUP(FZ644,$A$681:$F$2401,6,FALSE)</f>
        <v>240</v>
      </c>
      <c r="GD644" s="203" t="s">
        <v>67</v>
      </c>
      <c r="GE644" s="10">
        <f>GC644*1.2</f>
        <v>288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VLOOKUP(GI644,$A$681:$F$2401,6,FALSE)</f>
        <v>240</v>
      </c>
      <c r="GM644" s="203" t="s">
        <v>67</v>
      </c>
      <c r="GN644" s="10">
        <f>GL644*1.2</f>
        <v>288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VLOOKUP(GR644,$A$681:$F$2401,6,FALSE)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VLOOKUP(HA644,$A$681:$F$2401,6,FALSE)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VLOOKUP(HJ644,$A$681:$F$2401,6,FALSE)</f>
        <v>61</v>
      </c>
      <c r="HN644" s="203" t="s">
        <v>67</v>
      </c>
      <c r="HO644" s="10">
        <f>HM644*1.2</f>
        <v>73.2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VLOOKUP(HS644,$A$681:$F$2401,6,FALSE)</f>
        <v>12</v>
      </c>
      <c r="HW644" s="203" t="s">
        <v>67</v>
      </c>
      <c r="HX644" s="10">
        <f>HV644*1.2</f>
        <v>14.399999999999999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VLOOKUP(IB644,$A$681:$F$2401,6,FALSE)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VLOOKUP(IK644,$A$681:$F$2401,6,FALSE)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VLOOKUP(IT644,$A$681:$F$2401,6,FALSE)</f>
        <v>240</v>
      </c>
      <c r="IX644" s="203" t="s">
        <v>67</v>
      </c>
      <c r="IY644" s="10">
        <f>IW644*1.2</f>
        <v>288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VLOOKUP(JC644,$A$681:$F$2401,6,FALSE)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VLOOKUP(JL644,$A$681:$F$2401,6,FALSE)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2058</v>
      </c>
      <c r="JW644" s="204"/>
      <c r="JX644" s="204">
        <f>VLOOKUP(JU644,$A$681:$F$2401,6,FALSE)</f>
        <v>35</v>
      </c>
      <c r="JY644" s="203" t="s">
        <v>67</v>
      </c>
      <c r="JZ644" s="10">
        <f>JX644*1.2</f>
        <v>42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VLOOKUP(KD644,$A$681:$F$2401,6,FALSE)</f>
        <v>61</v>
      </c>
      <c r="KH644" s="203" t="s">
        <v>67</v>
      </c>
      <c r="KI644" s="10">
        <f>KG644*1.2</f>
        <v>73.2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VLOOKUP(KM644,$A$681:$F$2401,6,FALSE)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VLOOKUP(KV644,$A$681:$F$2401,6,FALSE)</f>
        <v>51</v>
      </c>
      <c r="KZ644" s="203" t="s">
        <v>67</v>
      </c>
      <c r="LA644" s="10">
        <f>KY644*1.2</f>
        <v>61.199999999999996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VLOOKUP(LE644,$A$681:$F$2401,6,FALSE)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VLOOKUP(LN644,$A$681:$F$2401,6,FALSE)</f>
        <v>40</v>
      </c>
      <c r="LR644" s="203" t="s">
        <v>67</v>
      </c>
      <c r="LS644" s="10">
        <f>LQ644*1.2</f>
        <v>48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VLOOKUP(LW644,$A$681:$F$2401,6,FALSE)</f>
        <v>61</v>
      </c>
      <c r="MA644" s="203" t="s">
        <v>67</v>
      </c>
      <c r="MB644" s="10">
        <f>LZ644*1.2</f>
        <v>73.2</v>
      </c>
      <c r="MC644" s="10"/>
      <c r="MD644" s="267"/>
      <c r="ME644" s="203" t="s">
        <v>103</v>
      </c>
      <c r="MF644" s="276" t="s">
        <v>2562</v>
      </c>
      <c r="MH644" s="204"/>
      <c r="MI644" s="204">
        <f>VLOOKUP(MF644,$A$681:$F$2401,6,FALSE)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VLOOKUP(MO644,$A$681:$F$2401,6,FALSE)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VLOOKUP(MX644,$A$681:$F$2401,6,FALSE)</f>
        <v>3</v>
      </c>
      <c r="NB644" s="203" t="s">
        <v>67</v>
      </c>
      <c r="NC644" s="10">
        <f>NA644*1.2</f>
        <v>3.5999999999999996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VLOOKUP(NG644,$A$681:$F$2401,6,FALSE)</f>
        <v>202</v>
      </c>
      <c r="NK644" s="203" t="s">
        <v>67</v>
      </c>
      <c r="NL644" s="10">
        <f>NJ644*1.2</f>
        <v>242.39999999999998</v>
      </c>
      <c r="NM644" s="10"/>
      <c r="NN644" s="267"/>
      <c r="NO644" s="203" t="s">
        <v>103</v>
      </c>
      <c r="NP644" s="421" t="s">
        <v>510</v>
      </c>
      <c r="NR644" s="204"/>
      <c r="NS644" s="204">
        <f>VLOOKUP(NP644,$A$681:$F$2401,6,FALSE)</f>
        <v>81</v>
      </c>
      <c r="NT644" s="203" t="s">
        <v>67</v>
      </c>
      <c r="NU644" s="10">
        <f>NS644*1.2</f>
        <v>97.2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VLOOKUP(NY644,$A$681:$F$2401,6,FALSE)</f>
        <v>43</v>
      </c>
      <c r="OC644" s="203" t="s">
        <v>67</v>
      </c>
      <c r="OD644" s="10">
        <f>OB644*1.2</f>
        <v>51.6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VLOOKUP(OH644,$A$681:$F$2401,6,FALSE)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21" t="s">
        <v>510</v>
      </c>
      <c r="OS644" s="204"/>
      <c r="OT644" s="204">
        <f>VLOOKUP(OQ644,$A$681:$F$2401,6,FALSE)</f>
        <v>81</v>
      </c>
      <c r="OU644" s="203" t="s">
        <v>67</v>
      </c>
      <c r="OV644" s="10">
        <f>OT644*1.2</f>
        <v>97.2</v>
      </c>
      <c r="OW644" s="10"/>
      <c r="OX644" s="267"/>
      <c r="OY644" s="203" t="s">
        <v>103</v>
      </c>
      <c r="OZ644" s="425" t="s">
        <v>999</v>
      </c>
      <c r="PB644" s="204"/>
      <c r="PC644" s="204">
        <f>VLOOKUP(OZ644,$A$681:$F$2401,6,FALSE)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VLOOKUP(PI644,$A$681:$F$2401,6,FALSE)</f>
        <v>40</v>
      </c>
      <c r="PM644" s="203" t="s">
        <v>67</v>
      </c>
      <c r="PN644" s="10">
        <f>PL644*1.2</f>
        <v>48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VLOOKUP(PR644,$A$681:$F$2401,6,FALSE)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VLOOKUP(QA644,$A$681:$F$2401,6,FALSE)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VLOOKUP(QJ644,$A$681:$F$2401,6,FALSE)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2562</v>
      </c>
      <c r="QU644" s="204"/>
      <c r="QV644" s="204">
        <f>VLOOKUP(QS644,$A$681:$F$2401,6,FALSE)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VLOOKUP(RB644,$A$681:$F$2401,6,FALSE)</f>
        <v>59</v>
      </c>
      <c r="RF644" s="203" t="s">
        <v>67</v>
      </c>
      <c r="RG644" s="10">
        <f>RE644*1.2</f>
        <v>70.8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VLOOKUP(RK644,$A$681:$F$2401,6,FALSE)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VLOOKUP(RT644,$A$681:$F$2401,6,FALSE)</f>
        <v>3</v>
      </c>
      <c r="RX644" s="203" t="s">
        <v>67</v>
      </c>
      <c r="RY644" s="10">
        <f>RW644*1.2</f>
        <v>3.5999999999999996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VLOOKUP(SC644,$A$681:$F$2401,6,FALSE)</f>
        <v>202</v>
      </c>
      <c r="SG644" s="203" t="s">
        <v>67</v>
      </c>
      <c r="SH644" s="10">
        <f>SF644*1.2</f>
        <v>242.39999999999998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VLOOKUP(SL644,$A$681:$F$2401,6,FALSE)</f>
        <v>61</v>
      </c>
      <c r="SP644" s="203" t="s">
        <v>67</v>
      </c>
      <c r="SQ644" s="10">
        <f>SO644*1.2</f>
        <v>73.2</v>
      </c>
      <c r="SR644" s="10"/>
      <c r="SS644" s="273"/>
      <c r="ST644" s="203" t="s">
        <v>103</v>
      </c>
      <c r="SU644" s="276" t="s">
        <v>2103</v>
      </c>
      <c r="SW644" s="204"/>
      <c r="SX644" s="204">
        <f>VLOOKUP(SU644,$A$681:$F$2401,6,FALSE)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5" t="s">
        <v>697</v>
      </c>
      <c r="TF644" s="204"/>
      <c r="TG644" s="204">
        <f>VLOOKUP(TD644,$A$681:$F$2401,6,FALSE)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2549</v>
      </c>
      <c r="TO644" s="204"/>
      <c r="TP644" s="204">
        <f>VLOOKUP(TM644,$A$681:$F$2401,6,FALSE)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2066</v>
      </c>
      <c r="TX644" s="204"/>
      <c r="TY644" s="204">
        <f>VLOOKUP(TV644,$A$681:$F$2401,6,FALSE)</f>
        <v>220</v>
      </c>
      <c r="TZ644" s="203" t="s">
        <v>67</v>
      </c>
      <c r="UA644" s="10">
        <f>TY644*1.2</f>
        <v>264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VLOOKUP(UE644,$A$681:$F$2401,6,FALSE)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2054</v>
      </c>
      <c r="UP644" s="204"/>
      <c r="UQ644" s="204">
        <f>VLOOKUP(UN644,$A$681:$F$2401,6,FALSE)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VLOOKUP(UW644,$A$681:$F$2401,6,FALSE)</f>
        <v>3</v>
      </c>
      <c r="VA644" s="203" t="s">
        <v>67</v>
      </c>
      <c r="VB644" s="10">
        <f>UZ644*1.2</f>
        <v>3.5999999999999996</v>
      </c>
      <c r="VC644" s="10"/>
      <c r="VD644" s="273"/>
      <c r="VE644" s="203" t="s">
        <v>103</v>
      </c>
      <c r="VF644" s="276" t="s">
        <v>2072</v>
      </c>
      <c r="VH644" s="204"/>
      <c r="VI644" s="204">
        <f>VLOOKUP(VF644,$A$681:$F$2401,6,FALSE)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2615</v>
      </c>
      <c r="VQ644" s="204"/>
      <c r="VR644" s="204">
        <f>VLOOKUP(VO644,$A$681:$F$2401,6,FALSE)</f>
        <v>117</v>
      </c>
      <c r="VS644" s="203" t="s">
        <v>67</v>
      </c>
      <c r="VT644" s="10">
        <f>VR644*1.2</f>
        <v>140.4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VLOOKUP(VX644,$A$681:$F$2401,6,FALSE)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2516</v>
      </c>
      <c r="WI644" s="204"/>
      <c r="WJ644" s="204">
        <f>VLOOKUP(WG644,$A$681:$F$2401,6,FALSE)</f>
        <v>49</v>
      </c>
      <c r="WK644" s="203" t="s">
        <v>67</v>
      </c>
      <c r="WL644" s="10">
        <f>WJ644*1.2</f>
        <v>58.8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VLOOKUP(WP644,$A$681:$F$2401,6,FALSE)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VLOOKUP(WY644,$A$681:$F$2401,6,FALSE)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VLOOKUP(XH644,$A$681:$F$2401,6,FALSE)</f>
        <v>40</v>
      </c>
      <c r="XL644" s="203" t="s">
        <v>67</v>
      </c>
      <c r="XM644" s="10">
        <f>XK644*1.2</f>
        <v>48</v>
      </c>
      <c r="XO644" s="273"/>
      <c r="XP644" s="203" t="s">
        <v>103</v>
      </c>
      <c r="XQ644" s="276" t="s">
        <v>698</v>
      </c>
      <c r="XS644" s="204"/>
      <c r="XT644" s="204">
        <f>VLOOKUP(XQ644,$A$681:$F$2401,6,FALSE)</f>
        <v>14</v>
      </c>
      <c r="XU644" s="203" t="s">
        <v>67</v>
      </c>
      <c r="XV644" s="10">
        <f>XT644*1.2</f>
        <v>16.8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VLOOKUP(XZ644,$A$681:$F$2401,6,FALSE)</f>
        <v>0</v>
      </c>
      <c r="YD644" s="203" t="s">
        <v>67</v>
      </c>
      <c r="YE644" s="10">
        <f>YC644*1.2</f>
        <v>0</v>
      </c>
      <c r="YG644" s="273"/>
      <c r="YH644" s="203" t="s">
        <v>103</v>
      </c>
      <c r="YI644" s="278" t="s">
        <v>183</v>
      </c>
      <c r="YK644" s="204"/>
      <c r="YL644" s="204" t="e">
        <f>VLOOKUP(YI644,$A$681:$F$2401,6,FALSE)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VLOOKUP(YR644,$A$681:$F$2401,6,FALSE)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5" t="s">
        <v>1701</v>
      </c>
      <c r="ZC644" s="204"/>
      <c r="ZD644" s="204">
        <f>VLOOKUP(ZA644,$A$681:$F$2401,6,FALSE)</f>
        <v>111</v>
      </c>
      <c r="ZE644" s="203" t="s">
        <v>67</v>
      </c>
      <c r="ZF644" s="10">
        <f>ZD644*1.2</f>
        <v>133.19999999999999</v>
      </c>
      <c r="ZH644" s="273"/>
      <c r="ZI644" s="203" t="s">
        <v>103</v>
      </c>
      <c r="ZJ644" s="276" t="s">
        <v>454</v>
      </c>
      <c r="ZL644" s="204"/>
      <c r="ZM644" s="204">
        <f>VLOOKUP(ZJ644,$A$681:$F$2401,6,FALSE)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534</v>
      </c>
      <c r="ZU644" s="204"/>
      <c r="ZV644" s="204">
        <f>VLOOKUP(ZS644,$A$681:$F$2401,6,FALSE)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VLOOKUP(AAB644,$A$681:$F$2401,6,FALSE)</f>
        <v>0</v>
      </c>
      <c r="AAF644" s="203" t="s">
        <v>67</v>
      </c>
      <c r="AAG644" s="10">
        <f>AAE644*1.2</f>
        <v>0</v>
      </c>
      <c r="AAH644" s="10"/>
      <c r="AAI644" s="273"/>
      <c r="AAJ644" s="203" t="s">
        <v>103</v>
      </c>
      <c r="AAK644" s="276" t="s">
        <v>2072</v>
      </c>
      <c r="AAM644" s="204"/>
      <c r="AAN644" s="204">
        <f>VLOOKUP(AAK644,$A$681:$F$2401,6,FALSE)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VLOOKUP(AAT644,$A$681:$F$2401,6,FALSE)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VLOOKUP(ABC644,$A$681:$F$2401,6,FALSE)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VLOOKUP(ABL644,$A$681:$F$2401,6,FALSE)</f>
        <v>350</v>
      </c>
      <c r="ABP644" s="203" t="s">
        <v>67</v>
      </c>
      <c r="ABQ644" s="10">
        <f>ABO644*1.2</f>
        <v>420</v>
      </c>
      <c r="ABR644" s="10"/>
      <c r="ABS644" s="273"/>
      <c r="ABT644" s="203" t="s">
        <v>103</v>
      </c>
      <c r="ABU644" s="276" t="s">
        <v>2072</v>
      </c>
      <c r="ABW644" s="204"/>
      <c r="ABX644" s="204">
        <f>VLOOKUP(ABU644,$A$681:$F$2401,6,FALSE)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VLOOKUP(ACD644,$A$681:$F$2401,6,FALSE)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VLOOKUP(ACM644,$A$681:$F$2401,6,FALSE)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VLOOKUP(ACV644,$A$681:$F$2401,6,FALSE)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VLOOKUP(ADE644,$A$681:$F$2401,6,FALSE)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VLOOKUP(ADN644,$A$681:$F$2401,6,FALSE)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VLOOKUP(ADW644,$A$681:$F$2401,6,FALSE)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VLOOKUP(AEF644,$A$681:$F$2401,6,FALSE)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VLOOKUP(AEO644,$A$681:$F$2401,6,FALSE)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VLOOKUP(AEX644,$A$681:$F$2401,6,FALSE)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VLOOKUP(AFG644,$A$681:$F$2401,6,FALSE)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VLOOKUP(AFP644,$A$681:$F$2401,6,FALSE)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VLOOKUP(AFY644,$A$681:$F$2401,6,FALSE)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VLOOKUP(AGH644,$A$681:$F$2401,6,FALSE)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VLOOKUP(AGQ644,$A$681:$F$2401,6,FALSE)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VLOOKUP(AGZ644,$A$681:$F$2401,6,FALSE)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VLOOKUP(AHI644,$A$681:$F$2401,6,FALSE)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VLOOKUP(AHR644,$A$681:$F$2401,6,FALSE)</f>
        <v>281</v>
      </c>
      <c r="AHV644" s="203" t="s">
        <v>67</v>
      </c>
      <c r="AHW644" s="10">
        <f>AHU644*1.2</f>
        <v>337.2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VLOOKUP(AIA644,$A$681:$F$2401,6,FALSE)</f>
        <v>4</v>
      </c>
      <c r="AIE644" s="203" t="s">
        <v>67</v>
      </c>
      <c r="AIF644" s="10">
        <f>AID644*1.2</f>
        <v>4.8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VLOOKUP(AIJ644,$A$681:$F$2401,6,FALSE)</f>
        <v>81</v>
      </c>
      <c r="AIN644" s="203" t="s">
        <v>67</v>
      </c>
      <c r="AIO644" s="10">
        <f>AIM644*1.2</f>
        <v>97.2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VLOOKUP(AIS644,$A$681:$F$2401,6,FALSE)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VLOOKUP(AJB644,$A$681:$F$2401,6,FALSE)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2562</v>
      </c>
      <c r="AJM644" s="204"/>
      <c r="AJN644" s="204">
        <f>VLOOKUP(AJK644,$A$681:$F$2401,6,FALSE)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8" t="s">
        <v>459</v>
      </c>
      <c r="AJV644" s="204"/>
      <c r="AJW644" s="204">
        <f>VLOOKUP(AJT644,$A$681:$F$2401,6,FALSE)</f>
        <v>75</v>
      </c>
      <c r="AJX644" s="203" t="s">
        <v>67</v>
      </c>
      <c r="AJY644" s="10">
        <f>AJW644*1.2</f>
        <v>90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VLOOKUP(AKC644,$A$681:$F$2401,6,FALSE)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VLOOKUP(AKL644,$A$681:$F$2401,6,FALSE)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VLOOKUP(AKU644,$A$681:$F$2401,6,FALSE)</f>
        <v>81</v>
      </c>
      <c r="AKY644" s="203" t="s">
        <v>67</v>
      </c>
      <c r="AKZ644" s="10">
        <f>AKX644*1.2</f>
        <v>97.2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VLOOKUP(ALD644,$A$681:$F$2401,6,FALSE)</f>
        <v>59</v>
      </c>
      <c r="ALH644" s="203" t="s">
        <v>67</v>
      </c>
      <c r="ALI644" s="10">
        <f>ALG644*1.2</f>
        <v>70.8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VLOOKUP(ALM644,$A$681:$F$2401,6,FALSE)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VLOOKUP(ALV644,$A$681:$F$2401,6,FALSE)</f>
        <v>62</v>
      </c>
      <c r="ALZ644" s="203" t="s">
        <v>67</v>
      </c>
      <c r="AMA644" s="10">
        <f>ALY644*1.2</f>
        <v>74.399999999999991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VLOOKUP(AME644,$A$681:$F$2401,6,FALSE)</f>
        <v>53</v>
      </c>
      <c r="AMI644" s="203" t="s">
        <v>67</v>
      </c>
      <c r="AMJ644" s="10">
        <f>AMH644*1.2</f>
        <v>63.599999999999994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VLOOKUP(AMN644,$A$681:$F$2401,6,FALSE)</f>
        <v>202</v>
      </c>
      <c r="AMR644" s="203" t="s">
        <v>67</v>
      </c>
      <c r="AMS644" s="10">
        <f>AMQ644*1.2</f>
        <v>242.39999999999998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VLOOKUP(AMW644,$A$681:$F$2401,6,FALSE)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VLOOKUP(ANF644,$A$681:$F$2401,6,FALSE)</f>
        <v>3</v>
      </c>
      <c r="ANJ644" s="203" t="s">
        <v>67</v>
      </c>
      <c r="ANK644" s="10">
        <f>ANI644*1.2</f>
        <v>3.5999999999999996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VLOOKUP(ANO644,$A$681:$F$2401,6,FALSE)</f>
        <v>43</v>
      </c>
      <c r="ANS644" s="203" t="s">
        <v>67</v>
      </c>
      <c r="ANT644" s="10">
        <f>ANR644*1.2</f>
        <v>51.6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VLOOKUP(ANX644,$A$681:$F$2401,6,FALSE)</f>
        <v>240</v>
      </c>
      <c r="AOB644" s="203" t="s">
        <v>67</v>
      </c>
      <c r="AOC644" s="10">
        <f>AOA644*1.2</f>
        <v>288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VLOOKUP(AOG644,$A$681:$F$2401,6,FALSE)</f>
        <v>14</v>
      </c>
      <c r="AOK644" s="203" t="s">
        <v>67</v>
      </c>
      <c r="AOL644" s="10">
        <f>AOJ644*1.2</f>
        <v>16.8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VLOOKUP(AOP644,$A$681:$F$2401,6,FALSE)</f>
        <v>40</v>
      </c>
      <c r="AOT644" s="203" t="s">
        <v>67</v>
      </c>
      <c r="AOU644" s="10">
        <f>AOS644*1.2</f>
        <v>48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VLOOKUP(AOY644,$A$681:$F$2401,6,FALSE)</f>
        <v>61</v>
      </c>
      <c r="APC644" s="203" t="s">
        <v>67</v>
      </c>
      <c r="APD644" s="10">
        <f>APB644*1.2</f>
        <v>73.2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VLOOKUP(APH644,$A$681:$F$2401,6,FALSE)</f>
        <v>40</v>
      </c>
      <c r="APL644" s="203" t="s">
        <v>67</v>
      </c>
      <c r="APM644" s="10">
        <f>APK644*1.2</f>
        <v>48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VLOOKUP(APQ644,$A$681:$F$2401,6,FALSE)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2562</v>
      </c>
      <c r="AQB644" s="204"/>
      <c r="AQC644" s="204">
        <f>VLOOKUP(APZ644,$A$681:$F$2401,6,FALSE)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VLOOKUP(B645,$A$681:$F$2401,6,FALSE)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VLOOKUP(K645,$A$681:$F$2401,6,FALSE)</f>
        <v>79</v>
      </c>
      <c r="O645" s="203" t="s">
        <v>69</v>
      </c>
      <c r="P645" s="10">
        <f>N645*1.1</f>
        <v>86.9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VLOOKUP(T645,$A$681:$F$2401,6,FALSE)</f>
        <v>202</v>
      </c>
      <c r="X645" s="203" t="s">
        <v>69</v>
      </c>
      <c r="Y645" s="10">
        <f>W645*1.1</f>
        <v>222.20000000000002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VLOOKUP(AC645,$A$681:$F$2401,6,FALSE)</f>
        <v>79</v>
      </c>
      <c r="AG645" s="203" t="s">
        <v>69</v>
      </c>
      <c r="AH645" s="10">
        <f>AF645*1.1</f>
        <v>86.9</v>
      </c>
      <c r="AI645" s="10"/>
      <c r="AJ645" s="267"/>
      <c r="AK645" s="203" t="s">
        <v>104</v>
      </c>
      <c r="AL645" s="276" t="s">
        <v>2562</v>
      </c>
      <c r="AN645" s="204"/>
      <c r="AO645" s="204">
        <f>VLOOKUP(AL645,$A$681:$F$2401,6,FALSE)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2615</v>
      </c>
      <c r="AW645" s="204"/>
      <c r="AX645" s="204">
        <f>VLOOKUP(AU645,$A$681:$F$2401,6,FALSE)</f>
        <v>117</v>
      </c>
      <c r="AY645" s="203" t="s">
        <v>69</v>
      </c>
      <c r="AZ645" s="10">
        <f>AX645*1.1</f>
        <v>128.70000000000002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VLOOKUP(BD645,$A$681:$F$2401,6,FALSE)</f>
        <v>240</v>
      </c>
      <c r="BH645" s="203" t="s">
        <v>69</v>
      </c>
      <c r="BI645" s="10">
        <f>BG645*1.1</f>
        <v>264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VLOOKUP(BM645,$A$681:$F$2401,6,FALSE)</f>
        <v>40</v>
      </c>
      <c r="BQ645" s="203" t="s">
        <v>69</v>
      </c>
      <c r="BR645" s="10">
        <f>BP645*1.1</f>
        <v>44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VLOOKUP(BV645,$A$681:$F$2401,6,FALSE)</f>
        <v>202</v>
      </c>
      <c r="BZ645" s="203" t="s">
        <v>69</v>
      </c>
      <c r="CA645" s="10">
        <f>BY645*1.1</f>
        <v>222.20000000000002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VLOOKUP(CE645,$A$681:$F$2401,6,FALSE)</f>
        <v>40</v>
      </c>
      <c r="CI645" s="203" t="s">
        <v>69</v>
      </c>
      <c r="CJ645" s="10">
        <f>CH645*1.1</f>
        <v>44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VLOOKUP(CN645,$A$681:$F$2401,6,FALSE)</f>
        <v>121</v>
      </c>
      <c r="CR645" s="203" t="s">
        <v>69</v>
      </c>
      <c r="CS645" s="10">
        <f>CQ645*1.1</f>
        <v>133.10000000000002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VLOOKUP(CW645,$A$681:$F$2401,6,FALSE)</f>
        <v>111</v>
      </c>
      <c r="DA645" s="203" t="s">
        <v>69</v>
      </c>
      <c r="DB645" s="10">
        <f>CZ645*1.1</f>
        <v>122.10000000000001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VLOOKUP(DF645,$A$681:$F$2401,6,FALSE)</f>
        <v>240</v>
      </c>
      <c r="DJ645" s="203" t="s">
        <v>69</v>
      </c>
      <c r="DK645" s="10">
        <f>DI645*1.1</f>
        <v>264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VLOOKUP(DO645,$A$681:$F$2401,6,FALSE)</f>
        <v>40</v>
      </c>
      <c r="DS645" s="203" t="s">
        <v>69</v>
      </c>
      <c r="DT645" s="10">
        <f>DR645*1.1</f>
        <v>44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VLOOKUP(DX645,$A$681:$F$2401,6,FALSE)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VLOOKUP(EG645,$A$681:$F$2401,6,FALSE)</f>
        <v>81</v>
      </c>
      <c r="EK645" s="203" t="s">
        <v>69</v>
      </c>
      <c r="EL645" s="10">
        <f>EJ645*1.1</f>
        <v>89.100000000000009</v>
      </c>
      <c r="EM645" s="10"/>
      <c r="EN645" s="267"/>
      <c r="EO645" s="203" t="s">
        <v>104</v>
      </c>
      <c r="EP645" s="276" t="s">
        <v>2072</v>
      </c>
      <c r="ER645" s="204"/>
      <c r="ES645" s="204">
        <f>VLOOKUP(EP645,$A$681:$F$2401,6,FALSE)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2562</v>
      </c>
      <c r="FA645" s="204"/>
      <c r="FB645" s="204">
        <f>VLOOKUP(EY645,$A$681:$F$2401,6,FALSE)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8" t="s">
        <v>809</v>
      </c>
      <c r="FJ645" s="204"/>
      <c r="FK645" s="204">
        <f>VLOOKUP(FH645,$A$681:$F$2401,6,FALSE)</f>
        <v>4</v>
      </c>
      <c r="FL645" s="203" t="s">
        <v>69</v>
      </c>
      <c r="FM645" s="10">
        <f>FK645*1.1</f>
        <v>4.4000000000000004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VLOOKUP(FQ645,$A$681:$F$2401,6,FALSE)</f>
        <v>240</v>
      </c>
      <c r="FU645" s="203" t="s">
        <v>69</v>
      </c>
      <c r="FV645" s="10">
        <f>FT645*1.1</f>
        <v>264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VLOOKUP(FZ645,$A$681:$F$2401,6,FALSE)</f>
        <v>281</v>
      </c>
      <c r="GD645" s="203" t="s">
        <v>69</v>
      </c>
      <c r="GE645" s="10">
        <f>GC645*1.1</f>
        <v>309.10000000000002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VLOOKUP(GI645,$A$681:$F$2401,6,FALSE)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VLOOKUP(GR645,$A$681:$F$2401,6,FALSE)</f>
        <v>40</v>
      </c>
      <c r="GV645" s="203" t="s">
        <v>69</v>
      </c>
      <c r="GW645" s="10">
        <f>GU645*1.1</f>
        <v>44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VLOOKUP(HA645,$A$681:$F$2401,6,FALSE)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VLOOKUP(HJ645,$A$681:$F$2401,6,FALSE)</f>
        <v>240</v>
      </c>
      <c r="HN645" s="203" t="s">
        <v>69</v>
      </c>
      <c r="HO645" s="10">
        <f>HM645*1.1</f>
        <v>264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VLOOKUP(HS645,$A$681:$F$2401,6,FALSE)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VLOOKUP(IB645,$A$681:$F$2401,6,FALSE)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VLOOKUP(IK645,$A$681:$F$2401,6,FALSE)</f>
        <v>111</v>
      </c>
      <c r="IO645" s="203" t="s">
        <v>69</v>
      </c>
      <c r="IP645" s="10">
        <f>IN645*1.1</f>
        <v>122.10000000000001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VLOOKUP(IT645,$A$681:$F$2401,6,FALSE)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VLOOKUP(JC645,$A$681:$F$2401,6,FALSE)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VLOOKUP(JL645,$A$681:$F$2401,6,FALSE)</f>
        <v>4</v>
      </c>
      <c r="JP645" s="203" t="s">
        <v>69</v>
      </c>
      <c r="JQ645" s="10">
        <f>JO645*1.1</f>
        <v>4.4000000000000004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VLOOKUP(JU645,$A$681:$F$2401,6,FALSE)</f>
        <v>3</v>
      </c>
      <c r="JY645" s="203" t="s">
        <v>69</v>
      </c>
      <c r="JZ645" s="10">
        <f>JX645*1.1</f>
        <v>3.3000000000000003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VLOOKUP(KD645,$A$681:$F$2401,6,FALSE)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2054</v>
      </c>
      <c r="KO645" s="204"/>
      <c r="KP645" s="204">
        <f>VLOOKUP(KM645,$A$681:$F$2401,6,FALSE)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2562</v>
      </c>
      <c r="KX645" s="204"/>
      <c r="KY645" s="204">
        <f>VLOOKUP(KV645,$A$681:$F$2401,6,FALSE)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VLOOKUP(LE645,$A$681:$F$2401,6,FALSE)</f>
        <v>34</v>
      </c>
      <c r="LI645" s="203" t="s">
        <v>69</v>
      </c>
      <c r="LJ645" s="10">
        <f>LH645*1.1</f>
        <v>37.400000000000006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VLOOKUP(LN645,$A$681:$F$2401,6,FALSE)</f>
        <v>240</v>
      </c>
      <c r="LR645" s="203" t="s">
        <v>69</v>
      </c>
      <c r="LS645" s="10">
        <f>LQ645*1.1</f>
        <v>264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VLOOKUP(LW645,$A$681:$F$2401,6,FALSE)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2072</v>
      </c>
      <c r="MH645" s="204"/>
      <c r="MI645" s="204">
        <f>VLOOKUP(MF645,$A$681:$F$2401,6,FALSE)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VLOOKUP(MO645,$A$681:$F$2401,6,FALSE)</f>
        <v>240</v>
      </c>
      <c r="MS645" s="203" t="s">
        <v>69</v>
      </c>
      <c r="MT645" s="10">
        <f>MR645*1.1</f>
        <v>264</v>
      </c>
      <c r="MU645" s="10"/>
      <c r="MV645" s="267"/>
      <c r="MW645" s="203" t="s">
        <v>104</v>
      </c>
      <c r="MX645" s="276" t="s">
        <v>2562</v>
      </c>
      <c r="MZ645" s="204"/>
      <c r="NA645" s="204">
        <f>VLOOKUP(MX645,$A$681:$F$2401,6,FALSE)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2615</v>
      </c>
      <c r="NI645" s="204"/>
      <c r="NJ645" s="204">
        <f>VLOOKUP(NG645,$A$681:$F$2401,6,FALSE)</f>
        <v>117</v>
      </c>
      <c r="NK645" s="203" t="s">
        <v>69</v>
      </c>
      <c r="NL645" s="10">
        <f>NJ645*1.1</f>
        <v>128.70000000000002</v>
      </c>
      <c r="NM645" s="10"/>
      <c r="NN645" s="267"/>
      <c r="NO645" s="203" t="s">
        <v>104</v>
      </c>
      <c r="NP645" s="421" t="s">
        <v>579</v>
      </c>
      <c r="NR645" s="204"/>
      <c r="NS645" s="204">
        <f>VLOOKUP(NP645,$A$681:$F$2401,6,FALSE)</f>
        <v>51</v>
      </c>
      <c r="NT645" s="203" t="s">
        <v>69</v>
      </c>
      <c r="NU645" s="10">
        <f>NS645*1.1</f>
        <v>56.1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VLOOKUP(NY645,$A$681:$F$2401,6,FALSE)</f>
        <v>62</v>
      </c>
      <c r="OC645" s="203" t="s">
        <v>69</v>
      </c>
      <c r="OD645" s="10">
        <f>OB645*1.1</f>
        <v>68.2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VLOOKUP(OH645,$A$681:$F$2401,6,FALSE)</f>
        <v>79</v>
      </c>
      <c r="OL645" s="203" t="s">
        <v>69</v>
      </c>
      <c r="OM645" s="10">
        <f>OK645*1.1</f>
        <v>86.9</v>
      </c>
      <c r="ON645" s="10"/>
      <c r="OO645" s="267"/>
      <c r="OP645" s="203" t="s">
        <v>104</v>
      </c>
      <c r="OQ645" s="421" t="s">
        <v>537</v>
      </c>
      <c r="OS645" s="204"/>
      <c r="OT645" s="204">
        <f>VLOOKUP(OQ645,$A$681:$F$2401,6,FALSE)</f>
        <v>4</v>
      </c>
      <c r="OU645" s="203" t="s">
        <v>69</v>
      </c>
      <c r="OV645" s="10">
        <f>OT645*1.1</f>
        <v>4.4000000000000004</v>
      </c>
      <c r="OW645" s="10"/>
      <c r="OX645" s="267"/>
      <c r="OY645" s="203" t="s">
        <v>104</v>
      </c>
      <c r="OZ645" s="425" t="s">
        <v>1274</v>
      </c>
      <c r="PB645" s="204"/>
      <c r="PC645" s="204">
        <f>VLOOKUP(OZ645,$A$681:$F$2401,6,FALSE)</f>
        <v>240</v>
      </c>
      <c r="PD645" s="203" t="s">
        <v>69</v>
      </c>
      <c r="PE645" s="10">
        <f>PC645*1.1</f>
        <v>264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VLOOKUP(PI645,$A$681:$F$2401,6,FALSE)</f>
        <v>202</v>
      </c>
      <c r="PM645" s="203" t="s">
        <v>69</v>
      </c>
      <c r="PN645" s="10">
        <f>PL645*1.1</f>
        <v>222.20000000000002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VLOOKUP(PR645,$A$681:$F$2401,6,FALSE)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VLOOKUP(QA645,$A$681:$F$2401,6,FALSE)</f>
        <v>0</v>
      </c>
      <c r="QE645" s="203" t="s">
        <v>69</v>
      </c>
      <c r="QF645" s="10">
        <f>QD645*1.1</f>
        <v>0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VLOOKUP(QJ645,$A$681:$F$2401,6,FALSE)</f>
        <v>240</v>
      </c>
      <c r="QN645" s="203" t="s">
        <v>69</v>
      </c>
      <c r="QO645" s="10">
        <f>QM645*1.1</f>
        <v>264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VLOOKUP(QS645,$A$681:$F$2401,6,FALSE)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VLOOKUP(RB645,$A$681:$F$2401,6,FALSE)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VLOOKUP(RK645,$A$681:$F$2401,6,FALSE)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2615</v>
      </c>
      <c r="RV645" s="204"/>
      <c r="RW645" s="204">
        <f>VLOOKUP(RT645,$A$681:$F$2401,6,FALSE)</f>
        <v>117</v>
      </c>
      <c r="RX645" s="203" t="s">
        <v>69</v>
      </c>
      <c r="RY645" s="10">
        <f>RW645*1.1</f>
        <v>128.70000000000002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VLOOKUP(SC645,$A$681:$F$2401,6,FALSE)</f>
        <v>61</v>
      </c>
      <c r="SG645" s="203" t="s">
        <v>69</v>
      </c>
      <c r="SH645" s="10">
        <f>SF645*1.1</f>
        <v>67.100000000000009</v>
      </c>
      <c r="SI645" s="10"/>
      <c r="SJ645" s="273"/>
      <c r="SK645" s="203" t="s">
        <v>104</v>
      </c>
      <c r="SL645" s="276" t="s">
        <v>2072</v>
      </c>
      <c r="SN645" s="204"/>
      <c r="SO645" s="204">
        <f>VLOOKUP(SL645,$A$681:$F$2401,6,FALSE)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2516</v>
      </c>
      <c r="SW645" s="204"/>
      <c r="SX645" s="204">
        <f>VLOOKUP(SU645,$A$681:$F$2401,6,FALSE)</f>
        <v>49</v>
      </c>
      <c r="SY645" s="203" t="s">
        <v>69</v>
      </c>
      <c r="SZ645" s="10">
        <f>SX645*1.1</f>
        <v>53.900000000000006</v>
      </c>
      <c r="TA645" s="10"/>
      <c r="TB645" s="273"/>
      <c r="TC645" s="203" t="s">
        <v>104</v>
      </c>
      <c r="TD645" s="425" t="s">
        <v>476</v>
      </c>
      <c r="TF645" s="204"/>
      <c r="TG645" s="204">
        <f>VLOOKUP(TD645,$A$681:$F$2401,6,FALSE)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VLOOKUP(TM645,$A$681:$F$2401,6,FALSE)</f>
        <v>38</v>
      </c>
      <c r="TQ645" s="203" t="s">
        <v>69</v>
      </c>
      <c r="TR645" s="10">
        <f>TP645*1.1</f>
        <v>41.800000000000004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VLOOKUP(TV645,$A$681:$F$2401,6,FALSE)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VLOOKUP(UE645,$A$681:$F$2401,6,FALSE)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2562</v>
      </c>
      <c r="UP645" s="204"/>
      <c r="UQ645" s="204">
        <f>VLOOKUP(UN645,$A$681:$F$2401,6,FALSE)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VLOOKUP(UW645,$A$681:$F$2401,6,FALSE)</f>
        <v>79</v>
      </c>
      <c r="VA645" s="203" t="s">
        <v>69</v>
      </c>
      <c r="VB645" s="10">
        <f>UZ645*1.1</f>
        <v>86.9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VLOOKUP(VF645,$A$681:$F$2401,6,FALSE)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VLOOKUP(VO645,$A$681:$F$2401,6,FALSE)</f>
        <v>7</v>
      </c>
      <c r="VS645" s="203" t="s">
        <v>69</v>
      </c>
      <c r="VT645" s="10">
        <f>VR645*1.1</f>
        <v>7.7000000000000011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VLOOKUP(VX645,$A$681:$F$2401,6,FALSE)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VLOOKUP(WG645,$A$681:$F$2401,6,FALSE)</f>
        <v>111</v>
      </c>
      <c r="WK645" s="203" t="s">
        <v>69</v>
      </c>
      <c r="WL645" s="10">
        <f>WJ645*1.1</f>
        <v>122.10000000000001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VLOOKUP(WP645,$A$681:$F$2401,6,FALSE)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VLOOKUP(WY645,$A$681:$F$2401,6,FALSE)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VLOOKUP(XH645,$A$681:$F$2401,6,FALSE)</f>
        <v>123</v>
      </c>
      <c r="XL645" s="203" t="s">
        <v>69</v>
      </c>
      <c r="XM645" s="10">
        <f>XK645*1.1</f>
        <v>135.30000000000001</v>
      </c>
      <c r="XO645" s="273"/>
      <c r="XP645" s="203" t="s">
        <v>104</v>
      </c>
      <c r="XQ645" s="276" t="s">
        <v>1274</v>
      </c>
      <c r="XS645" s="204"/>
      <c r="XT645" s="204">
        <f>VLOOKUP(XQ645,$A$681:$F$2401,6,FALSE)</f>
        <v>240</v>
      </c>
      <c r="XU645" s="203" t="s">
        <v>69</v>
      </c>
      <c r="XV645" s="10">
        <f>XT645*1.1</f>
        <v>264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VLOOKUP(XZ645,$A$681:$F$2401,6,FALSE)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VLOOKUP(YI645,$A$681:$F$2401,6,FALSE)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VLOOKUP(YR645,$A$681:$F$2401,6,FALSE)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5" t="s">
        <v>1268</v>
      </c>
      <c r="ZC645" s="204"/>
      <c r="ZD645" s="204">
        <f>VLOOKUP(ZA645,$A$681:$F$2401,6,FALSE)</f>
        <v>38</v>
      </c>
      <c r="ZE645" s="203" t="s">
        <v>69</v>
      </c>
      <c r="ZF645" s="10">
        <f>ZD645*1.1</f>
        <v>41.800000000000004</v>
      </c>
      <c r="ZH645" s="273"/>
      <c r="ZI645" s="203" t="s">
        <v>104</v>
      </c>
      <c r="ZJ645" s="276" t="s">
        <v>513</v>
      </c>
      <c r="ZL645" s="204"/>
      <c r="ZM645" s="204">
        <f>VLOOKUP(ZJ645,$A$681:$F$2401,6,FALSE)</f>
        <v>61</v>
      </c>
      <c r="ZN645" s="203" t="s">
        <v>69</v>
      </c>
      <c r="ZO645" s="10">
        <f>ZM645*1.1</f>
        <v>67.100000000000009</v>
      </c>
      <c r="ZQ645" s="273"/>
      <c r="ZR645" s="203" t="s">
        <v>104</v>
      </c>
      <c r="ZS645" s="276" t="s">
        <v>446</v>
      </c>
      <c r="ZU645" s="204"/>
      <c r="ZV645" s="204">
        <f>VLOOKUP(ZS645,$A$681:$F$2401,6,FALSE)</f>
        <v>62</v>
      </c>
      <c r="ZW645" s="203" t="s">
        <v>69</v>
      </c>
      <c r="ZX645" s="10">
        <f>ZV645*1.1</f>
        <v>68.2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VLOOKUP(AAB645,$A$681:$F$2401,6,FALSE)</f>
        <v>79</v>
      </c>
      <c r="AAF645" s="203" t="s">
        <v>69</v>
      </c>
      <c r="AAG645" s="10">
        <f>AAE645*1.1</f>
        <v>86.9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VLOOKUP(AAK645,$A$681:$F$2401,6,FALSE)</f>
        <v>52</v>
      </c>
      <c r="AAO645" s="203" t="s">
        <v>69</v>
      </c>
      <c r="AAP645" s="10">
        <f>AAN645*1.1</f>
        <v>57.2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VLOOKUP(AAT645,$A$681:$F$2401,6,FALSE)</f>
        <v>40</v>
      </c>
      <c r="AAX645" s="203" t="s">
        <v>69</v>
      </c>
      <c r="AAY645" s="10">
        <f>AAW645*1.1</f>
        <v>44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VLOOKUP(ABC645,$A$681:$F$2401,6,FALSE)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VLOOKUP(ABL645,$A$681:$F$2401,6,FALSE)</f>
        <v>3</v>
      </c>
      <c r="ABP645" s="203" t="s">
        <v>69</v>
      </c>
      <c r="ABQ645" s="10">
        <f>ABO645*1.1</f>
        <v>3.3000000000000003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VLOOKUP(ABU645,$A$681:$F$2401,6,FALSE)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VLOOKUP(ACD645,$A$681:$F$2401,6,FALSE)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VLOOKUP(ACM645,$A$681:$F$2401,6,FALSE)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VLOOKUP(ACV645,$A$681:$F$2401,6,FALSE)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VLOOKUP(ADE645,$A$681:$F$2401,6,FALSE)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VLOOKUP(ADN645,$A$681:$F$2401,6,FALSE)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VLOOKUP(ADW645,$A$681:$F$2401,6,FALSE)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VLOOKUP(AEF645,$A$681:$F$2401,6,FALSE)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VLOOKUP(AEO645,$A$681:$F$2401,6,FALSE)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VLOOKUP(AEX645,$A$681:$F$2401,6,FALSE)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VLOOKUP(AFG645,$A$681:$F$2401,6,FALSE)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VLOOKUP(AFP645,$A$681:$F$2401,6,FALSE)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VLOOKUP(AFY645,$A$681:$F$2401,6,FALSE)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VLOOKUP(AGH645,$A$681:$F$2401,6,FALSE)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VLOOKUP(AGQ645,$A$681:$F$2401,6,FALSE)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VLOOKUP(AGZ645,$A$681:$F$2401,6,FALSE)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VLOOKUP(AHI645,$A$681:$F$2401,6,FALSE)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VLOOKUP(AHR645,$A$681:$F$2401,6,FALSE)</f>
        <v>4</v>
      </c>
      <c r="AHV645" s="203" t="s">
        <v>69</v>
      </c>
      <c r="AHW645" s="10">
        <f>AHU645*1.1</f>
        <v>4.4000000000000004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VLOOKUP(AIA645,$A$681:$F$2401,6,FALSE)</f>
        <v>40</v>
      </c>
      <c r="AIE645" s="203" t="s">
        <v>69</v>
      </c>
      <c r="AIF645" s="10">
        <f>AID645*1.1</f>
        <v>44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VLOOKUP(AIJ645,$A$681:$F$2401,6,FALSE)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VLOOKUP(AIS645,$A$681:$F$2401,6,FALSE)</f>
        <v>53</v>
      </c>
      <c r="AIW645" s="203" t="s">
        <v>69</v>
      </c>
      <c r="AIX645" s="10">
        <f>AIV645*1.1</f>
        <v>58.300000000000004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VLOOKUP(AJB645,$A$681:$F$2401,6,FALSE)</f>
        <v>62</v>
      </c>
      <c r="AJF645" s="203" t="s">
        <v>69</v>
      </c>
      <c r="AJG645" s="10">
        <f>AJE645*1.1</f>
        <v>68.2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VLOOKUP(AJK645,$A$681:$F$2401,6,FALSE)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8" t="s">
        <v>1184</v>
      </c>
      <c r="AJV645" s="204"/>
      <c r="AJW645" s="204">
        <f>VLOOKUP(AJT645,$A$681:$F$2401,6,FALSE)</f>
        <v>0</v>
      </c>
      <c r="AJX645" s="203" t="s">
        <v>69</v>
      </c>
      <c r="AJY645" s="10">
        <f>AJW645*1.1</f>
        <v>0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VLOOKUP(AKC645,$A$681:$F$2401,6,FALSE)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VLOOKUP(AKL645,$A$681:$F$2401,6,FALSE)</f>
        <v>61</v>
      </c>
      <c r="AKP645" s="203" t="s">
        <v>69</v>
      </c>
      <c r="AKQ645" s="10">
        <f>AKO645*1.1</f>
        <v>67.100000000000009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VLOOKUP(AKU645,$A$681:$F$2401,6,FALSE)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2615</v>
      </c>
      <c r="ALF645" s="204"/>
      <c r="ALG645" s="204">
        <f>VLOOKUP(ALD645,$A$681:$F$2401,6,FALSE)</f>
        <v>117</v>
      </c>
      <c r="ALH645" s="203" t="s">
        <v>69</v>
      </c>
      <c r="ALI645" s="10">
        <f>ALG645*1.1</f>
        <v>128.70000000000002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VLOOKUP(ALM645,$A$681:$F$2401,6,FALSE)</f>
        <v>4</v>
      </c>
      <c r="ALQ645" s="203" t="s">
        <v>69</v>
      </c>
      <c r="ALR645" s="10">
        <f>ALP645*1.1</f>
        <v>4.4000000000000004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VLOOKUP(ALV645,$A$681:$F$2401,6,FALSE)</f>
        <v>12</v>
      </c>
      <c r="ALZ645" s="203" t="s">
        <v>69</v>
      </c>
      <c r="AMA645" s="10">
        <f>ALY645*1.1</f>
        <v>13.200000000000001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VLOOKUP(AME645,$A$681:$F$2401,6,FALSE)</f>
        <v>81</v>
      </c>
      <c r="AMI645" s="203" t="s">
        <v>69</v>
      </c>
      <c r="AMJ645" s="10">
        <f>AMH645*1.1</f>
        <v>89.100000000000009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VLOOKUP(AMN645,$A$681:$F$2401,6,FALSE)</f>
        <v>59</v>
      </c>
      <c r="AMR645" s="203" t="s">
        <v>69</v>
      </c>
      <c r="AMS645" s="10">
        <f>AMQ645*1.1</f>
        <v>64.900000000000006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VLOOKUP(AMW645,$A$681:$F$2401,6,FALSE)</f>
        <v>12</v>
      </c>
      <c r="ANA645" s="203" t="s">
        <v>69</v>
      </c>
      <c r="ANB645" s="10">
        <f>AMZ645*1.1</f>
        <v>13.200000000000001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VLOOKUP(ANF645,$A$681:$F$2401,6,FALSE)</f>
        <v>75</v>
      </c>
      <c r="ANJ645" s="203" t="s">
        <v>69</v>
      </c>
      <c r="ANK645" s="10">
        <f>ANI645*1.1</f>
        <v>82.5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VLOOKUP(ANO645,$A$681:$F$2401,6,FALSE)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VLOOKUP(ANX645,$A$681:$F$2401,6,FALSE)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2058</v>
      </c>
      <c r="AOI645" s="204"/>
      <c r="AOJ645" s="204">
        <f>VLOOKUP(AOG645,$A$681:$F$2401,6,FALSE)</f>
        <v>35</v>
      </c>
      <c r="AOK645" s="203" t="s">
        <v>69</v>
      </c>
      <c r="AOL645" s="10">
        <f>AOJ645*1.1</f>
        <v>38.5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VLOOKUP(AOP645,$A$681:$F$2401,6,FALSE)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VLOOKUP(AOY645,$A$681:$F$2401,6,FALSE)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VLOOKUP(APH645,$A$681:$F$2401,6,FALSE)</f>
        <v>4</v>
      </c>
      <c r="APL645" s="203" t="s">
        <v>69</v>
      </c>
      <c r="APM645" s="10">
        <f>APK645*1.1</f>
        <v>4.4000000000000004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VLOOKUP(APQ645,$A$681:$F$2401,6,FALSE)</f>
        <v>281</v>
      </c>
      <c r="APU645" s="203" t="s">
        <v>69</v>
      </c>
      <c r="APV645" s="10">
        <f>APT645*1.1</f>
        <v>309.10000000000002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VLOOKUP(APZ645,$A$681:$F$2401,6,FALSE)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11"/>
      <c r="D646" s="203"/>
      <c r="E646" s="203"/>
      <c r="F646" s="203"/>
      <c r="G646" s="10"/>
      <c r="H646" s="10">
        <f>SUM(G641:G645)</f>
        <v>959.8</v>
      </c>
      <c r="I646" s="267"/>
      <c r="J646" s="203"/>
      <c r="K646" s="411"/>
      <c r="M646" s="203"/>
      <c r="N646" s="203"/>
      <c r="O646" s="203"/>
      <c r="P646" s="10"/>
      <c r="Q646" s="10">
        <f>SUM(P641:P645)</f>
        <v>1033.8</v>
      </c>
      <c r="R646" s="267"/>
      <c r="S646" s="203"/>
      <c r="T646" s="264"/>
      <c r="V646" s="203"/>
      <c r="W646" s="203"/>
      <c r="X646" s="203"/>
      <c r="Y646" s="10"/>
      <c r="Z646" s="10">
        <f>SUM(Y641:Y645)</f>
        <v>968.7</v>
      </c>
      <c r="AA646" s="267"/>
      <c r="AB646" s="203"/>
      <c r="AC646" s="411"/>
      <c r="AE646" s="203"/>
      <c r="AF646" s="203"/>
      <c r="AG646" s="203"/>
      <c r="AH646" s="10"/>
      <c r="AI646" s="10">
        <f>SUM(AH641:AH645)</f>
        <v>1010.6</v>
      </c>
      <c r="AJ646" s="267"/>
      <c r="AK646" s="203"/>
      <c r="AL646" s="411"/>
      <c r="AN646" s="203"/>
      <c r="AO646" s="203"/>
      <c r="AP646" s="203"/>
      <c r="AQ646" s="10"/>
      <c r="AR646" s="10">
        <f>SUM(AQ641:AQ645)</f>
        <v>450.00000000000006</v>
      </c>
      <c r="AS646" s="267"/>
      <c r="AT646" s="203"/>
      <c r="AU646" s="411"/>
      <c r="AW646" s="203"/>
      <c r="AX646" s="203"/>
      <c r="AY646" s="203"/>
      <c r="AZ646" s="10"/>
      <c r="BA646" s="10">
        <f>SUM(AZ641:AZ645)</f>
        <v>853.3</v>
      </c>
      <c r="BB646" s="267"/>
      <c r="BC646" s="203"/>
      <c r="BD646" s="411"/>
      <c r="BF646" s="203"/>
      <c r="BG646" s="203"/>
      <c r="BH646" s="203"/>
      <c r="BI646" s="10"/>
      <c r="BJ646" s="10">
        <f>SUM(BI641:BI645)</f>
        <v>984.6</v>
      </c>
      <c r="BK646" s="267"/>
      <c r="BL646" s="203"/>
      <c r="BM646" s="411"/>
      <c r="BO646" s="203"/>
      <c r="BP646" s="203"/>
      <c r="BQ646" s="203"/>
      <c r="BR646" s="10"/>
      <c r="BS646" s="10">
        <f>SUM(BR641:BR645)</f>
        <v>788.40000000000009</v>
      </c>
      <c r="BT646" s="267"/>
      <c r="BU646" s="203"/>
      <c r="BV646" s="411"/>
      <c r="BX646" s="203"/>
      <c r="BY646" s="203"/>
      <c r="BZ646" s="203"/>
      <c r="CA646" s="10"/>
      <c r="CB646" s="10">
        <f>SUM(CA641:CA645)</f>
        <v>1005.4000000000001</v>
      </c>
      <c r="CC646" s="267"/>
      <c r="CD646" s="203"/>
      <c r="CE646" s="411"/>
      <c r="CG646" s="203"/>
      <c r="CH646" s="203"/>
      <c r="CI646" s="203"/>
      <c r="CJ646" s="10"/>
      <c r="CK646" s="10">
        <f>SUM(CJ641:CJ645)</f>
        <v>828.6</v>
      </c>
      <c r="CL646" s="267"/>
      <c r="CM646" s="203"/>
      <c r="CN646" s="411"/>
      <c r="CP646" s="203"/>
      <c r="CQ646" s="203"/>
      <c r="CR646" s="203"/>
      <c r="CS646" s="10"/>
      <c r="CT646" s="10">
        <f>SUM(CS641:CS645)</f>
        <v>1032.3</v>
      </c>
      <c r="CU646" s="267"/>
      <c r="CV646" s="203"/>
      <c r="CW646" s="411"/>
      <c r="CY646" s="203"/>
      <c r="CZ646" s="203"/>
      <c r="DA646" s="203"/>
      <c r="DB646" s="10"/>
      <c r="DC646" s="10">
        <f>SUM(DB641:DB645)</f>
        <v>1163.8</v>
      </c>
      <c r="DD646" s="267"/>
      <c r="DE646" s="203"/>
      <c r="DF646" s="411"/>
      <c r="DH646" s="203"/>
      <c r="DI646" s="203"/>
      <c r="DJ646" s="203"/>
      <c r="DK646" s="10"/>
      <c r="DL646" s="10">
        <f>SUM(DK641:DK645)</f>
        <v>831.40000000000009</v>
      </c>
      <c r="DM646" s="267"/>
      <c r="DN646" s="203"/>
      <c r="DO646" s="411"/>
      <c r="DQ646" s="203"/>
      <c r="DR646" s="203"/>
      <c r="DS646" s="203"/>
      <c r="DT646" s="10"/>
      <c r="DU646" s="10">
        <f>SUM(DT641:DT645)</f>
        <v>307.49999999999994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11"/>
      <c r="EI646" s="203"/>
      <c r="EJ646" s="203"/>
      <c r="EK646" s="203"/>
      <c r="EL646" s="10"/>
      <c r="EM646" s="10">
        <f>SUM(EL641:EL645)</f>
        <v>496.5</v>
      </c>
      <c r="EN646" s="267"/>
      <c r="EO646" s="203"/>
      <c r="EP646" s="411"/>
      <c r="ER646" s="203"/>
      <c r="ES646" s="203"/>
      <c r="ET646" s="203"/>
      <c r="EU646" s="10"/>
      <c r="EV646" s="10">
        <f>SUM(EU641:EU645)</f>
        <v>803.09999999999991</v>
      </c>
      <c r="EW646" s="267"/>
      <c r="EX646" s="203"/>
      <c r="EY646" s="411"/>
      <c r="FA646" s="203"/>
      <c r="FB646" s="203"/>
      <c r="FC646" s="203"/>
      <c r="FD646" s="10"/>
      <c r="FE646" s="10">
        <f>SUM(FD641:FD645)</f>
        <v>882.7</v>
      </c>
      <c r="FF646" s="267"/>
      <c r="FG646" s="203"/>
      <c r="FH646" s="419"/>
      <c r="FJ646" s="203"/>
      <c r="FK646" s="203"/>
      <c r="FL646" s="203"/>
      <c r="FM646" s="10"/>
      <c r="FN646" s="10">
        <f>SUM(FM641:FM645)</f>
        <v>684.9</v>
      </c>
      <c r="FO646" s="267"/>
      <c r="FP646" s="203"/>
      <c r="FQ646" s="411"/>
      <c r="FS646" s="203"/>
      <c r="FT646" s="203"/>
      <c r="FU646" s="203"/>
      <c r="FV646" s="10"/>
      <c r="FW646" s="10">
        <f>SUM(FV641:FV645)</f>
        <v>1076.8</v>
      </c>
      <c r="FX646" s="267"/>
      <c r="FY646" s="203"/>
      <c r="FZ646" s="411"/>
      <c r="GB646" s="203"/>
      <c r="GC646" s="203"/>
      <c r="GD646" s="203"/>
      <c r="GE646" s="10"/>
      <c r="GF646" s="10">
        <f>SUM(GE641:GE645)</f>
        <v>970.19999999999993</v>
      </c>
      <c r="GG646" s="267"/>
      <c r="GH646" s="203"/>
      <c r="GI646" s="411"/>
      <c r="GK646" s="203"/>
      <c r="GL646" s="203"/>
      <c r="GM646" s="203"/>
      <c r="GN646" s="10"/>
      <c r="GO646" s="10">
        <f>SUM(GN641:GN645)</f>
        <v>552</v>
      </c>
      <c r="GP646" s="267"/>
      <c r="GQ646" s="203"/>
      <c r="GR646" s="411"/>
      <c r="GT646" s="203"/>
      <c r="GU646" s="203"/>
      <c r="GV646" s="203"/>
      <c r="GW646" s="203"/>
      <c r="GX646" s="10">
        <f>SUM(GW641:GW645)</f>
        <v>602.79999999999995</v>
      </c>
      <c r="GY646" s="267"/>
      <c r="GZ646" s="203"/>
      <c r="HA646" s="411"/>
      <c r="HC646" s="203"/>
      <c r="HD646" s="203"/>
      <c r="HE646" s="203"/>
      <c r="HF646" s="10"/>
      <c r="HG646" s="10">
        <f>SUM(HF641:HF645)</f>
        <v>396.79999999999995</v>
      </c>
      <c r="HH646" s="267"/>
      <c r="HI646" s="203"/>
      <c r="HJ646" s="411"/>
      <c r="HL646" s="203"/>
      <c r="HM646" s="203"/>
      <c r="HN646" s="203"/>
      <c r="HO646" s="203"/>
      <c r="HP646" s="10">
        <f>SUM(HO641:HO645)</f>
        <v>714.19999999999993</v>
      </c>
      <c r="HQ646" s="267"/>
      <c r="HR646" s="203"/>
      <c r="HS646" s="420"/>
      <c r="HU646" s="203"/>
      <c r="HV646" s="203"/>
      <c r="HW646" s="203"/>
      <c r="HX646" s="10"/>
      <c r="HY646" s="10">
        <f>SUM(HX641:HX645)</f>
        <v>222.79999999999998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20"/>
      <c r="IM646" s="203"/>
      <c r="IN646" s="203"/>
      <c r="IO646" s="203"/>
      <c r="IP646" s="10"/>
      <c r="IQ646" s="10">
        <f>SUM(IP641:IP645)</f>
        <v>409.8</v>
      </c>
      <c r="IR646" s="267"/>
      <c r="IS646" s="203"/>
      <c r="IT646" s="420"/>
      <c r="IV646" s="203"/>
      <c r="IW646" s="203"/>
      <c r="IX646" s="203"/>
      <c r="IY646" s="10"/>
      <c r="IZ646" s="10">
        <f>SUM(IY641:IY645)</f>
        <v>899.7</v>
      </c>
      <c r="JA646" s="267"/>
      <c r="JB646" s="203"/>
      <c r="JC646" s="420"/>
      <c r="JE646" s="203"/>
      <c r="JF646" s="203"/>
      <c r="JG646" s="203"/>
      <c r="JH646" s="10"/>
      <c r="JI646" s="10">
        <f>SUM(JH641:JH645)</f>
        <v>317</v>
      </c>
      <c r="JJ646" s="267"/>
      <c r="JK646" s="203"/>
      <c r="JL646" s="420"/>
      <c r="JN646" s="203"/>
      <c r="JO646" s="203"/>
      <c r="JP646" s="203"/>
      <c r="JQ646" s="10"/>
      <c r="JR646" s="10">
        <f>SUM(JQ641:JQ645)</f>
        <v>820.6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202.2</v>
      </c>
      <c r="KB646" s="267"/>
      <c r="KC646" s="203"/>
      <c r="KD646" s="420"/>
      <c r="KF646" s="203"/>
      <c r="KG646" s="203"/>
      <c r="KH646" s="203"/>
      <c r="KI646" s="10"/>
      <c r="KJ646" s="10">
        <f>SUM(KI641:KI645)</f>
        <v>564.80000000000007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345.1</v>
      </c>
      <c r="KT646" s="267"/>
      <c r="KU646" s="203"/>
      <c r="KV646" s="426"/>
      <c r="KX646" s="203"/>
      <c r="KY646" s="203"/>
      <c r="KZ646" s="203"/>
      <c r="LA646" s="10"/>
      <c r="LB646" s="10">
        <f>SUM(LA641:LA645)</f>
        <v>523.30000000000007</v>
      </c>
      <c r="LC646" s="267"/>
      <c r="LD646" s="203"/>
      <c r="LE646" s="420"/>
      <c r="LG646" s="203"/>
      <c r="LH646" s="203"/>
      <c r="LI646" s="203"/>
      <c r="LJ646" s="10"/>
      <c r="LK646" s="10">
        <f>SUM(LJ641:LJ645)</f>
        <v>395.5</v>
      </c>
      <c r="LL646" s="267"/>
      <c r="LM646" s="203"/>
      <c r="LN646" s="420"/>
      <c r="LP646" s="203"/>
      <c r="LQ646" s="203"/>
      <c r="LR646" s="203"/>
      <c r="LS646" s="10"/>
      <c r="LT646" s="10">
        <f>SUM(LS641:LS645)</f>
        <v>750.2</v>
      </c>
      <c r="LU646" s="267"/>
      <c r="LV646" s="203"/>
      <c r="LW646" s="420"/>
      <c r="LY646" s="203"/>
      <c r="LZ646" s="203"/>
      <c r="MA646" s="203"/>
      <c r="MB646" s="10"/>
      <c r="MC646" s="10">
        <f>SUM(MB641:MB645)</f>
        <v>129.6</v>
      </c>
      <c r="MD646" s="267"/>
      <c r="ME646" s="203"/>
      <c r="MF646" s="420"/>
      <c r="MH646" s="203"/>
      <c r="MI646" s="203"/>
      <c r="MJ646" s="203"/>
      <c r="MK646" s="10"/>
      <c r="ML646" s="10">
        <f>SUM(MK641:MK645)</f>
        <v>501.9</v>
      </c>
      <c r="MM646" s="267"/>
      <c r="MN646" s="203"/>
      <c r="MO646" s="420"/>
      <c r="MQ646" s="203"/>
      <c r="MR646" s="203"/>
      <c r="MS646" s="203"/>
      <c r="MT646" s="10"/>
      <c r="MU646" s="10">
        <f>SUM(MT641:MT645)</f>
        <v>483.1</v>
      </c>
      <c r="MV646" s="267"/>
      <c r="MW646" s="203"/>
      <c r="MX646" s="420"/>
      <c r="MZ646" s="203"/>
      <c r="NA646" s="203"/>
      <c r="NB646" s="203"/>
      <c r="NC646" s="10"/>
      <c r="ND646" s="10">
        <f>SUM(NC641:NC645)</f>
        <v>464.30000000000007</v>
      </c>
      <c r="NE646" s="267"/>
      <c r="NF646" s="203"/>
      <c r="NG646" s="420"/>
      <c r="NI646" s="203"/>
      <c r="NJ646" s="203"/>
      <c r="NK646" s="203"/>
      <c r="NL646" s="10"/>
      <c r="NM646" s="10">
        <f>SUM(NL641:NL645)</f>
        <v>1198.1000000000001</v>
      </c>
      <c r="NN646" s="267"/>
      <c r="NO646" s="203"/>
      <c r="NP646" s="422"/>
      <c r="NR646" s="203"/>
      <c r="NS646" s="203"/>
      <c r="NT646" s="203"/>
      <c r="NU646" s="10"/>
      <c r="NV646" s="10">
        <f>SUM(NU641:NU645)</f>
        <v>368.20000000000005</v>
      </c>
      <c r="NW646" s="267"/>
      <c r="NX646" s="203"/>
      <c r="NY646" s="420"/>
      <c r="OA646" s="203"/>
      <c r="OB646" s="203"/>
      <c r="OC646" s="203"/>
      <c r="OD646" s="203"/>
      <c r="OE646" s="10">
        <f>SUM(OD641:OD645)</f>
        <v>228.89999999999998</v>
      </c>
      <c r="OF646" s="267"/>
      <c r="OG646" s="203"/>
      <c r="OH646" s="420"/>
      <c r="OJ646" s="203"/>
      <c r="OK646" s="203"/>
      <c r="OL646" s="203"/>
      <c r="OM646" s="10"/>
      <c r="ON646" s="10">
        <f>SUM(OM641:OM645)</f>
        <v>281.59999999999997</v>
      </c>
      <c r="OO646" s="267"/>
      <c r="OP646" s="203"/>
      <c r="OQ646" s="422"/>
      <c r="OS646" s="203"/>
      <c r="OT646" s="203"/>
      <c r="OU646" s="203"/>
      <c r="OV646" s="10"/>
      <c r="OW646" s="10">
        <f>SUM(OV641:OV645)</f>
        <v>473.29999999999995</v>
      </c>
      <c r="OX646" s="267"/>
      <c r="OY646" s="203"/>
      <c r="OZ646" s="425"/>
      <c r="PB646" s="203"/>
      <c r="PC646" s="203"/>
      <c r="PD646" s="203"/>
      <c r="PE646" s="10"/>
      <c r="PF646" s="10">
        <f>SUM(PE641:PE645)</f>
        <v>482.6</v>
      </c>
      <c r="PG646" s="267"/>
      <c r="PH646" s="203"/>
      <c r="PI646" s="420"/>
      <c r="PK646" s="203"/>
      <c r="PL646" s="203"/>
      <c r="PM646" s="203"/>
      <c r="PN646" s="10"/>
      <c r="PO646" s="10">
        <f>SUM(PN641:PN645)</f>
        <v>946.9000000000002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20"/>
      <c r="QC646" s="203"/>
      <c r="QD646" s="203"/>
      <c r="QE646" s="203"/>
      <c r="QF646" s="10"/>
      <c r="QG646" s="10">
        <f>SUM(QF641:QF645)</f>
        <v>162.4</v>
      </c>
      <c r="QH646" s="267"/>
      <c r="QI646" s="203"/>
      <c r="QJ646" s="420"/>
      <c r="QL646" s="203"/>
      <c r="QM646" s="203"/>
      <c r="QN646" s="203"/>
      <c r="QO646" s="10"/>
      <c r="QP646" s="10">
        <f>SUM(QO641:QO645)</f>
        <v>632.29999999999995</v>
      </c>
      <c r="QQ646" s="267"/>
      <c r="QR646" s="203"/>
      <c r="QS646" s="420"/>
      <c r="QU646" s="203"/>
      <c r="QV646" s="203"/>
      <c r="QW646" s="203"/>
      <c r="QX646" s="10"/>
      <c r="QY646" s="10">
        <f>SUM(QX641:QX645)</f>
        <v>684.2</v>
      </c>
      <c r="QZ646" s="267"/>
      <c r="RA646" s="203"/>
      <c r="RB646" s="420"/>
      <c r="RD646" s="203"/>
      <c r="RE646" s="203"/>
      <c r="RF646" s="203"/>
      <c r="RG646" s="10"/>
      <c r="RH646" s="10">
        <f>SUM(RG641:RG645)</f>
        <v>188.39999999999998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20"/>
      <c r="RV646" s="203"/>
      <c r="RW646" s="203"/>
      <c r="RX646" s="203"/>
      <c r="RY646" s="10"/>
      <c r="RZ646" s="10">
        <f>SUM(RY641:RY645)</f>
        <v>768.00000000000011</v>
      </c>
      <c r="SA646" s="273"/>
      <c r="SB646" s="203"/>
      <c r="SC646" s="420"/>
      <c r="SE646" s="203"/>
      <c r="SF646" s="203"/>
      <c r="SG646" s="203"/>
      <c r="SH646" s="10"/>
      <c r="SI646" s="10">
        <f>SUM(SH641:SH645)</f>
        <v>663.9</v>
      </c>
      <c r="SJ646" s="273"/>
      <c r="SK646" s="203"/>
      <c r="SL646" s="420"/>
      <c r="SN646" s="203"/>
      <c r="SO646" s="203"/>
      <c r="SP646" s="203"/>
      <c r="SQ646" s="10"/>
      <c r="SR646" s="10">
        <f>SUM(SQ641:SQ645)</f>
        <v>466.4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450.9</v>
      </c>
      <c r="TB646" s="273"/>
      <c r="TC646" s="203"/>
      <c r="TD646" s="425"/>
      <c r="TF646" s="203"/>
      <c r="TG646" s="203"/>
      <c r="TH646" s="203"/>
      <c r="TI646" s="203"/>
      <c r="TJ646" s="10">
        <f>SUM(TI641:TI645)</f>
        <v>591.6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677.5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731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531.40000000000009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599.6</v>
      </c>
      <c r="VD646" s="273"/>
      <c r="VE646" s="203"/>
      <c r="VF646" s="420"/>
      <c r="VH646" s="203"/>
      <c r="VI646" s="203"/>
      <c r="VJ646" s="203"/>
      <c r="VK646" s="10"/>
      <c r="VL646" s="10">
        <f>SUM(VK641:VK645)</f>
        <v>513.5</v>
      </c>
      <c r="VM646" s="273"/>
      <c r="VN646" s="203"/>
      <c r="VO646" s="420"/>
      <c r="VQ646" s="203"/>
      <c r="VR646" s="203"/>
      <c r="VS646" s="203"/>
      <c r="VT646" s="10"/>
      <c r="VU646" s="10">
        <f>SUM(VT641:VT645)</f>
        <v>416.3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552.9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20"/>
      <c r="XJ646" s="203"/>
      <c r="XK646" s="203"/>
      <c r="XL646" s="203"/>
      <c r="XM646" s="203"/>
      <c r="XN646" s="10">
        <f>SUM(XM641:XM645)</f>
        <v>655.09999999999991</v>
      </c>
      <c r="XO646" s="273"/>
      <c r="XP646" s="203"/>
      <c r="XQ646" s="420"/>
      <c r="XS646" s="203"/>
      <c r="XT646" s="203"/>
      <c r="XU646" s="203"/>
      <c r="XV646" s="10"/>
      <c r="XW646" s="10">
        <f>SUM(XV641:XV645)</f>
        <v>376.9</v>
      </c>
      <c r="XX646" s="273"/>
      <c r="XY646" s="203"/>
      <c r="XZ646" s="420"/>
      <c r="YB646" s="203"/>
      <c r="YC646" s="203"/>
      <c r="YD646" s="203"/>
      <c r="YE646" s="203"/>
      <c r="YF646" s="10">
        <f>SUM(YE641:YE645)</f>
        <v>568.5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5"/>
      <c r="ZC646" s="203"/>
      <c r="ZD646" s="203"/>
      <c r="ZE646" s="203"/>
      <c r="ZF646" s="203"/>
      <c r="ZG646" s="10">
        <f>SUM(ZF641:ZF645)</f>
        <v>703.3</v>
      </c>
      <c r="ZH646" s="273"/>
      <c r="ZI646" s="203"/>
      <c r="ZJ646" s="420"/>
      <c r="ZL646" s="203"/>
      <c r="ZM646" s="203"/>
      <c r="ZN646" s="203"/>
      <c r="ZO646" s="203"/>
      <c r="ZP646" s="10">
        <f>SUM(ZO641:ZO645)</f>
        <v>476.8</v>
      </c>
      <c r="ZQ646" s="273"/>
      <c r="ZR646" s="203"/>
      <c r="ZS646" s="420"/>
      <c r="ZU646" s="203"/>
      <c r="ZV646" s="203"/>
      <c r="ZW646" s="203"/>
      <c r="ZX646" s="10"/>
      <c r="ZY646" s="10">
        <f>SUM(ZX641:ZX645)</f>
        <v>772.2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251.4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307.59999999999997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123.8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779.5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515.59999999999991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20"/>
      <c r="AHB646" s="203"/>
      <c r="AHC646" s="203"/>
      <c r="AHD646" s="203"/>
      <c r="AHE646" s="10"/>
      <c r="AHF646" s="10">
        <f>SUM(AHE641:AHE645)</f>
        <v>433.20000000000005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227.00000000000003</v>
      </c>
      <c r="AHP646" s="273"/>
      <c r="AHQ646" s="203"/>
      <c r="AHR646" s="426"/>
      <c r="AHT646" s="203"/>
      <c r="AHU646" s="203"/>
      <c r="AHV646" s="203"/>
      <c r="AHW646" s="10"/>
      <c r="AHX646" s="10">
        <f>SUM(AHW641:AHW645)</f>
        <v>1066.6000000000001</v>
      </c>
      <c r="AHY646" s="273"/>
      <c r="AHZ646" s="203"/>
      <c r="AIA646" s="426"/>
      <c r="AIC646" s="203"/>
      <c r="AID646" s="203"/>
      <c r="AIE646" s="203"/>
      <c r="AIF646" s="10"/>
      <c r="AIG646" s="10">
        <f>SUM(AIF641:AIF645)</f>
        <v>445.2</v>
      </c>
      <c r="AIH646" s="273"/>
      <c r="AII646" s="203"/>
      <c r="AIJ646" s="426"/>
      <c r="AIL646" s="203"/>
      <c r="AIM646" s="203"/>
      <c r="AIN646" s="203"/>
      <c r="AIO646" s="10"/>
      <c r="AIP646" s="10">
        <f>SUM(AIO641:AIO645)</f>
        <v>231.59999999999997</v>
      </c>
      <c r="AIQ646" s="273"/>
      <c r="AIR646" s="203"/>
      <c r="AIS646" s="426"/>
      <c r="AIU646" s="203"/>
      <c r="AIV646" s="203"/>
      <c r="AIW646" s="203"/>
      <c r="AIX646" s="10"/>
      <c r="AIY646" s="10">
        <f>SUM(AIX641:AIX645)</f>
        <v>250.4</v>
      </c>
      <c r="AIZ646" s="273"/>
      <c r="AJA646" s="203"/>
      <c r="AJB646" s="426"/>
      <c r="AJD646" s="203"/>
      <c r="AJE646" s="203"/>
      <c r="AJF646" s="203"/>
      <c r="AJG646" s="10"/>
      <c r="AJH646" s="10">
        <f>SUM(AJG641:AJG645)</f>
        <v>261.89999999999998</v>
      </c>
      <c r="AJI646" s="273"/>
      <c r="AJJ646" s="203"/>
      <c r="AJK646" s="426"/>
      <c r="AJM646" s="203"/>
      <c r="AJN646" s="203"/>
      <c r="AJO646" s="203"/>
      <c r="AJP646" s="10"/>
      <c r="AJQ646" s="10">
        <f>SUM(AJP641:AJP645)</f>
        <v>359.90000000000003</v>
      </c>
      <c r="AJR646" s="273"/>
      <c r="AJS646" s="203"/>
      <c r="AJT646" s="429"/>
      <c r="AJV646" s="203"/>
      <c r="AJW646" s="203"/>
      <c r="AJX646" s="203"/>
      <c r="AJY646" s="10"/>
      <c r="AJZ646" s="10">
        <f>SUM(AJY641:AJY645)</f>
        <v>253.5</v>
      </c>
      <c r="AKA646" s="273"/>
      <c r="AKB646" s="203"/>
      <c r="AKC646" s="426"/>
      <c r="AKE646" s="203"/>
      <c r="AKF646" s="203"/>
      <c r="AKG646" s="203"/>
      <c r="AKH646" s="10"/>
      <c r="AKI646" s="10">
        <f>SUM(AKH641:AKH645)</f>
        <v>247</v>
      </c>
      <c r="AKJ646" s="273"/>
      <c r="AKK646" s="203"/>
      <c r="AKL646" s="426"/>
      <c r="AKN646" s="203"/>
      <c r="AKO646" s="203"/>
      <c r="AKP646" s="203"/>
      <c r="AKQ646" s="10"/>
      <c r="AKR646" s="10">
        <f>SUM(AKQ641:AKQ645)</f>
        <v>313.10000000000002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201.29999999999998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501.30000000000007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294.69999999999993</v>
      </c>
      <c r="ALT646" s="273"/>
      <c r="ALU646" s="203"/>
      <c r="ALV646" s="426"/>
      <c r="ALX646" s="203"/>
      <c r="ALY646" s="203"/>
      <c r="ALZ646" s="203"/>
      <c r="AMA646" s="10"/>
      <c r="AMB646" s="10">
        <f>SUM(AMA641:AMA645)</f>
        <v>180.79999999999998</v>
      </c>
      <c r="AMC646" s="273"/>
      <c r="AMD646" s="203"/>
      <c r="AME646" s="426"/>
      <c r="AMG646" s="203"/>
      <c r="AMH646" s="203"/>
      <c r="AMI646" s="203"/>
      <c r="AMJ646" s="10"/>
      <c r="AMK646" s="10">
        <f>SUM(AMJ641:AMJ645)</f>
        <v>307.60000000000002</v>
      </c>
      <c r="AML646" s="273"/>
      <c r="AMM646" s="203"/>
      <c r="AMN646" s="426"/>
      <c r="AMP646" s="203"/>
      <c r="AMQ646" s="203"/>
      <c r="AMR646" s="203"/>
      <c r="AMS646" s="10"/>
      <c r="AMT646" s="10">
        <f>SUM(AMS641:AMS645)</f>
        <v>614.99999999999989</v>
      </c>
      <c r="AMU646" s="273"/>
      <c r="AMV646" s="203"/>
      <c r="AMW646" s="426"/>
      <c r="AMY646" s="203"/>
      <c r="AMZ646" s="203"/>
      <c r="ANA646" s="203"/>
      <c r="ANB646" s="10"/>
      <c r="ANC646" s="10">
        <f>SUM(ANB641:ANB645)</f>
        <v>443.99999999999994</v>
      </c>
      <c r="AND646" s="273"/>
      <c r="ANE646" s="203"/>
      <c r="ANF646" s="426"/>
      <c r="ANH646" s="203"/>
      <c r="ANI646" s="203"/>
      <c r="ANJ646" s="203"/>
      <c r="ANK646" s="10"/>
      <c r="ANL646" s="10">
        <f>SUM(ANK641:ANK645)</f>
        <v>333.9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402.20000000000005</v>
      </c>
      <c r="ANV646" s="273"/>
      <c r="ANW646" s="203"/>
      <c r="ANX646" s="426"/>
      <c r="ANZ646" s="203"/>
      <c r="AOA646" s="203"/>
      <c r="AOB646" s="203"/>
      <c r="AOC646" s="10"/>
      <c r="AOD646" s="10">
        <f>SUM(AOC641:AOC645)</f>
        <v>628.70000000000005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488.9</v>
      </c>
      <c r="AON646" s="273"/>
      <c r="AOO646" s="203"/>
      <c r="AOP646" s="426"/>
      <c r="AOR646" s="203"/>
      <c r="AOS646" s="203"/>
      <c r="AOT646" s="203"/>
      <c r="AOU646" s="10"/>
      <c r="AOV646" s="10">
        <f>SUM(AOU641:AOU645)</f>
        <v>866.39999999999986</v>
      </c>
      <c r="AOW646" s="273"/>
      <c r="AOX646" s="203"/>
      <c r="AOY646" s="426"/>
      <c r="APA646" s="203"/>
      <c r="APB646" s="203"/>
      <c r="APC646" s="203"/>
      <c r="APD646" s="10"/>
      <c r="APE646" s="10">
        <f>SUM(APD641:APD645)</f>
        <v>482.79999999999995</v>
      </c>
      <c r="APF646" s="273"/>
      <c r="APG646" s="203"/>
      <c r="APH646" s="426"/>
      <c r="APJ646" s="203"/>
      <c r="APK646" s="203"/>
      <c r="APL646" s="203"/>
      <c r="APM646" s="10"/>
      <c r="APN646" s="10">
        <f>SUM(APM641:APM645)</f>
        <v>237.50000000000003</v>
      </c>
      <c r="APO646" s="273"/>
      <c r="APP646" s="203"/>
      <c r="APQ646" s="426"/>
      <c r="APS646" s="203"/>
      <c r="APT646" s="203"/>
      <c r="APU646" s="203"/>
      <c r="APV646" s="10"/>
      <c r="APW646" s="10">
        <f>SUM(APV641:APV645)</f>
        <v>574.29999999999995</v>
      </c>
      <c r="APX646" s="273"/>
      <c r="APY646" s="203"/>
      <c r="APZ646" s="426"/>
      <c r="AQB646" s="203"/>
      <c r="AQC646" s="203"/>
      <c r="AQD646" s="203"/>
      <c r="AQE646" s="10"/>
      <c r="AQF646" s="10">
        <f>SUM(AQE641:AQE645)</f>
        <v>538.6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VLOOKUP(B647,$A$681:$F$2401,6,FALSE)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1729</v>
      </c>
      <c r="M647" s="283">
        <f>IF(L647="Kopman",1.9,1)</f>
        <v>1</v>
      </c>
      <c r="N647" s="204">
        <f>VLOOKUP(K647,$A$681:$F$2401,6,FALSE)</f>
        <v>164</v>
      </c>
      <c r="O647" s="203" t="s">
        <v>61</v>
      </c>
      <c r="P647" s="10">
        <f>N647*1.5*M647</f>
        <v>246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VLOOKUP(T647,$A$681:$F$2401,6,FALSE)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1729</v>
      </c>
      <c r="AE647" s="283">
        <f>IF(AD647="Kopman",1.9,1)</f>
        <v>1</v>
      </c>
      <c r="AF647" s="204">
        <f>VLOOKUP(AC647,$A$681:$F$2401,6,FALSE)</f>
        <v>164</v>
      </c>
      <c r="AG647" s="203" t="s">
        <v>61</v>
      </c>
      <c r="AH647" s="10">
        <f>AF647*1.5*AE647</f>
        <v>246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VLOOKUP(AL647,$A$681:$F$2401,6,FALSE)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2082</v>
      </c>
      <c r="AW647" s="283">
        <f>IF(AV647="Kopman",1.9,1)</f>
        <v>1</v>
      </c>
      <c r="AX647" s="204">
        <f>VLOOKUP(AU647,$A$681:$F$2401,6,FALSE)</f>
        <v>126</v>
      </c>
      <c r="AY647" s="203" t="s">
        <v>61</v>
      </c>
      <c r="AZ647" s="10">
        <f>AX647*1.5*AW647</f>
        <v>189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VLOOKUP(BD647,$A$681:$F$2401,6,FALSE)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VLOOKUP(BM647,$A$681:$F$2401,6,FALSE)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VLOOKUP(BV647,$A$681:$F$2401,6,FALSE)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VLOOKUP(CE647,$A$681:$F$2401,6,FALSE)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2082</v>
      </c>
      <c r="CP647" s="283">
        <f>IF(CO647="Kopman",1.9,1)</f>
        <v>1</v>
      </c>
      <c r="CQ647" s="204">
        <f>VLOOKUP(CN647,$A$681:$F$2401,6,FALSE)</f>
        <v>126</v>
      </c>
      <c r="CR647" s="203" t="s">
        <v>61</v>
      </c>
      <c r="CS647" s="10">
        <f>CQ647*1.5*CP647</f>
        <v>189</v>
      </c>
      <c r="CT647" s="10"/>
      <c r="CU647" s="267"/>
      <c r="CV647" s="203" t="s">
        <v>105</v>
      </c>
      <c r="CW647" s="276" t="s">
        <v>1729</v>
      </c>
      <c r="CY647" s="283">
        <f>IF(CX647="Kopman",1.9,1)</f>
        <v>1</v>
      </c>
      <c r="CZ647" s="204">
        <f>VLOOKUP(CW647,$A$681:$F$2401,6,FALSE)</f>
        <v>164</v>
      </c>
      <c r="DA647" s="203" t="s">
        <v>61</v>
      </c>
      <c r="DB647" s="10">
        <f>CZ647*1.5*CY647</f>
        <v>246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VLOOKUP(DF647,$A$681:$F$2401,6,FALSE)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VLOOKUP(DO647,$A$681:$F$2401,6,FALSE)</f>
        <v>45</v>
      </c>
      <c r="DS647" s="203" t="s">
        <v>61</v>
      </c>
      <c r="DT647" s="10">
        <f>DR647*1.5*DQ647</f>
        <v>67.5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VLOOKUP(DX647,$A$681:$F$2401,6,FALSE)</f>
        <v>#N/A</v>
      </c>
      <c r="EB647" s="203" t="s">
        <v>2019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VLOOKUP(EG647,$A$681:$F$2401,6,FALSE)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2082</v>
      </c>
      <c r="ER647" s="283">
        <f>IF(EQ647="Kopman",1.9,1)</f>
        <v>1</v>
      </c>
      <c r="ES647" s="204">
        <f>VLOOKUP(EP647,$A$681:$F$2401,6,FALSE)</f>
        <v>126</v>
      </c>
      <c r="ET647" s="203" t="s">
        <v>61</v>
      </c>
      <c r="EU647" s="10">
        <f>ES647*1.5*ER647</f>
        <v>189</v>
      </c>
      <c r="EV647" s="10"/>
      <c r="EW647" s="267"/>
      <c r="EX647" s="203" t="s">
        <v>105</v>
      </c>
      <c r="EY647" s="276" t="s">
        <v>2552</v>
      </c>
      <c r="FA647" s="283">
        <f>IF(EZ647="Kopman",1.9,1)</f>
        <v>1</v>
      </c>
      <c r="FB647" s="204">
        <f>VLOOKUP(EY647,$A$681:$F$2401,6,FALSE)</f>
        <v>164</v>
      </c>
      <c r="FC647" s="203" t="s">
        <v>61</v>
      </c>
      <c r="FD647" s="10">
        <f>FB647*1.5*FA647</f>
        <v>246</v>
      </c>
      <c r="FE647" s="10"/>
      <c r="FF647" s="267"/>
      <c r="FG647" s="203" t="s">
        <v>105</v>
      </c>
      <c r="FH647" s="418" t="s">
        <v>964</v>
      </c>
      <c r="FJ647" s="283">
        <f>IF(FI647="Kopman",1.9,1)</f>
        <v>1</v>
      </c>
      <c r="FK647" s="204">
        <f>VLOOKUP(FH647,$A$681:$F$2401,6,FALSE)</f>
        <v>55</v>
      </c>
      <c r="FL647" s="203" t="s">
        <v>61</v>
      </c>
      <c r="FM647" s="10">
        <f>FK647*1.5*FJ647</f>
        <v>82.5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VLOOKUP(FQ647,$A$681:$F$2401,6,FALSE)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VLOOKUP(FZ647,$A$681:$F$2401,6,FALSE)</f>
        <v>15</v>
      </c>
      <c r="GD647" s="203" t="s">
        <v>61</v>
      </c>
      <c r="GE647" s="10">
        <f>GC647*1.5*GB647</f>
        <v>22.5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VLOOKUP(GI647,$A$681:$F$2401,6,FALSE)</f>
        <v>75</v>
      </c>
      <c r="GM647" s="203" t="s">
        <v>61</v>
      </c>
      <c r="GN647" s="10">
        <f>GL647*1.5*GK647</f>
        <v>112.5</v>
      </c>
      <c r="GO647" s="10"/>
      <c r="GP647" s="267"/>
      <c r="GQ647" s="203" t="s">
        <v>105</v>
      </c>
      <c r="GR647" s="276" t="s">
        <v>2343</v>
      </c>
      <c r="GT647" s="283">
        <f>IF(GS647="Kopman",1.9,1)</f>
        <v>1</v>
      </c>
      <c r="GU647" s="204">
        <f>VLOOKUP(GR647,$A$681:$F$2401,6,FALSE)</f>
        <v>0</v>
      </c>
      <c r="GV647" s="203" t="s">
        <v>61</v>
      </c>
      <c r="GW647" s="10">
        <f>GU647*1.5</f>
        <v>0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VLOOKUP(HA647,$A$681:$F$2401,6,FALSE)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VLOOKUP(HJ647,$A$681:$F$2401,6,FALSE)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VLOOKUP(HS647,$A$681:$F$2401,6,FALSE)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VLOOKUP(IB647,$A$681:$F$2401,6,FALSE)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VLOOKUP(IK647,$A$681:$F$2401,6,FALSE)</f>
        <v>42</v>
      </c>
      <c r="IO647" s="203" t="s">
        <v>61</v>
      </c>
      <c r="IP647" s="10">
        <f>IN647*1.5*IM647</f>
        <v>63</v>
      </c>
      <c r="IQ647" s="10"/>
      <c r="IR647" s="267"/>
      <c r="IS647" s="203" t="s">
        <v>105</v>
      </c>
      <c r="IT647" s="276" t="s">
        <v>1729</v>
      </c>
      <c r="IV647" s="283">
        <f>IF(IU647="Kopman",1.9,1)</f>
        <v>1</v>
      </c>
      <c r="IW647" s="204">
        <f>VLOOKUP(IT647,$A$681:$F$2401,6,FALSE)</f>
        <v>164</v>
      </c>
      <c r="IX647" s="203" t="s">
        <v>61</v>
      </c>
      <c r="IY647" s="10">
        <f>IW647*1.5*IV647</f>
        <v>246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VLOOKUP(JC647,$A$681:$F$2401,6,FALSE)</f>
        <v>2</v>
      </c>
      <c r="JG647" s="203" t="s">
        <v>61</v>
      </c>
      <c r="JH647" s="10">
        <f>JF647*1.5*JE647</f>
        <v>3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VLOOKUP(JL647,$A$681:$F$2401,6,FALSE)</f>
        <v>4</v>
      </c>
      <c r="JP647" s="203" t="s">
        <v>61</v>
      </c>
      <c r="JQ647" s="10">
        <f>JO647*1.5*JN647</f>
        <v>6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VLOOKUP(JU647,$A$681:$F$2401,6,FALSE)</f>
        <v>31</v>
      </c>
      <c r="JY647" s="203" t="s">
        <v>61</v>
      </c>
      <c r="JZ647" s="10">
        <f>JX647*1.5*JW647</f>
        <v>46.5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VLOOKUP(KD647,$A$681:$F$2401,6,FALSE)</f>
        <v>2</v>
      </c>
      <c r="KH647" s="203" t="s">
        <v>61</v>
      </c>
      <c r="KI647" s="10">
        <f>KG647*1.5*KF647</f>
        <v>3</v>
      </c>
      <c r="KJ647" s="10"/>
      <c r="KK647" s="267"/>
      <c r="KL647" s="203" t="s">
        <v>105</v>
      </c>
      <c r="KM647" s="276" t="s">
        <v>2064</v>
      </c>
      <c r="KO647" s="283">
        <f>IF(KN647="Kopman",1.9,1)</f>
        <v>1</v>
      </c>
      <c r="KP647" s="204">
        <f>VLOOKUP(KM647,$A$681:$F$2401,6,FALSE)</f>
        <v>44</v>
      </c>
      <c r="KQ647" s="203" t="s">
        <v>61</v>
      </c>
      <c r="KR647" s="10">
        <f>KP647*1.5</f>
        <v>66</v>
      </c>
      <c r="KS647" s="10"/>
      <c r="KT647" s="267"/>
      <c r="KU647" s="203" t="s">
        <v>105</v>
      </c>
      <c r="KV647" s="276" t="s">
        <v>1729</v>
      </c>
      <c r="KX647" s="283">
        <f>IF(KW647="Kopman",1.9,1)</f>
        <v>1</v>
      </c>
      <c r="KY647" s="204">
        <f>VLOOKUP(KV647,$A$681:$F$2401,6,FALSE)</f>
        <v>164</v>
      </c>
      <c r="KZ647" s="203" t="s">
        <v>61</v>
      </c>
      <c r="LA647" s="10">
        <f>KY647*1.5*KX647</f>
        <v>246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VLOOKUP(LE647,$A$681:$F$2401,6,FALSE)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VLOOKUP(LN647,$A$681:$F$2401,6,FALSE)</f>
        <v>45</v>
      </c>
      <c r="LR647" s="203" t="s">
        <v>61</v>
      </c>
      <c r="LS647" s="10">
        <f>LQ647*1.5*LP647</f>
        <v>67.5</v>
      </c>
      <c r="LT647" s="10"/>
      <c r="LU647" s="267"/>
      <c r="LV647" s="203" t="s">
        <v>105</v>
      </c>
      <c r="LW647" s="413" t="s">
        <v>2343</v>
      </c>
      <c r="LX647" s="412" t="s">
        <v>2018</v>
      </c>
      <c r="LY647" s="283">
        <f>IF(LX647="Kopman",1.9,1)</f>
        <v>1.9</v>
      </c>
      <c r="LZ647" s="204">
        <f>VLOOKUP(LW647,$A$681:$F$2401,6,FALSE)</f>
        <v>0</v>
      </c>
      <c r="MA647" s="203" t="s">
        <v>61</v>
      </c>
      <c r="MB647" s="10">
        <f>LZ647*1.5*LY647</f>
        <v>0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VLOOKUP(MF647,$A$681:$F$2401,6,FALSE)</f>
        <v>177</v>
      </c>
      <c r="MJ647" s="203" t="s">
        <v>61</v>
      </c>
      <c r="MK647" s="10">
        <f>MI647*1.5*MH647</f>
        <v>265.5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VLOOKUP(MO647,$A$681:$F$2401,6,FALSE)</f>
        <v>20</v>
      </c>
      <c r="MS647" s="203" t="s">
        <v>61</v>
      </c>
      <c r="MT647" s="10">
        <f>MR647*1.5*MQ647</f>
        <v>30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VLOOKUP(MX647,$A$681:$F$2401,6,FALSE)</f>
        <v>177</v>
      </c>
      <c r="NB647" s="203" t="s">
        <v>61</v>
      </c>
      <c r="NC647" s="10">
        <f>NA647*1.5*MZ647</f>
        <v>265.5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VLOOKUP(NG647,$A$681:$F$2401,6,FALSE)</f>
        <v>92</v>
      </c>
      <c r="NK647" s="203" t="s">
        <v>61</v>
      </c>
      <c r="NL647" s="10">
        <f>NJ647*1.5*NI647</f>
        <v>138</v>
      </c>
      <c r="NM647" s="10"/>
      <c r="NN647" s="267"/>
      <c r="NO647" s="203" t="s">
        <v>105</v>
      </c>
      <c r="NP647" s="421" t="s">
        <v>508</v>
      </c>
      <c r="NR647" s="283">
        <f>IF(NQ647="Kopman",1.9,1)</f>
        <v>1</v>
      </c>
      <c r="NS647" s="204">
        <f>VLOOKUP(NP647,$A$681:$F$2401,6,FALSE)</f>
        <v>177</v>
      </c>
      <c r="NT647" s="203" t="s">
        <v>61</v>
      </c>
      <c r="NU647" s="10">
        <f>NS647*1.5*NR647</f>
        <v>265.5</v>
      </c>
      <c r="NV647" s="10"/>
      <c r="NW647" s="267"/>
      <c r="NX647" s="203" t="s">
        <v>105</v>
      </c>
      <c r="NY647" s="276" t="s">
        <v>2063</v>
      </c>
      <c r="OA647" s="283">
        <f>IF(NZ647="Kopman",1.9,1)</f>
        <v>1</v>
      </c>
      <c r="OB647" s="204">
        <f>VLOOKUP(NY647,$A$681:$F$2401,6,FALSE)</f>
        <v>80</v>
      </c>
      <c r="OC647" s="203" t="s">
        <v>61</v>
      </c>
      <c r="OD647" s="10">
        <f>OB647*1.5</f>
        <v>120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VLOOKUP(OH647,$A$681:$F$2401,6,FALSE)</f>
        <v>15</v>
      </c>
      <c r="OL647" s="203" t="s">
        <v>61</v>
      </c>
      <c r="OM647" s="10">
        <f>OK647*1.5*OJ647</f>
        <v>22.5</v>
      </c>
      <c r="ON647" s="10"/>
      <c r="OO647" s="267"/>
      <c r="OP647" s="203" t="s">
        <v>105</v>
      </c>
      <c r="OQ647" s="421" t="s">
        <v>1294</v>
      </c>
      <c r="OS647" s="283">
        <f>IF(OR647="Kopman",1.9,1)</f>
        <v>1</v>
      </c>
      <c r="OT647" s="204">
        <f>VLOOKUP(OQ647,$A$681:$F$2401,6,FALSE)</f>
        <v>31</v>
      </c>
      <c r="OU647" s="203" t="s">
        <v>61</v>
      </c>
      <c r="OV647" s="10">
        <f>OT647*1.5*OS647</f>
        <v>46.5</v>
      </c>
      <c r="OW647" s="10"/>
      <c r="OX647" s="267"/>
      <c r="OY647" s="203" t="s">
        <v>105</v>
      </c>
      <c r="OZ647" s="425" t="s">
        <v>434</v>
      </c>
      <c r="PB647" s="283">
        <f>IF(PA647="Kopman",1.9,1)</f>
        <v>1</v>
      </c>
      <c r="PC647" s="204">
        <f>VLOOKUP(OZ647,$A$681:$F$2401,6,FALSE)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VLOOKUP(PI647,$A$681:$F$2401,6,FALSE)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VLOOKUP(PR647,$A$681:$F$2401,6,FALSE)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VLOOKUP(QA647,$A$681:$F$2401,6,FALSE)</f>
        <v>31</v>
      </c>
      <c r="QE647" s="203" t="s">
        <v>61</v>
      </c>
      <c r="QF647" s="10">
        <f>QD647*1.5*QC647</f>
        <v>46.5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VLOOKUP(QJ647,$A$681:$F$2401,6,FALSE)</f>
        <v>177</v>
      </c>
      <c r="QN647" s="203" t="s">
        <v>61</v>
      </c>
      <c r="QO647" s="10">
        <f>QM647*1.5*QL647</f>
        <v>265.5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VLOOKUP(QS647,$A$681:$F$2401,6,FALSE)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VLOOKUP(RB647,$A$681:$F$2401,6,FALSE)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VLOOKUP(RK647,$A$681:$F$2401,6,FALSE)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VLOOKUP(RT647,$A$681:$F$2401,6,FALSE)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VLOOKUP(SC647,$A$681:$F$2401,6,FALSE)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VLOOKUP(SL647,$A$681:$F$2401,6,FALSE)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VLOOKUP(SU647,$A$681:$F$2401,6,FALSE)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5" t="s">
        <v>508</v>
      </c>
      <c r="TF647" s="283">
        <f>IF(TE647="Kopman",1.9,1)</f>
        <v>1</v>
      </c>
      <c r="TG647" s="204">
        <f>VLOOKUP(TD647,$A$681:$F$2401,6,FALSE)</f>
        <v>177</v>
      </c>
      <c r="TH647" s="203" t="s">
        <v>61</v>
      </c>
      <c r="TI647" s="10">
        <f>TG647*1.5</f>
        <v>265.5</v>
      </c>
      <c r="TK647" s="273"/>
      <c r="TL647" s="203" t="s">
        <v>105</v>
      </c>
      <c r="TM647" s="276" t="s">
        <v>2788</v>
      </c>
      <c r="TO647" s="283">
        <f>IF(TN647="Kopman",1.9,1)</f>
        <v>1</v>
      </c>
      <c r="TP647" s="204">
        <f>VLOOKUP(TM647,$A$681:$F$2401,6,FALSE)</f>
        <v>24</v>
      </c>
      <c r="TQ647" s="203" t="s">
        <v>61</v>
      </c>
      <c r="TR647" s="10">
        <f>TP647*1.5*TO647</f>
        <v>36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VLOOKUP(TV647,$A$681:$F$2401,6,FALSE)</f>
        <v>31</v>
      </c>
      <c r="TZ647" s="203" t="s">
        <v>61</v>
      </c>
      <c r="UA647" s="10">
        <f>TY647*1.5*TX647</f>
        <v>46.5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VLOOKUP(UE647,$A$681:$F$2401,6,FALSE)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VLOOKUP(UN647,$A$681:$F$2401,6,FALSE)</f>
        <v>15</v>
      </c>
      <c r="UR647" s="203" t="s">
        <v>61</v>
      </c>
      <c r="US647" s="10">
        <f>UQ647*1.5*UP647</f>
        <v>22.5</v>
      </c>
      <c r="UT647" s="10"/>
      <c r="UU647" s="273"/>
      <c r="UV647" s="203" t="s">
        <v>105</v>
      </c>
      <c r="UW647" s="276" t="s">
        <v>2096</v>
      </c>
      <c r="UY647" s="283">
        <f>IF(UX647="Kopman",1.9,1)</f>
        <v>1</v>
      </c>
      <c r="UZ647" s="204">
        <f>VLOOKUP(UW647,$A$681:$F$2401,6,FALSE)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VLOOKUP(VF647,$A$681:$F$2401,6,FALSE)</f>
        <v>45</v>
      </c>
      <c r="VJ647" s="203" t="s">
        <v>61</v>
      </c>
      <c r="VK647" s="10">
        <f>VI647*1.5*VH647</f>
        <v>67.5</v>
      </c>
      <c r="VL647" s="10"/>
      <c r="VM647" s="273"/>
      <c r="VN647" s="203" t="s">
        <v>105</v>
      </c>
      <c r="VO647" s="276" t="s">
        <v>2553</v>
      </c>
      <c r="VQ647" s="283">
        <f>IF(VP647="Kopman",1.9,1)</f>
        <v>1</v>
      </c>
      <c r="VR647" s="204">
        <f>VLOOKUP(VO647,$A$681:$F$2401,6,FALSE)</f>
        <v>184</v>
      </c>
      <c r="VS647" s="203" t="s">
        <v>61</v>
      </c>
      <c r="VT647" s="10">
        <f>VR647*1.5*VQ647</f>
        <v>276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VLOOKUP(VX647,$A$681:$F$2401,6,FALSE)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VLOOKUP(WG647,$A$681:$F$2401,6,FALSE)</f>
        <v>55</v>
      </c>
      <c r="WK647" s="203" t="s">
        <v>61</v>
      </c>
      <c r="WL647" s="10">
        <f>WJ647*1.5</f>
        <v>82.5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VLOOKUP(WP647,$A$681:$F$2401,6,FALSE)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VLOOKUP(WY647,$A$681:$F$2401,6,FALSE)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2602</v>
      </c>
      <c r="XJ647" s="283">
        <f>IF(XI647="Kopman",1.9,1)</f>
        <v>1</v>
      </c>
      <c r="XK647" s="204">
        <f>VLOOKUP(XH647,$A$681:$F$2401,6,FALSE)</f>
        <v>34</v>
      </c>
      <c r="XL647" s="203" t="s">
        <v>61</v>
      </c>
      <c r="XM647" s="10">
        <f>XK647*1.5</f>
        <v>51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VLOOKUP(XQ647,$A$681:$F$2401,6,FALSE)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VLOOKUP(XZ647,$A$681:$F$2401,6,FALSE)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VLOOKUP(YI647,$A$681:$F$2401,6,FALSE)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VLOOKUP(YR647,$A$681:$F$2401,6,FALSE)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5" t="s">
        <v>2082</v>
      </c>
      <c r="ZC647" s="283">
        <f>IF(ZB647="Kopman",1.9,1)</f>
        <v>1</v>
      </c>
      <c r="ZD647" s="204">
        <f>VLOOKUP(ZA647,$A$681:$F$2401,6,FALSE)</f>
        <v>126</v>
      </c>
      <c r="ZE647" s="203" t="s">
        <v>61</v>
      </c>
      <c r="ZF647" s="10">
        <f>ZD647*1.5</f>
        <v>189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VLOOKUP(ZJ647,$A$681:$F$2401,6,FALSE)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VLOOKUP(ZS647,$A$681:$F$2401,6,FALSE)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VLOOKUP(AAB647,$A$681:$F$2401,6,FALSE)</f>
        <v>15</v>
      </c>
      <c r="AAF647" s="203" t="s">
        <v>61</v>
      </c>
      <c r="AAG647" s="10">
        <f>AAE647*1.5*AAD647</f>
        <v>22.5</v>
      </c>
      <c r="AAH647" s="10"/>
      <c r="AAI647" s="273"/>
      <c r="AAJ647" s="203" t="s">
        <v>105</v>
      </c>
      <c r="AAK647" s="276" t="s">
        <v>2064</v>
      </c>
      <c r="AAM647" s="283">
        <f>IF(AAL647="Kopman",1.9,1)</f>
        <v>1</v>
      </c>
      <c r="AAN647" s="204">
        <f>VLOOKUP(AAK647,$A$681:$F$2401,6,FALSE)</f>
        <v>44</v>
      </c>
      <c r="AAO647" s="203" t="s">
        <v>61</v>
      </c>
      <c r="AAP647" s="10">
        <f>AAN647*1.5*AAM647</f>
        <v>66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VLOOKUP(AAT647,$A$681:$F$2401,6,FALSE)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VLOOKUP(ABC647,$A$681:$F$2401,6,FALSE)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VLOOKUP(ABL647,$A$681:$F$2401,6,FALSE)</f>
        <v>8</v>
      </c>
      <c r="ABP647" s="203" t="s">
        <v>61</v>
      </c>
      <c r="ABQ647" s="10">
        <f>ABO647*1.5*ABN647</f>
        <v>12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VLOOKUP(ABU647,$A$681:$F$2401,6,FALSE)</f>
        <v>45</v>
      </c>
      <c r="ABY647" s="203" t="s">
        <v>61</v>
      </c>
      <c r="ABZ647" s="10">
        <f>ABX647*1.5*ABW647</f>
        <v>67.5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VLOOKUP(ACD647,$A$681:$F$2401,6,FALSE)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VLOOKUP(ACM647,$A$681:$F$2401,6,FALSE)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VLOOKUP(ACV647,$A$681:$F$2401,6,FALSE)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VLOOKUP(ADE647,$A$681:$F$2401,6,FALSE)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VLOOKUP(ADN647,$A$681:$F$2401,6,FALSE)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VLOOKUP(ADW647,$A$681:$F$2401,6,FALSE)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VLOOKUP(AEF647,$A$681:$F$2401,6,FALSE)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VLOOKUP(AEO647,$A$681:$F$2401,6,FALSE)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VLOOKUP(AEX647,$A$681:$F$2401,6,FALSE)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VLOOKUP(AFG647,$A$681:$F$2401,6,FALSE)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VLOOKUP(AFP647,$A$681:$F$2401,6,FALSE)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VLOOKUP(AFY647,$A$681:$F$2401,6,FALSE)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VLOOKUP(AGH647,$A$681:$F$2401,6,FALSE)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VLOOKUP(AGQ647,$A$681:$F$2401,6,FALSE)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VLOOKUP(AGZ647,$A$681:$F$2401,6,FALSE)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2081</v>
      </c>
      <c r="AHK647" s="283">
        <f>IF(AHJ647="Kopman",1.9,1)</f>
        <v>1</v>
      </c>
      <c r="AHL647" s="204">
        <f>VLOOKUP(AHI647,$A$681:$F$2401,6,FALSE)</f>
        <v>104</v>
      </c>
      <c r="AHM647" s="203" t="s">
        <v>61</v>
      </c>
      <c r="AHN647" s="10">
        <f>AHL647*1.5*AHK647</f>
        <v>156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VLOOKUP(AHR647,$A$681:$F$2401,6,FALSE)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2602</v>
      </c>
      <c r="AIC647" s="283">
        <f>IF(AIB647="Kopman",1.9,1)</f>
        <v>1</v>
      </c>
      <c r="AID647" s="204">
        <f>VLOOKUP(AIA647,$A$681:$F$2401,6,FALSE)</f>
        <v>34</v>
      </c>
      <c r="AIE647" s="203" t="s">
        <v>61</v>
      </c>
      <c r="AIF647" s="10">
        <f>AID647*1.5*AIC647</f>
        <v>51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VLOOKUP(AIJ647,$A$681:$F$2401,6,FALSE)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VLOOKUP(AIS647,$A$681:$F$2401,6,FALSE)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VLOOKUP(AJB647,$A$681:$F$2401,6,FALSE)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VLOOKUP(AJK647,$A$681:$F$2401,6,FALSE)</f>
        <v>45</v>
      </c>
      <c r="AJO647" s="203" t="s">
        <v>61</v>
      </c>
      <c r="AJP647" s="10">
        <f>AJN647*1.5*AJM647</f>
        <v>67.5</v>
      </c>
      <c r="AJQ647" s="10"/>
      <c r="AJR647" s="273"/>
      <c r="AJS647" s="203" t="s">
        <v>105</v>
      </c>
      <c r="AJT647" s="428" t="s">
        <v>1261</v>
      </c>
      <c r="AJV647" s="283">
        <f>IF(AJU647="Kopman",1.9,1)</f>
        <v>1</v>
      </c>
      <c r="AJW647" s="204">
        <f>VLOOKUP(AJT647,$A$681:$F$2401,6,FALSE)</f>
        <v>72</v>
      </c>
      <c r="AJX647" s="203" t="s">
        <v>61</v>
      </c>
      <c r="AJY647" s="10">
        <f>AJW647*1.5*AJV647</f>
        <v>108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VLOOKUP(AKC647,$A$681:$F$2401,6,FALSE)</f>
        <v>15</v>
      </c>
      <c r="AKG647" s="203" t="s">
        <v>61</v>
      </c>
      <c r="AKH647" s="10">
        <f>AKF647*1.5*AKE647</f>
        <v>22.5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VLOOKUP(AKL647,$A$681:$F$2401,6,FALSE)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VLOOKUP(AKU647,$A$681:$F$2401,6,FALSE)</f>
        <v>31</v>
      </c>
      <c r="AKY647" s="203" t="s">
        <v>61</v>
      </c>
      <c r="AKZ647" s="10">
        <f>AKX647*1.5*AKW647</f>
        <v>46.5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VLOOKUP(ALD647,$A$681:$F$2401,6,FALSE)</f>
        <v>31</v>
      </c>
      <c r="ALH647" s="203" t="s">
        <v>61</v>
      </c>
      <c r="ALI647" s="10">
        <f>ALG647*1.5*ALF647</f>
        <v>46.5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VLOOKUP(ALM647,$A$681:$F$2401,6,FALSE)</f>
        <v>31</v>
      </c>
      <c r="ALQ647" s="203" t="s">
        <v>61</v>
      </c>
      <c r="ALR647" s="10">
        <f>ALP647*1.5*ALO647</f>
        <v>46.5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VLOOKUP(ALV647,$A$681:$F$2401,6,FALSE)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1729</v>
      </c>
      <c r="AMG647" s="283">
        <f>IF(AMF647="Kopman",1.9,1)</f>
        <v>1</v>
      </c>
      <c r="AMH647" s="204">
        <f>VLOOKUP(AME647,$A$681:$F$2401,6,FALSE)</f>
        <v>164</v>
      </c>
      <c r="AMI647" s="203" t="s">
        <v>61</v>
      </c>
      <c r="AMJ647" s="10">
        <f>AMH647*1.5*AMG647</f>
        <v>246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VLOOKUP(AMN647,$A$681:$F$2401,6,FALSE)</f>
        <v>31</v>
      </c>
      <c r="AMR647" s="203" t="s">
        <v>61</v>
      </c>
      <c r="AMS647" s="10">
        <f>AMQ647*1.5*AMP647</f>
        <v>46.5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VLOOKUP(AMW647,$A$681:$F$2401,6,FALSE)</f>
        <v>177</v>
      </c>
      <c r="ANA647" s="203" t="s">
        <v>61</v>
      </c>
      <c r="ANB647" s="10">
        <f>AMZ647*1.5*AMY647</f>
        <v>265.5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VLOOKUP(ANF647,$A$681:$F$2401,6,FALSE)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13" t="s">
        <v>508</v>
      </c>
      <c r="ANP647" s="412" t="s">
        <v>2018</v>
      </c>
      <c r="ANQ647" s="283">
        <f>IF(ANP647="Kopman",1.9,1)</f>
        <v>1.9</v>
      </c>
      <c r="ANR647" s="204">
        <f>VLOOKUP(ANO647,$A$681:$F$2401,6,FALSE)</f>
        <v>177</v>
      </c>
      <c r="ANS647" s="203" t="s">
        <v>61</v>
      </c>
      <c r="ANT647" s="10">
        <f>ANR647*1.5*ANQ647</f>
        <v>504.45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VLOOKUP(ANX647,$A$681:$F$2401,6,FALSE)</f>
        <v>15</v>
      </c>
      <c r="AOB647" s="203" t="s">
        <v>61</v>
      </c>
      <c r="AOC647" s="10">
        <f>AOA647*1.5*ANZ647</f>
        <v>22.5</v>
      </c>
      <c r="AOD647" s="10"/>
      <c r="AOE647" s="273"/>
      <c r="AOF647" s="203" t="s">
        <v>105</v>
      </c>
      <c r="AOG647" s="276" t="s">
        <v>2073</v>
      </c>
      <c r="AOI647" s="283">
        <f>IF(AOH647="Kopman",1.9,1)</f>
        <v>1</v>
      </c>
      <c r="AOJ647" s="204">
        <f>VLOOKUP(AOG647,$A$681:$F$2401,6,FALSE)</f>
        <v>48</v>
      </c>
      <c r="AOK647" s="203" t="s">
        <v>61</v>
      </c>
      <c r="AOL647" s="10">
        <f>AOJ647*1.5*AOI647</f>
        <v>72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VLOOKUP(AOP647,$A$681:$F$2401,6,FALSE)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VLOOKUP(AOY647,$A$681:$F$2401,6,FALSE)</f>
        <v>177</v>
      </c>
      <c r="APC647" s="203" t="s">
        <v>61</v>
      </c>
      <c r="APD647" s="10">
        <f>APB647*1.5*APA647</f>
        <v>265.5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VLOOKUP(APH647,$A$681:$F$2401,6,FALSE)</f>
        <v>39</v>
      </c>
      <c r="APL647" s="203" t="s">
        <v>61</v>
      </c>
      <c r="APM647" s="10">
        <f>APK647*1.5*APJ647</f>
        <v>58.5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VLOOKUP(APQ647,$A$681:$F$2401,6,FALSE)</f>
        <v>4</v>
      </c>
      <c r="APU647" s="203" t="s">
        <v>61</v>
      </c>
      <c r="APV647" s="10">
        <f>APT647*1.5*APS647</f>
        <v>6</v>
      </c>
      <c r="APW647" s="10"/>
      <c r="APX647" s="273"/>
      <c r="APY647" s="203" t="s">
        <v>105</v>
      </c>
      <c r="APZ647" s="276" t="s">
        <v>1729</v>
      </c>
      <c r="AQB647" s="283">
        <f>IF(AQA647="Kopman",1.9,1)</f>
        <v>1</v>
      </c>
      <c r="AQC647" s="204">
        <f>VLOOKUP(APZ647,$A$681:$F$2401,6,FALSE)</f>
        <v>164</v>
      </c>
      <c r="AQD647" s="203" t="s">
        <v>61</v>
      </c>
      <c r="AQE647" s="10">
        <f>AQC647*1.5*AQB647</f>
        <v>246</v>
      </c>
      <c r="AQF647" s="10"/>
      <c r="AQG647" s="273"/>
    </row>
    <row r="648" spans="1:1125" s="14" customFormat="1" ht="15">
      <c r="A648" s="203" t="s">
        <v>106</v>
      </c>
      <c r="B648" s="276" t="s">
        <v>2343</v>
      </c>
      <c r="D648" s="204"/>
      <c r="E648" s="204">
        <f>VLOOKUP(B648,$A$681:$F$2401,6,FALSE)</f>
        <v>0</v>
      </c>
      <c r="F648" s="203" t="s">
        <v>63</v>
      </c>
      <c r="G648" s="10">
        <f>E648*1.4</f>
        <v>0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VLOOKUP(K648,$A$681:$F$2401,6,FALSE)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VLOOKUP(T648,$A$681:$F$2401,6,FALSE)</f>
        <v>15</v>
      </c>
      <c r="X648" s="203" t="s">
        <v>63</v>
      </c>
      <c r="Y648" s="10">
        <f>W648*1.4</f>
        <v>21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VLOOKUP(AC648,$A$681:$F$2401,6,FALSE)</f>
        <v>46</v>
      </c>
      <c r="AG648" s="203" t="s">
        <v>63</v>
      </c>
      <c r="AH648" s="10">
        <f>AF648*1.4</f>
        <v>64.399999999999991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VLOOKUP(AL648,$A$681:$F$2401,6,FALSE)</f>
        <v>39</v>
      </c>
      <c r="AP648" s="203" t="s">
        <v>63</v>
      </c>
      <c r="AQ648" s="10">
        <f>AO648*1.4</f>
        <v>54.599999999999994</v>
      </c>
      <c r="AR648" s="10"/>
      <c r="AS648" s="267"/>
      <c r="AT648" s="203" t="s">
        <v>106</v>
      </c>
      <c r="AU648" s="276" t="s">
        <v>2073</v>
      </c>
      <c r="AW648" s="204"/>
      <c r="AX648" s="204">
        <f>VLOOKUP(AU648,$A$681:$F$2401,6,FALSE)</f>
        <v>48</v>
      </c>
      <c r="AY648" s="203" t="s">
        <v>63</v>
      </c>
      <c r="AZ648" s="10">
        <f>AX648*1.4</f>
        <v>67.199999999999989</v>
      </c>
      <c r="BA648" s="10"/>
      <c r="BB648" s="267"/>
      <c r="BC648" s="203" t="s">
        <v>106</v>
      </c>
      <c r="BD648" s="276" t="s">
        <v>1729</v>
      </c>
      <c r="BF648" s="204"/>
      <c r="BG648" s="204">
        <f>VLOOKUP(BD648,$A$681:$F$2401,6,FALSE)</f>
        <v>164</v>
      </c>
      <c r="BH648" s="203" t="s">
        <v>63</v>
      </c>
      <c r="BI648" s="10">
        <f>BG648*1.4</f>
        <v>229.6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VLOOKUP(BM648,$A$681:$F$2401,6,FALSE)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VLOOKUP(BV648,$A$681:$F$2401,6,FALSE)</f>
        <v>15</v>
      </c>
      <c r="BZ648" s="203" t="s">
        <v>63</v>
      </c>
      <c r="CA648" s="10">
        <f>BY648*1.4</f>
        <v>21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VLOOKUP(CE648,$A$681:$F$2401,6,FALSE)</f>
        <v>31</v>
      </c>
      <c r="CI648" s="203" t="s">
        <v>63</v>
      </c>
      <c r="CJ648" s="10">
        <f>CH648*1.4</f>
        <v>43.4</v>
      </c>
      <c r="CK648" s="10"/>
      <c r="CL648" s="267"/>
      <c r="CM648" s="203" t="s">
        <v>106</v>
      </c>
      <c r="CN648" s="276" t="s">
        <v>2343</v>
      </c>
      <c r="CP648" s="204"/>
      <c r="CQ648" s="204">
        <f>VLOOKUP(CN648,$A$681:$F$2401,6,FALSE)</f>
        <v>0</v>
      </c>
      <c r="CR648" s="203" t="s">
        <v>63</v>
      </c>
      <c r="CS648" s="10">
        <f>CQ648*1.4</f>
        <v>0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VLOOKUP(CW648,$A$681:$F$2401,6,FALSE)</f>
        <v>42</v>
      </c>
      <c r="DA648" s="203" t="s">
        <v>63</v>
      </c>
      <c r="DB648" s="10">
        <f>CZ648*1.4</f>
        <v>58.8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VLOOKUP(DF648,$A$681:$F$2401,6,FALSE)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VLOOKUP(DO648,$A$681:$F$2401,6,FALSE)</f>
        <v>31</v>
      </c>
      <c r="DS648" s="203" t="s">
        <v>63</v>
      </c>
      <c r="DT648" s="10">
        <f>DR648*1.4</f>
        <v>43.4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VLOOKUP(DX648,$A$681:$F$2401,6,FALSE)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VLOOKUP(EG648,$A$681:$F$2401,6,FALSE)</f>
        <v>42</v>
      </c>
      <c r="EK648" s="203" t="s">
        <v>63</v>
      </c>
      <c r="EL648" s="10">
        <f>EJ648*1.4</f>
        <v>58.8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VLOOKUP(EP648,$A$681:$F$2401,6,FALSE)</f>
        <v>39</v>
      </c>
      <c r="ET648" s="203" t="s">
        <v>63</v>
      </c>
      <c r="EU648" s="10">
        <f>ES648*1.4</f>
        <v>54.599999999999994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VLOOKUP(EY648,$A$681:$F$2401,6,FALSE)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8" t="s">
        <v>2081</v>
      </c>
      <c r="FJ648" s="204"/>
      <c r="FK648" s="204">
        <f>VLOOKUP(FH648,$A$681:$F$2401,6,FALSE)</f>
        <v>104</v>
      </c>
      <c r="FL648" s="203" t="s">
        <v>63</v>
      </c>
      <c r="FM648" s="10">
        <f>FK648*1.4</f>
        <v>145.6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VLOOKUP(FQ648,$A$681:$F$2401,6,FALSE)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2343</v>
      </c>
      <c r="GB648" s="204"/>
      <c r="GC648" s="204">
        <f>VLOOKUP(FZ648,$A$681:$F$2401,6,FALSE)</f>
        <v>0</v>
      </c>
      <c r="GD648" s="203" t="s">
        <v>63</v>
      </c>
      <c r="GE648" s="10">
        <f>GC648*1.4</f>
        <v>0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VLOOKUP(GI648,$A$681:$F$2401,6,FALSE)</f>
        <v>46</v>
      </c>
      <c r="GM648" s="203" t="s">
        <v>63</v>
      </c>
      <c r="GN648" s="10">
        <f>GL648*1.4</f>
        <v>64.399999999999991</v>
      </c>
      <c r="GO648" s="10"/>
      <c r="GP648" s="267"/>
      <c r="GQ648" s="203" t="s">
        <v>106</v>
      </c>
      <c r="GR648" s="276" t="s">
        <v>2788</v>
      </c>
      <c r="GT648" s="204"/>
      <c r="GU648" s="204">
        <f>VLOOKUP(GR648,$A$681:$F$2401,6,FALSE)</f>
        <v>24</v>
      </c>
      <c r="GV648" s="203" t="s">
        <v>63</v>
      </c>
      <c r="GW648" s="10">
        <f>GU648*1.4</f>
        <v>33.599999999999994</v>
      </c>
      <c r="GX648" s="10"/>
      <c r="GY648" s="267"/>
      <c r="GZ648" s="203" t="s">
        <v>106</v>
      </c>
      <c r="HA648" s="276" t="s">
        <v>2343</v>
      </c>
      <c r="HC648" s="204"/>
      <c r="HD648" s="204">
        <f>VLOOKUP(HA648,$A$681:$F$2401,6,FALSE)</f>
        <v>0</v>
      </c>
      <c r="HE648" s="203" t="s">
        <v>63</v>
      </c>
      <c r="HF648" s="10">
        <f>HD648*1.4</f>
        <v>0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VLOOKUP(HJ648,$A$681:$F$2401,6,FALSE)</f>
        <v>177</v>
      </c>
      <c r="HN648" s="203" t="s">
        <v>63</v>
      </c>
      <c r="HO648" s="10">
        <f>HM648*1.4</f>
        <v>247.79999999999998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VLOOKUP(HS648,$A$681:$F$2401,6,FALSE)</f>
        <v>45</v>
      </c>
      <c r="HW648" s="203" t="s">
        <v>63</v>
      </c>
      <c r="HX648" s="10">
        <f>HV648*1.4</f>
        <v>62.999999999999993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VLOOKUP(IB648,$A$681:$F$2401,6,FALSE)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1729</v>
      </c>
      <c r="IM648" s="204"/>
      <c r="IN648" s="204">
        <f>VLOOKUP(IK648,$A$681:$F$2401,6,FALSE)</f>
        <v>164</v>
      </c>
      <c r="IO648" s="203" t="s">
        <v>63</v>
      </c>
      <c r="IP648" s="10">
        <f>IN648*1.4</f>
        <v>229.6</v>
      </c>
      <c r="IQ648" s="10"/>
      <c r="IR648" s="267"/>
      <c r="IS648" s="203" t="s">
        <v>106</v>
      </c>
      <c r="IT648" s="276" t="s">
        <v>2553</v>
      </c>
      <c r="IV648" s="204"/>
      <c r="IW648" s="204">
        <f>VLOOKUP(IT648,$A$681:$F$2401,6,FALSE)</f>
        <v>184</v>
      </c>
      <c r="IX648" s="203" t="s">
        <v>63</v>
      </c>
      <c r="IY648" s="10">
        <f>IW648*1.4</f>
        <v>257.59999999999997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VLOOKUP(JC648,$A$681:$F$2401,6,FALSE)</f>
        <v>31</v>
      </c>
      <c r="JG648" s="203" t="s">
        <v>63</v>
      </c>
      <c r="JH648" s="10">
        <f>JF648*1.4</f>
        <v>43.4</v>
      </c>
      <c r="JI648" s="10"/>
      <c r="JJ648" s="267"/>
      <c r="JK648" s="203" t="s">
        <v>106</v>
      </c>
      <c r="JL648" s="276" t="s">
        <v>1729</v>
      </c>
      <c r="JN648" s="204"/>
      <c r="JO648" s="204">
        <f>VLOOKUP(JL648,$A$681:$F$2401,6,FALSE)</f>
        <v>164</v>
      </c>
      <c r="JP648" s="203" t="s">
        <v>63</v>
      </c>
      <c r="JQ648" s="10">
        <f>JO648*1.4</f>
        <v>229.6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VLOOKUP(JU648,$A$681:$F$2401,6,FALSE)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VLOOKUP(KD648,$A$681:$F$2401,6,FALSE)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VLOOKUP(KM648,$A$681:$F$2401,6,FALSE)</f>
        <v>31</v>
      </c>
      <c r="KQ648" s="203" t="s">
        <v>63</v>
      </c>
      <c r="KR648" s="10">
        <f>KP648*1.4</f>
        <v>43.4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VLOOKUP(KV648,$A$681:$F$2401,6,FALSE)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VLOOKUP(LE648,$A$681:$F$2401,6,FALSE)</f>
        <v>20</v>
      </c>
      <c r="LI648" s="203" t="s">
        <v>63</v>
      </c>
      <c r="LJ648" s="10">
        <f>LH648*1.4</f>
        <v>28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VLOOKUP(LN648,$A$681:$F$2401,6,FALSE)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2788</v>
      </c>
      <c r="LY648" s="204"/>
      <c r="LZ648" s="204">
        <f>VLOOKUP(LW648,$A$681:$F$2401,6,FALSE)</f>
        <v>24</v>
      </c>
      <c r="MA648" s="203" t="s">
        <v>63</v>
      </c>
      <c r="MB648" s="10">
        <f>LZ648*1.4</f>
        <v>33.599999999999994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VLOOKUP(MF648,$A$681:$F$2401,6,FALSE)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VLOOKUP(MO648,$A$681:$F$2401,6,FALSE)</f>
        <v>15</v>
      </c>
      <c r="MS648" s="203" t="s">
        <v>63</v>
      </c>
      <c r="MT648" s="10">
        <f>MR648*1.4</f>
        <v>21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VLOOKUP(MX648,$A$681:$F$2401,6,FALSE)</f>
        <v>2</v>
      </c>
      <c r="NB648" s="203" t="s">
        <v>63</v>
      </c>
      <c r="NC648" s="10">
        <f>NA648*1.4</f>
        <v>2.8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VLOOKUP(NG648,$A$681:$F$2401,6,FALSE)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21" t="s">
        <v>2632</v>
      </c>
      <c r="NR648" s="204"/>
      <c r="NS648" s="204">
        <f>VLOOKUP(NP648,$A$681:$F$2401,6,FALSE)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VLOOKUP(NY648,$A$681:$F$2401,6,FALSE)</f>
        <v>45</v>
      </c>
      <c r="OC648" s="203" t="s">
        <v>63</v>
      </c>
      <c r="OD648" s="10">
        <f>OB648*1.4</f>
        <v>62.999999999999993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VLOOKUP(OH648,$A$681:$F$2401,6,FALSE)</f>
        <v>177</v>
      </c>
      <c r="OL648" s="203" t="s">
        <v>63</v>
      </c>
      <c r="OM648" s="10">
        <f>OK648*1.4</f>
        <v>247.79999999999998</v>
      </c>
      <c r="ON648" s="10"/>
      <c r="OO648" s="267"/>
      <c r="OP648" s="203" t="s">
        <v>106</v>
      </c>
      <c r="OQ648" s="421" t="s">
        <v>863</v>
      </c>
      <c r="OS648" s="204"/>
      <c r="OT648" s="204">
        <f>VLOOKUP(OQ648,$A$681:$F$2401,6,FALSE)</f>
        <v>42</v>
      </c>
      <c r="OU648" s="203" t="s">
        <v>63</v>
      </c>
      <c r="OV648" s="10">
        <f>OT648*1.4</f>
        <v>58.8</v>
      </c>
      <c r="OW648" s="10"/>
      <c r="OX648" s="267"/>
      <c r="OY648" s="203" t="s">
        <v>106</v>
      </c>
      <c r="OZ648" s="425" t="s">
        <v>593</v>
      </c>
      <c r="PB648" s="204"/>
      <c r="PC648" s="204">
        <f>VLOOKUP(OZ648,$A$681:$F$2401,6,FALSE)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VLOOKUP(PI648,$A$681:$F$2401,6,FALSE)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VLOOKUP(PR648,$A$681:$F$2401,6,FALSE)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2602</v>
      </c>
      <c r="QC648" s="204"/>
      <c r="QD648" s="204">
        <f>VLOOKUP(QA648,$A$681:$F$2401,6,FALSE)</f>
        <v>34</v>
      </c>
      <c r="QE648" s="203" t="s">
        <v>63</v>
      </c>
      <c r="QF648" s="10">
        <f>QD648*1.4</f>
        <v>47.599999999999994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VLOOKUP(QJ648,$A$681:$F$2401,6,FALSE)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2082</v>
      </c>
      <c r="QU648" s="204"/>
      <c r="QV648" s="204">
        <f>VLOOKUP(QS648,$A$681:$F$2401,6,FALSE)</f>
        <v>126</v>
      </c>
      <c r="QW648" s="203" t="s">
        <v>63</v>
      </c>
      <c r="QX648" s="10">
        <f>QV648*1.4</f>
        <v>176.39999999999998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VLOOKUP(RB648,$A$681:$F$2401,6,FALSE)</f>
        <v>46</v>
      </c>
      <c r="RF648" s="203" t="s">
        <v>63</v>
      </c>
      <c r="RG648" s="10">
        <f>RE648*1.4</f>
        <v>64.399999999999991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VLOOKUP(RK648,$A$681:$F$2401,6,FALSE)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VLOOKUP(RT648,$A$681:$F$2401,6,FALSE)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VLOOKUP(SC648,$A$681:$F$2401,6,FALSE)</f>
        <v>15</v>
      </c>
      <c r="SG648" s="203" t="s">
        <v>63</v>
      </c>
      <c r="SH648" s="10">
        <f>SF648*1.4</f>
        <v>21</v>
      </c>
      <c r="SI648" s="10"/>
      <c r="SJ648" s="273"/>
      <c r="SK648" s="203" t="s">
        <v>106</v>
      </c>
      <c r="SL648" s="276" t="s">
        <v>2343</v>
      </c>
      <c r="SN648" s="204"/>
      <c r="SO648" s="204">
        <f>VLOOKUP(SL648,$A$681:$F$2401,6,FALSE)</f>
        <v>0</v>
      </c>
      <c r="SP648" s="203" t="s">
        <v>63</v>
      </c>
      <c r="SQ648" s="10">
        <f>SO648*1.4</f>
        <v>0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VLOOKUP(SU648,$A$681:$F$2401,6,FALSE)</f>
        <v>40</v>
      </c>
      <c r="SY648" s="203" t="s">
        <v>63</v>
      </c>
      <c r="SZ648" s="10">
        <f>SX648*1.4</f>
        <v>56</v>
      </c>
      <c r="TA648" s="10"/>
      <c r="TB648" s="273"/>
      <c r="TC648" s="203" t="s">
        <v>106</v>
      </c>
      <c r="TD648" s="425" t="s">
        <v>2064</v>
      </c>
      <c r="TF648" s="204"/>
      <c r="TG648" s="204">
        <f>VLOOKUP(TD648,$A$681:$F$2401,6,FALSE)</f>
        <v>44</v>
      </c>
      <c r="TH648" s="203" t="s">
        <v>63</v>
      </c>
      <c r="TI648" s="10">
        <f>TG648*1.4</f>
        <v>61.599999999999994</v>
      </c>
      <c r="TK648" s="273"/>
      <c r="TL648" s="203" t="s">
        <v>106</v>
      </c>
      <c r="TM648" s="276" t="s">
        <v>2082</v>
      </c>
      <c r="TO648" s="204"/>
      <c r="TP648" s="204">
        <f>VLOOKUP(TM648,$A$681:$F$2401,6,FALSE)</f>
        <v>126</v>
      </c>
      <c r="TQ648" s="203" t="s">
        <v>63</v>
      </c>
      <c r="TR648" s="10">
        <f>TP648*1.4</f>
        <v>176.39999999999998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VLOOKUP(TV648,$A$681:$F$2401,6,FALSE)</f>
        <v>22</v>
      </c>
      <c r="TZ648" s="203" t="s">
        <v>63</v>
      </c>
      <c r="UA648" s="10">
        <f>TY648*1.4</f>
        <v>30.799999999999997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VLOOKUP(UE648,$A$681:$F$2401,6,FALSE)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VLOOKUP(UN648,$A$681:$F$2401,6,FALSE)</f>
        <v>0</v>
      </c>
      <c r="UR648" s="203" t="s">
        <v>63</v>
      </c>
      <c r="US648" s="10">
        <f>UQ648*1.4</f>
        <v>0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VLOOKUP(UW648,$A$681:$F$2401,6,FALSE)</f>
        <v>31</v>
      </c>
      <c r="VA648" s="203" t="s">
        <v>63</v>
      </c>
      <c r="VB648" s="10">
        <f>UZ648*1.4</f>
        <v>43.4</v>
      </c>
      <c r="VC648" s="10"/>
      <c r="VD648" s="273"/>
      <c r="VE648" s="203" t="s">
        <v>106</v>
      </c>
      <c r="VF648" s="276" t="s">
        <v>2788</v>
      </c>
      <c r="VH648" s="204"/>
      <c r="VI648" s="204">
        <f>VLOOKUP(VF648,$A$681:$F$2401,6,FALSE)</f>
        <v>24</v>
      </c>
      <c r="VJ648" s="203" t="s">
        <v>63</v>
      </c>
      <c r="VK648" s="10">
        <f>VI648*1.4</f>
        <v>33.599999999999994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VLOOKUP(VO648,$A$681:$F$2401,6,FALSE)</f>
        <v>4</v>
      </c>
      <c r="VS648" s="203" t="s">
        <v>63</v>
      </c>
      <c r="VT648" s="10">
        <f>VR648*1.4</f>
        <v>5.6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VLOOKUP(VX648,$A$681:$F$2401,6,FALSE)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VLOOKUP(WG648,$A$681:$F$2401,6,FALSE)</f>
        <v>40</v>
      </c>
      <c r="WK648" s="203" t="s">
        <v>63</v>
      </c>
      <c r="WL648" s="10">
        <f>WJ648*1.4</f>
        <v>56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VLOOKUP(WP648,$A$681:$F$2401,6,FALSE)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VLOOKUP(WY648,$A$681:$F$2401,6,FALSE)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VLOOKUP(XH648,$A$681:$F$2401,6,FALSE)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1729</v>
      </c>
      <c r="XS648" s="204"/>
      <c r="XT648" s="204">
        <f>VLOOKUP(XQ648,$A$681:$F$2401,6,FALSE)</f>
        <v>164</v>
      </c>
      <c r="XU648" s="203" t="s">
        <v>63</v>
      </c>
      <c r="XV648" s="10">
        <f>XT648*1.4</f>
        <v>229.6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VLOOKUP(XZ648,$A$681:$F$2401,6,FALSE)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VLOOKUP(YI648,$A$681:$F$2401,6,FALSE)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VLOOKUP(YR648,$A$681:$F$2401,6,FALSE)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5" t="s">
        <v>2652</v>
      </c>
      <c r="ZC648" s="204"/>
      <c r="ZD648" s="204">
        <f>VLOOKUP(ZA648,$A$681:$F$2401,6,FALSE)</f>
        <v>398</v>
      </c>
      <c r="ZE648" s="203" t="s">
        <v>63</v>
      </c>
      <c r="ZF648" s="10">
        <f>ZD648*1.4</f>
        <v>557.19999999999993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VLOOKUP(ZJ648,$A$681:$F$2401,6,FALSE)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VLOOKUP(ZS648,$A$681:$F$2401,6,FALSE)</f>
        <v>46</v>
      </c>
      <c r="ZW648" s="203" t="s">
        <v>63</v>
      </c>
      <c r="ZX648" s="10">
        <f>ZV648*1.4</f>
        <v>64.399999999999991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VLOOKUP(AAB648,$A$681:$F$2401,6,FALSE)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VLOOKUP(AAK648,$A$681:$F$2401,6,FALSE)</f>
        <v>8</v>
      </c>
      <c r="AAO648" s="203" t="s">
        <v>63</v>
      </c>
      <c r="AAP648" s="10">
        <f>AAN648*1.4</f>
        <v>11.2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VLOOKUP(AAT648,$A$681:$F$2401,6,FALSE)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VLOOKUP(ABC648,$A$681:$F$2401,6,FALSE)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VLOOKUP(ABL648,$A$681:$F$2401,6,FALSE)</f>
        <v>177</v>
      </c>
      <c r="ABP648" s="203" t="s">
        <v>63</v>
      </c>
      <c r="ABQ648" s="10">
        <f>ABO648*1.4</f>
        <v>247.79999999999998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VLOOKUP(ABU648,$A$681:$F$2401,6,FALSE)</f>
        <v>8</v>
      </c>
      <c r="ABY648" s="203" t="s">
        <v>63</v>
      </c>
      <c r="ABZ648" s="10">
        <f>ABX648*1.4</f>
        <v>11.2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VLOOKUP(ACD648,$A$681:$F$2401,6,FALSE)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VLOOKUP(ACM648,$A$681:$F$2401,6,FALSE)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VLOOKUP(ACV648,$A$681:$F$2401,6,FALSE)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VLOOKUP(ADE648,$A$681:$F$2401,6,FALSE)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VLOOKUP(ADN648,$A$681:$F$2401,6,FALSE)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VLOOKUP(ADW648,$A$681:$F$2401,6,FALSE)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VLOOKUP(AEF648,$A$681:$F$2401,6,FALSE)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VLOOKUP(AEO648,$A$681:$F$2401,6,FALSE)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VLOOKUP(AEX648,$A$681:$F$2401,6,FALSE)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VLOOKUP(AFG648,$A$681:$F$2401,6,FALSE)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VLOOKUP(AFP648,$A$681:$F$2401,6,FALSE)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VLOOKUP(AFY648,$A$681:$F$2401,6,FALSE)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VLOOKUP(AGH648,$A$681:$F$2401,6,FALSE)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VLOOKUP(AGQ648,$A$681:$F$2401,6,FALSE)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VLOOKUP(AGZ648,$A$681:$F$2401,6,FALSE)</f>
        <v>8</v>
      </c>
      <c r="AHD648" s="203" t="s">
        <v>63</v>
      </c>
      <c r="AHE648" s="10">
        <f>AHC648*1.4</f>
        <v>11.2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VLOOKUP(AHI648,$A$681:$F$2401,6,FALSE)</f>
        <v>177</v>
      </c>
      <c r="AHM648" s="203" t="s">
        <v>63</v>
      </c>
      <c r="AHN648" s="10">
        <f>AHL648*1.4</f>
        <v>247.79999999999998</v>
      </c>
      <c r="AHO648" s="10"/>
      <c r="AHP648" s="273"/>
      <c r="AHQ648" s="203" t="s">
        <v>106</v>
      </c>
      <c r="AHR648" s="276" t="s">
        <v>2602</v>
      </c>
      <c r="AHT648" s="204"/>
      <c r="AHU648" s="204">
        <f>VLOOKUP(AHR648,$A$681:$F$2401,6,FALSE)</f>
        <v>34</v>
      </c>
      <c r="AHV648" s="203" t="s">
        <v>63</v>
      </c>
      <c r="AHW648" s="10">
        <f>AHU648*1.4</f>
        <v>47.599999999999994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VLOOKUP(AIA648,$A$681:$F$2401,6,FALSE)</f>
        <v>75</v>
      </c>
      <c r="AIE648" s="203" t="s">
        <v>63</v>
      </c>
      <c r="AIF648" s="10">
        <f>AID648*1.4</f>
        <v>105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VLOOKUP(AIJ648,$A$681:$F$2401,6,FALSE)</f>
        <v>34</v>
      </c>
      <c r="AIN648" s="203" t="s">
        <v>63</v>
      </c>
      <c r="AIO648" s="10">
        <f>AIM648*1.4</f>
        <v>47.599999999999994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VLOOKUP(AIS648,$A$681:$F$2401,6,FALSE)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2685</v>
      </c>
      <c r="AJD648" s="204"/>
      <c r="AJE648" s="204">
        <f>VLOOKUP(AJB648,$A$681:$F$2401,6,FALSE)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VLOOKUP(AJK648,$A$681:$F$2401,6,FALSE)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8" t="s">
        <v>2315</v>
      </c>
      <c r="AJV648" s="204"/>
      <c r="AJW648" s="204">
        <f>VLOOKUP(AJT648,$A$681:$F$2401,6,FALSE)</f>
        <v>102</v>
      </c>
      <c r="AJX648" s="203" t="s">
        <v>63</v>
      </c>
      <c r="AJY648" s="10">
        <f>AJW648*1.4</f>
        <v>142.79999999999998</v>
      </c>
      <c r="AJZ648" s="10"/>
      <c r="AKA648" s="273"/>
      <c r="AKB648" s="203" t="s">
        <v>106</v>
      </c>
      <c r="AKC648" s="276" t="s">
        <v>1729</v>
      </c>
      <c r="AKE648" s="204"/>
      <c r="AKF648" s="204">
        <f>VLOOKUP(AKC648,$A$681:$F$2401,6,FALSE)</f>
        <v>164</v>
      </c>
      <c r="AKG648" s="203" t="s">
        <v>63</v>
      </c>
      <c r="AKH648" s="10">
        <f>AKF648*1.4</f>
        <v>229.6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VLOOKUP(AKL648,$A$681:$F$2401,6,FALSE)</f>
        <v>177</v>
      </c>
      <c r="AKP648" s="203" t="s">
        <v>63</v>
      </c>
      <c r="AKQ648" s="10">
        <f>AKO648*1.4</f>
        <v>247.79999999999998</v>
      </c>
      <c r="AKR648" s="10"/>
      <c r="AKS648" s="273"/>
      <c r="AKT648" s="203" t="s">
        <v>106</v>
      </c>
      <c r="AKU648" s="276" t="s">
        <v>2096</v>
      </c>
      <c r="AKW648" s="204"/>
      <c r="AKX648" s="204">
        <f>VLOOKUP(AKU648,$A$681:$F$2401,6,FALSE)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VLOOKUP(ALD648,$A$681:$F$2401,6,FALSE)</f>
        <v>0</v>
      </c>
      <c r="ALH648" s="203" t="s">
        <v>63</v>
      </c>
      <c r="ALI648" s="10">
        <f>ALG648*1.4</f>
        <v>0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VLOOKUP(ALM648,$A$681:$F$2401,6,FALSE)</f>
        <v>15</v>
      </c>
      <c r="ALQ648" s="203" t="s">
        <v>63</v>
      </c>
      <c r="ALR648" s="10">
        <f>ALP648*1.4</f>
        <v>21</v>
      </c>
      <c r="ALS648" s="10"/>
      <c r="ALT648" s="273"/>
      <c r="ALU648" s="203" t="s">
        <v>106</v>
      </c>
      <c r="ALV648" s="276" t="s">
        <v>1729</v>
      </c>
      <c r="ALX648" s="204"/>
      <c r="ALY648" s="204">
        <f>VLOOKUP(ALV648,$A$681:$F$2401,6,FALSE)</f>
        <v>164</v>
      </c>
      <c r="ALZ648" s="203" t="s">
        <v>63</v>
      </c>
      <c r="AMA648" s="10">
        <f>ALY648*1.4</f>
        <v>229.6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VLOOKUP(AME648,$A$681:$F$2401,6,FALSE)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VLOOKUP(AMN648,$A$681:$F$2401,6,FALSE)</f>
        <v>2</v>
      </c>
      <c r="AMR648" s="203" t="s">
        <v>63</v>
      </c>
      <c r="AMS648" s="10">
        <f>AMQ648*1.4</f>
        <v>2.8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VLOOKUP(AMW648,$A$681:$F$2401,6,FALSE)</f>
        <v>15</v>
      </c>
      <c r="ANA648" s="203" t="s">
        <v>63</v>
      </c>
      <c r="ANB648" s="10">
        <f>AMZ648*1.4</f>
        <v>21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VLOOKUP(ANF648,$A$681:$F$2401,6,FALSE)</f>
        <v>8</v>
      </c>
      <c r="ANJ648" s="203" t="s">
        <v>63</v>
      </c>
      <c r="ANK648" s="10">
        <f>ANI648*1.4</f>
        <v>11.2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VLOOKUP(ANO648,$A$681:$F$2401,6,FALSE)</f>
        <v>55</v>
      </c>
      <c r="ANS648" s="203" t="s">
        <v>63</v>
      </c>
      <c r="ANT648" s="10">
        <f>ANR648*1.4</f>
        <v>77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VLOOKUP(ANX648,$A$681:$F$2401,6,FALSE)</f>
        <v>45</v>
      </c>
      <c r="AOB648" s="203" t="s">
        <v>63</v>
      </c>
      <c r="AOC648" s="10">
        <f>AOA648*1.4</f>
        <v>62.999999999999993</v>
      </c>
      <c r="AOD648" s="10"/>
      <c r="AOE648" s="273"/>
      <c r="AOF648" s="203" t="s">
        <v>106</v>
      </c>
      <c r="AOG648" s="276" t="s">
        <v>1729</v>
      </c>
      <c r="AOI648" s="204"/>
      <c r="AOJ648" s="204">
        <f>VLOOKUP(AOG648,$A$681:$F$2401,6,FALSE)</f>
        <v>164</v>
      </c>
      <c r="AOK648" s="203" t="s">
        <v>63</v>
      </c>
      <c r="AOL648" s="10">
        <f>AOJ648*1.4</f>
        <v>229.6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VLOOKUP(AOP648,$A$681:$F$2401,6,FALSE)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VLOOKUP(AOY648,$A$681:$F$2401,6,FALSE)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VLOOKUP(APH648,$A$681:$F$2401,6,FALSE)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VLOOKUP(APQ648,$A$681:$F$2401,6,FALSE)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VLOOKUP(APZ648,$A$681:$F$2401,6,FALSE)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VLOOKUP(B649,$A$681:$F$2401,6,FALSE)</f>
        <v>15</v>
      </c>
      <c r="F649" s="203" t="s">
        <v>65</v>
      </c>
      <c r="G649" s="10">
        <f>E649*1.3</f>
        <v>19.5</v>
      </c>
      <c r="H649" s="10"/>
      <c r="I649" s="267"/>
      <c r="J649" s="203" t="s">
        <v>107</v>
      </c>
      <c r="K649" s="276" t="s">
        <v>2081</v>
      </c>
      <c r="M649" s="204"/>
      <c r="N649" s="204">
        <f>VLOOKUP(K649,$A$681:$F$2401,6,FALSE)</f>
        <v>104</v>
      </c>
      <c r="O649" s="203" t="s">
        <v>65</v>
      </c>
      <c r="P649" s="10">
        <f>N649*1.3</f>
        <v>135.20000000000002</v>
      </c>
      <c r="Q649" s="10"/>
      <c r="R649" s="267"/>
      <c r="S649" s="203" t="s">
        <v>107</v>
      </c>
      <c r="T649" s="276" t="s">
        <v>2343</v>
      </c>
      <c r="V649" s="204"/>
      <c r="W649" s="204">
        <f>VLOOKUP(T649,$A$681:$F$2401,6,FALSE)</f>
        <v>0</v>
      </c>
      <c r="X649" s="203" t="s">
        <v>65</v>
      </c>
      <c r="Y649" s="10">
        <f>W649*1.3</f>
        <v>0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VLOOKUP(AC649,$A$681:$F$2401,6,FALSE)</f>
        <v>15</v>
      </c>
      <c r="AG649" s="203" t="s">
        <v>65</v>
      </c>
      <c r="AH649" s="10">
        <f>AF649*1.3</f>
        <v>19.5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VLOOKUP(AL649,$A$681:$F$2401,6,FALSE)</f>
        <v>177</v>
      </c>
      <c r="AP649" s="203" t="s">
        <v>65</v>
      </c>
      <c r="AQ649" s="10">
        <f>AO649*1.3</f>
        <v>230.1</v>
      </c>
      <c r="AR649" s="10"/>
      <c r="AS649" s="267"/>
      <c r="AT649" s="203" t="s">
        <v>107</v>
      </c>
      <c r="AU649" s="276" t="s">
        <v>2343</v>
      </c>
      <c r="AW649" s="204"/>
      <c r="AX649" s="204">
        <f>VLOOKUP(AU649,$A$681:$F$2401,6,FALSE)</f>
        <v>0</v>
      </c>
      <c r="AY649" s="203" t="s">
        <v>65</v>
      </c>
      <c r="AZ649" s="10">
        <f>AX649*1.3</f>
        <v>0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VLOOKUP(BD649,$A$681:$F$2401,6,FALSE)</f>
        <v>92</v>
      </c>
      <c r="BH649" s="203" t="s">
        <v>65</v>
      </c>
      <c r="BI649" s="10">
        <f>BG649*1.3</f>
        <v>119.60000000000001</v>
      </c>
      <c r="BJ649" s="10"/>
      <c r="BK649" s="267"/>
      <c r="BL649" s="203" t="s">
        <v>107</v>
      </c>
      <c r="BM649" s="276" t="s">
        <v>2343</v>
      </c>
      <c r="BO649" s="204"/>
      <c r="BP649" s="204">
        <f>VLOOKUP(BM649,$A$681:$F$2401,6,FALSE)</f>
        <v>0</v>
      </c>
      <c r="BQ649" s="203" t="s">
        <v>65</v>
      </c>
      <c r="BR649" s="10">
        <f>BP649*1.3</f>
        <v>0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VLOOKUP(BV649,$A$681:$F$2401,6,FALSE)</f>
        <v>177</v>
      </c>
      <c r="BZ649" s="203" t="s">
        <v>65</v>
      </c>
      <c r="CA649" s="10">
        <f>BY649*1.3</f>
        <v>230.1</v>
      </c>
      <c r="CB649" s="10"/>
      <c r="CC649" s="267"/>
      <c r="CD649" s="203" t="s">
        <v>107</v>
      </c>
      <c r="CE649" s="276" t="s">
        <v>2064</v>
      </c>
      <c r="CG649" s="204"/>
      <c r="CH649" s="204">
        <f>VLOOKUP(CE649,$A$681:$F$2401,6,FALSE)</f>
        <v>44</v>
      </c>
      <c r="CI649" s="203" t="s">
        <v>65</v>
      </c>
      <c r="CJ649" s="10">
        <f>CH649*1.3</f>
        <v>57.2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VLOOKUP(CN649,$A$681:$F$2401,6,FALSE)</f>
        <v>15</v>
      </c>
      <c r="CR649" s="203" t="s">
        <v>65</v>
      </c>
      <c r="CS649" s="10">
        <f>CQ649*1.3</f>
        <v>19.5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VLOOKUP(CW649,$A$681:$F$2401,6,FALSE)</f>
        <v>46</v>
      </c>
      <c r="DA649" s="203" t="s">
        <v>65</v>
      </c>
      <c r="DB649" s="10">
        <f>CZ649*1.3</f>
        <v>59.800000000000004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VLOOKUP(DF649,$A$681:$F$2401,6,FALSE)</f>
        <v>177</v>
      </c>
      <c r="DJ649" s="203" t="s">
        <v>65</v>
      </c>
      <c r="DK649" s="10">
        <f>DI649*1.3</f>
        <v>230.1</v>
      </c>
      <c r="DL649" s="10"/>
      <c r="DM649" s="267"/>
      <c r="DN649" s="203" t="s">
        <v>107</v>
      </c>
      <c r="DO649" s="276" t="s">
        <v>2064</v>
      </c>
      <c r="DQ649" s="204"/>
      <c r="DR649" s="204">
        <f>VLOOKUP(DO649,$A$681:$F$2401,6,FALSE)</f>
        <v>44</v>
      </c>
      <c r="DS649" s="203" t="s">
        <v>65</v>
      </c>
      <c r="DT649" s="10">
        <f>DR649*1.3</f>
        <v>57.2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VLOOKUP(DX649,$A$681:$F$2401,6,FALSE)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VLOOKUP(EG649,$A$681:$F$2401,6,FALSE)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2652</v>
      </c>
      <c r="ER649" s="204"/>
      <c r="ES649" s="204">
        <f>VLOOKUP(EP649,$A$681:$F$2401,6,FALSE)</f>
        <v>398</v>
      </c>
      <c r="ET649" s="203" t="s">
        <v>65</v>
      </c>
      <c r="EU649" s="10">
        <f>ES649*1.3</f>
        <v>517.4</v>
      </c>
      <c r="EV649" s="10"/>
      <c r="EW649" s="267"/>
      <c r="EX649" s="203" t="s">
        <v>107</v>
      </c>
      <c r="EY649" s="276" t="s">
        <v>2343</v>
      </c>
      <c r="FA649" s="204"/>
      <c r="FB649" s="204">
        <f>VLOOKUP(EY649,$A$681:$F$2401,6,FALSE)</f>
        <v>0</v>
      </c>
      <c r="FC649" s="203" t="s">
        <v>65</v>
      </c>
      <c r="FD649" s="10">
        <f>FB649*1.3</f>
        <v>0</v>
      </c>
      <c r="FE649" s="10"/>
      <c r="FF649" s="267"/>
      <c r="FG649" s="203" t="s">
        <v>107</v>
      </c>
      <c r="FH649" s="418" t="s">
        <v>1294</v>
      </c>
      <c r="FJ649" s="204"/>
      <c r="FK649" s="204">
        <f>VLOOKUP(FH649,$A$681:$F$2401,6,FALSE)</f>
        <v>31</v>
      </c>
      <c r="FL649" s="203" t="s">
        <v>65</v>
      </c>
      <c r="FM649" s="10">
        <f>FK649*1.3</f>
        <v>40.300000000000004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VLOOKUP(FQ649,$A$681:$F$2401,6,FALSE)</f>
        <v>177</v>
      </c>
      <c r="FU649" s="203" t="s">
        <v>65</v>
      </c>
      <c r="FV649" s="10">
        <f>FT649*1.3</f>
        <v>230.1</v>
      </c>
      <c r="FW649" s="10"/>
      <c r="FX649" s="267"/>
      <c r="FY649" s="203" t="s">
        <v>107</v>
      </c>
      <c r="FZ649" s="276" t="s">
        <v>2082</v>
      </c>
      <c r="GB649" s="204"/>
      <c r="GC649" s="204">
        <f>VLOOKUP(FZ649,$A$681:$F$2401,6,FALSE)</f>
        <v>126</v>
      </c>
      <c r="GD649" s="203" t="s">
        <v>65</v>
      </c>
      <c r="GE649" s="10">
        <f>GC649*1.3</f>
        <v>163.80000000000001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VLOOKUP(GI649,$A$681:$F$2401,6,FALSE)</f>
        <v>4</v>
      </c>
      <c r="GM649" s="203" t="s">
        <v>65</v>
      </c>
      <c r="GN649" s="10">
        <f>GL649*1.3</f>
        <v>5.2</v>
      </c>
      <c r="GO649" s="10"/>
      <c r="GP649" s="267"/>
      <c r="GQ649" s="203" t="s">
        <v>107</v>
      </c>
      <c r="GR649" s="276" t="s">
        <v>2780</v>
      </c>
      <c r="GT649" s="204"/>
      <c r="GU649" s="204">
        <f>VLOOKUP(GR649,$A$681:$F$2401,6,FALSE)</f>
        <v>0</v>
      </c>
      <c r="GV649" s="203" t="s">
        <v>65</v>
      </c>
      <c r="GW649" s="10">
        <f>GU649*1.3</f>
        <v>0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VLOOKUP(HA649,$A$681:$F$2401,6,FALSE)</f>
        <v>15</v>
      </c>
      <c r="HE649" s="203" t="s">
        <v>65</v>
      </c>
      <c r="HF649" s="10">
        <f>HD649*1.3</f>
        <v>19.5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VLOOKUP(HJ649,$A$681:$F$2401,6,FALSE)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VLOOKUP(HS649,$A$681:$F$2401,6,FALSE)</f>
        <v>15</v>
      </c>
      <c r="HW649" s="203" t="s">
        <v>65</v>
      </c>
      <c r="HX649" s="10">
        <f>HV649*1.3</f>
        <v>19.5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VLOOKUP(IB649,$A$681:$F$2401,6,FALSE)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VLOOKUP(IK649,$A$681:$F$2401,6,FALSE)</f>
        <v>75</v>
      </c>
      <c r="IO649" s="203" t="s">
        <v>65</v>
      </c>
      <c r="IP649" s="10">
        <f>IN649*1.3</f>
        <v>97.5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VLOOKUP(IT649,$A$681:$F$2401,6,FALSE)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2552</v>
      </c>
      <c r="JE649" s="204"/>
      <c r="JF649" s="204">
        <f>VLOOKUP(JC649,$A$681:$F$2401,6,FALSE)</f>
        <v>164</v>
      </c>
      <c r="JG649" s="203" t="s">
        <v>65</v>
      </c>
      <c r="JH649" s="10">
        <f>JF649*1.3</f>
        <v>213.20000000000002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VLOOKUP(JL649,$A$681:$F$2401,6,FALSE)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2602</v>
      </c>
      <c r="JW649" s="204"/>
      <c r="JX649" s="204">
        <f>VLOOKUP(JU649,$A$681:$F$2401,6,FALSE)</f>
        <v>34</v>
      </c>
      <c r="JY649" s="203" t="s">
        <v>65</v>
      </c>
      <c r="JZ649" s="10">
        <f>JX649*1.3</f>
        <v>44.2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VLOOKUP(KD649,$A$681:$F$2401,6,FALSE)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VLOOKUP(KM649,$A$681:$F$2401,6,FALSE)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VLOOKUP(KV649,$A$681:$F$2401,6,FALSE)</f>
        <v>31</v>
      </c>
      <c r="KZ649" s="203" t="s">
        <v>65</v>
      </c>
      <c r="LA649" s="10">
        <f>KY649*1.3</f>
        <v>40.300000000000004</v>
      </c>
      <c r="LB649" s="10"/>
      <c r="LC649" s="267"/>
      <c r="LD649" s="203" t="s">
        <v>107</v>
      </c>
      <c r="LE649" s="276" t="s">
        <v>2588</v>
      </c>
      <c r="LG649" s="204"/>
      <c r="LH649" s="204">
        <f>VLOOKUP(LE649,$A$681:$F$2401,6,FALSE)</f>
        <v>13</v>
      </c>
      <c r="LI649" s="203" t="s">
        <v>65</v>
      </c>
      <c r="LJ649" s="10">
        <f>LH649*1.3</f>
        <v>16.900000000000002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VLOOKUP(LN649,$A$681:$F$2401,6,FALSE)</f>
        <v>4</v>
      </c>
      <c r="LR649" s="203" t="s">
        <v>65</v>
      </c>
      <c r="LS649" s="10">
        <f>LQ649*1.3</f>
        <v>5.2</v>
      </c>
      <c r="LT649" s="10"/>
      <c r="LU649" s="267"/>
      <c r="LV649" s="203" t="s">
        <v>107</v>
      </c>
      <c r="LW649" s="276" t="s">
        <v>2068</v>
      </c>
      <c r="LY649" s="204"/>
      <c r="LZ649" s="204">
        <f>VLOOKUP(LW649,$A$681:$F$2401,6,FALSE)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2082</v>
      </c>
      <c r="MH649" s="204"/>
      <c r="MI649" s="204">
        <f>VLOOKUP(MF649,$A$681:$F$2401,6,FALSE)</f>
        <v>126</v>
      </c>
      <c r="MJ649" s="203" t="s">
        <v>65</v>
      </c>
      <c r="MK649" s="10">
        <f>MI649*1.3</f>
        <v>163.80000000000001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VLOOKUP(MO649,$A$681:$F$2401,6,FALSE)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VLOOKUP(MX649,$A$681:$F$2401,6,FALSE)</f>
        <v>6</v>
      </c>
      <c r="NB649" s="203" t="s">
        <v>65</v>
      </c>
      <c r="NC649" s="10">
        <f>NA649*1.3</f>
        <v>7.8000000000000007</v>
      </c>
      <c r="ND649" s="10"/>
      <c r="NE649" s="267"/>
      <c r="NF649" s="203" t="s">
        <v>107</v>
      </c>
      <c r="NG649" s="276" t="s">
        <v>2588</v>
      </c>
      <c r="NI649" s="204"/>
      <c r="NJ649" s="204">
        <f>VLOOKUP(NG649,$A$681:$F$2401,6,FALSE)</f>
        <v>13</v>
      </c>
      <c r="NK649" s="203" t="s">
        <v>65</v>
      </c>
      <c r="NL649" s="10">
        <f>NJ649*1.3</f>
        <v>16.900000000000002</v>
      </c>
      <c r="NM649" s="10"/>
      <c r="NN649" s="267"/>
      <c r="NO649" s="203" t="s">
        <v>107</v>
      </c>
      <c r="NP649" s="421" t="s">
        <v>632</v>
      </c>
      <c r="NR649" s="204"/>
      <c r="NS649" s="204">
        <f>VLOOKUP(NP649,$A$681:$F$2401,6,FALSE)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2096</v>
      </c>
      <c r="OA649" s="204"/>
      <c r="OB649" s="204">
        <f>VLOOKUP(NY649,$A$681:$F$2401,6,FALSE)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VLOOKUP(OH649,$A$681:$F$2401,6,FALSE)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21" t="s">
        <v>2315</v>
      </c>
      <c r="OS649" s="204"/>
      <c r="OT649" s="204">
        <f>VLOOKUP(OQ649,$A$681:$F$2401,6,FALSE)</f>
        <v>102</v>
      </c>
      <c r="OU649" s="203" t="s">
        <v>65</v>
      </c>
      <c r="OV649" s="10">
        <f>OT649*1.3</f>
        <v>132.6</v>
      </c>
      <c r="OW649" s="10"/>
      <c r="OX649" s="267"/>
      <c r="OY649" s="203" t="s">
        <v>107</v>
      </c>
      <c r="OZ649" s="425" t="s">
        <v>2068</v>
      </c>
      <c r="PB649" s="204"/>
      <c r="PC649" s="204">
        <f>VLOOKUP(OZ649,$A$681:$F$2401,6,FALSE)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2788</v>
      </c>
      <c r="PK649" s="204"/>
      <c r="PL649" s="204">
        <f>VLOOKUP(PI649,$A$681:$F$2401,6,FALSE)</f>
        <v>24</v>
      </c>
      <c r="PM649" s="203" t="s">
        <v>65</v>
      </c>
      <c r="PN649" s="10">
        <f>PL649*1.3</f>
        <v>31.200000000000003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VLOOKUP(PR649,$A$681:$F$2401,6,FALSE)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VLOOKUP(QA649,$A$681:$F$2401,6,FALSE)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2602</v>
      </c>
      <c r="QL649" s="204"/>
      <c r="QM649" s="204">
        <f>VLOOKUP(QJ649,$A$681:$F$2401,6,FALSE)</f>
        <v>34</v>
      </c>
      <c r="QN649" s="203" t="s">
        <v>65</v>
      </c>
      <c r="QO649" s="10">
        <f>QM649*1.3</f>
        <v>44.2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VLOOKUP(QS649,$A$681:$F$2401,6,FALSE)</f>
        <v>42</v>
      </c>
      <c r="QW649" s="203" t="s">
        <v>65</v>
      </c>
      <c r="QX649" s="10">
        <f>QV649*1.3</f>
        <v>54.6</v>
      </c>
      <c r="QY649" s="10"/>
      <c r="QZ649" s="267"/>
      <c r="RA649" s="203" t="s">
        <v>107</v>
      </c>
      <c r="RB649" s="276" t="s">
        <v>1729</v>
      </c>
      <c r="RD649" s="204"/>
      <c r="RE649" s="204">
        <f>VLOOKUP(RB649,$A$681:$F$2401,6,FALSE)</f>
        <v>164</v>
      </c>
      <c r="RF649" s="203" t="s">
        <v>65</v>
      </c>
      <c r="RG649" s="10">
        <f>RE649*1.3</f>
        <v>213.20000000000002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VLOOKUP(RK649,$A$681:$F$2401,6,FALSE)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VLOOKUP(RT649,$A$681:$F$2401,6,FALSE)</f>
        <v>31</v>
      </c>
      <c r="RX649" s="203" t="s">
        <v>65</v>
      </c>
      <c r="RY649" s="10">
        <f>RW649*1.3</f>
        <v>40.300000000000004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VLOOKUP(SC649,$A$681:$F$2401,6,FALSE)</f>
        <v>31</v>
      </c>
      <c r="SG649" s="203" t="s">
        <v>65</v>
      </c>
      <c r="SH649" s="10">
        <f>SF649*1.3</f>
        <v>40.300000000000004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VLOOKUP(SL649,$A$681:$F$2401,6,FALSE)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VLOOKUP(SU649,$A$681:$F$2401,6,FALSE)</f>
        <v>34</v>
      </c>
      <c r="SY649" s="203" t="s">
        <v>65</v>
      </c>
      <c r="SZ649" s="10">
        <f>SX649*1.3</f>
        <v>44.2</v>
      </c>
      <c r="TA649" s="10"/>
      <c r="TB649" s="273"/>
      <c r="TC649" s="203" t="s">
        <v>107</v>
      </c>
      <c r="TD649" s="425" t="s">
        <v>863</v>
      </c>
      <c r="TF649" s="204"/>
      <c r="TG649" s="204">
        <f>VLOOKUP(TD649,$A$681:$F$2401,6,FALSE)</f>
        <v>42</v>
      </c>
      <c r="TH649" s="203" t="s">
        <v>65</v>
      </c>
      <c r="TI649" s="10">
        <f>TG649*1.3</f>
        <v>54.6</v>
      </c>
      <c r="TK649" s="273"/>
      <c r="TL649" s="203" t="s">
        <v>107</v>
      </c>
      <c r="TM649" s="276" t="s">
        <v>547</v>
      </c>
      <c r="TO649" s="204"/>
      <c r="TP649" s="204">
        <f>VLOOKUP(TM649,$A$681:$F$2401,6,FALSE)</f>
        <v>45</v>
      </c>
      <c r="TQ649" s="203" t="s">
        <v>65</v>
      </c>
      <c r="TR649" s="10">
        <f>TP649*1.3</f>
        <v>58.5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VLOOKUP(TV649,$A$681:$F$2401,6,FALSE)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VLOOKUP(UE649,$A$681:$F$2401,6,FALSE)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2788</v>
      </c>
      <c r="UP649" s="204"/>
      <c r="UQ649" s="204">
        <f>VLOOKUP(UN649,$A$681:$F$2401,6,FALSE)</f>
        <v>24</v>
      </c>
      <c r="UR649" s="203" t="s">
        <v>65</v>
      </c>
      <c r="US649" s="10">
        <f>UQ649*1.3</f>
        <v>31.200000000000003</v>
      </c>
      <c r="UT649" s="10"/>
      <c r="UU649" s="273"/>
      <c r="UV649" s="203" t="s">
        <v>107</v>
      </c>
      <c r="UW649" s="276" t="s">
        <v>2130</v>
      </c>
      <c r="UY649" s="204"/>
      <c r="UZ649" s="204">
        <f>VLOOKUP(UW649,$A$681:$F$2401,6,FALSE)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VLOOKUP(VF649,$A$681:$F$2401,6,FALSE)</f>
        <v>8</v>
      </c>
      <c r="VJ649" s="203" t="s">
        <v>65</v>
      </c>
      <c r="VK649" s="10">
        <f>VI649*1.3</f>
        <v>10.4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VLOOKUP(VO649,$A$681:$F$2401,6,FALSE)</f>
        <v>0</v>
      </c>
      <c r="VS649" s="203" t="s">
        <v>65</v>
      </c>
      <c r="VT649" s="10">
        <f>VR649*1.3</f>
        <v>0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VLOOKUP(VX649,$A$681:$F$2401,6,FALSE)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2064</v>
      </c>
      <c r="WI649" s="204"/>
      <c r="WJ649" s="204">
        <f>VLOOKUP(WG649,$A$681:$F$2401,6,FALSE)</f>
        <v>44</v>
      </c>
      <c r="WK649" s="203" t="s">
        <v>65</v>
      </c>
      <c r="WL649" s="10">
        <f>WJ649*1.3</f>
        <v>57.2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VLOOKUP(WP649,$A$681:$F$2401,6,FALSE)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VLOOKUP(WY649,$A$681:$F$2401,6,FALSE)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VLOOKUP(XH649,$A$681:$F$2401,6,FALSE)</f>
        <v>15</v>
      </c>
      <c r="XL649" s="203" t="s">
        <v>65</v>
      </c>
      <c r="XM649" s="10">
        <f>XK649*1.3</f>
        <v>19.5</v>
      </c>
      <c r="XO649" s="273"/>
      <c r="XP649" s="203" t="s">
        <v>107</v>
      </c>
      <c r="XQ649" s="276" t="s">
        <v>963</v>
      </c>
      <c r="XS649" s="204"/>
      <c r="XT649" s="204">
        <f>VLOOKUP(XQ649,$A$681:$F$2401,6,FALSE)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VLOOKUP(XZ649,$A$681:$F$2401,6,FALSE)</f>
        <v>72</v>
      </c>
      <c r="YD649" s="203" t="s">
        <v>65</v>
      </c>
      <c r="YE649" s="10">
        <f>YC649*1.3</f>
        <v>93.600000000000009</v>
      </c>
      <c r="YG649" s="273"/>
      <c r="YH649" s="203" t="s">
        <v>107</v>
      </c>
      <c r="YI649" s="278" t="s">
        <v>183</v>
      </c>
      <c r="YK649" s="204"/>
      <c r="YL649" s="204" t="e">
        <f>VLOOKUP(YI649,$A$681:$F$2401,6,FALSE)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VLOOKUP(YR649,$A$681:$F$2401,6,FALSE)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5" t="s">
        <v>854</v>
      </c>
      <c r="ZC649" s="204"/>
      <c r="ZD649" s="204">
        <f>VLOOKUP(ZA649,$A$681:$F$2401,6,FALSE)</f>
        <v>39</v>
      </c>
      <c r="ZE649" s="203" t="s">
        <v>65</v>
      </c>
      <c r="ZF649" s="10">
        <f>ZD649*1.3</f>
        <v>50.7</v>
      </c>
      <c r="ZH649" s="273"/>
      <c r="ZI649" s="203" t="s">
        <v>107</v>
      </c>
      <c r="ZJ649" s="276" t="s">
        <v>434</v>
      </c>
      <c r="ZL649" s="204"/>
      <c r="ZM649" s="204">
        <f>VLOOKUP(ZJ649,$A$681:$F$2401,6,FALSE)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VLOOKUP(ZS649,$A$681:$F$2401,6,FALSE)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VLOOKUP(AAB649,$A$681:$F$2401,6,FALSE)</f>
        <v>42</v>
      </c>
      <c r="AAF649" s="203" t="s">
        <v>65</v>
      </c>
      <c r="AAG649" s="10">
        <f>AAE649*1.3</f>
        <v>54.6</v>
      </c>
      <c r="AAH649" s="10"/>
      <c r="AAI649" s="273"/>
      <c r="AAJ649" s="203" t="s">
        <v>107</v>
      </c>
      <c r="AAK649" s="276" t="s">
        <v>2073</v>
      </c>
      <c r="AAM649" s="204"/>
      <c r="AAN649" s="204">
        <f>VLOOKUP(AAK649,$A$681:$F$2401,6,FALSE)</f>
        <v>48</v>
      </c>
      <c r="AAO649" s="203" t="s">
        <v>65</v>
      </c>
      <c r="AAP649" s="10">
        <f>AAN649*1.3</f>
        <v>62.400000000000006</v>
      </c>
      <c r="AAQ649" s="10"/>
      <c r="AAR649" s="273"/>
      <c r="AAS649" s="203" t="s">
        <v>107</v>
      </c>
      <c r="AAT649" s="276" t="s">
        <v>2082</v>
      </c>
      <c r="AAV649" s="204"/>
      <c r="AAW649" s="204">
        <f>VLOOKUP(AAT649,$A$681:$F$2401,6,FALSE)</f>
        <v>126</v>
      </c>
      <c r="AAX649" s="203" t="s">
        <v>65</v>
      </c>
      <c r="AAY649" s="10">
        <f>AAW649*1.3</f>
        <v>163.80000000000001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VLOOKUP(ABC649,$A$681:$F$2401,6,FALSE)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VLOOKUP(ABL649,$A$681:$F$2401,6,FALSE)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2788</v>
      </c>
      <c r="ABW649" s="204"/>
      <c r="ABX649" s="204">
        <f>VLOOKUP(ABU649,$A$681:$F$2401,6,FALSE)</f>
        <v>24</v>
      </c>
      <c r="ABY649" s="203" t="s">
        <v>65</v>
      </c>
      <c r="ABZ649" s="10">
        <f>ABX649*1.3</f>
        <v>31.200000000000003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VLOOKUP(ACD649,$A$681:$F$2401,6,FALSE)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VLOOKUP(ACM649,$A$681:$F$2401,6,FALSE)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VLOOKUP(ACV649,$A$681:$F$2401,6,FALSE)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VLOOKUP(ADE649,$A$681:$F$2401,6,FALSE)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VLOOKUP(ADN649,$A$681:$F$2401,6,FALSE)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VLOOKUP(ADW649,$A$681:$F$2401,6,FALSE)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VLOOKUP(AEF649,$A$681:$F$2401,6,FALSE)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VLOOKUP(AEO649,$A$681:$F$2401,6,FALSE)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VLOOKUP(AEX649,$A$681:$F$2401,6,FALSE)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VLOOKUP(AFG649,$A$681:$F$2401,6,FALSE)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VLOOKUP(AFP649,$A$681:$F$2401,6,FALSE)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VLOOKUP(AFY649,$A$681:$F$2401,6,FALSE)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VLOOKUP(AGH649,$A$681:$F$2401,6,FALSE)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VLOOKUP(AGQ649,$A$681:$F$2401,6,FALSE)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VLOOKUP(AGZ649,$A$681:$F$2401,6,FALSE)</f>
        <v>0</v>
      </c>
      <c r="AHD649" s="203" t="s">
        <v>65</v>
      </c>
      <c r="AHE649" s="10">
        <f>AHC649*1.3</f>
        <v>0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VLOOKUP(AHI649,$A$681:$F$2401,6,FALSE)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VLOOKUP(AHR649,$A$681:$F$2401,6,FALSE)</f>
        <v>34</v>
      </c>
      <c r="AHV649" s="203" t="s">
        <v>65</v>
      </c>
      <c r="AHW649" s="10">
        <f>AHU649*1.3</f>
        <v>44.2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VLOOKUP(AIA649,$A$681:$F$2401,6,FALSE)</f>
        <v>0</v>
      </c>
      <c r="AIE649" s="203" t="s">
        <v>65</v>
      </c>
      <c r="AIF649" s="10">
        <f>AID649*1.3</f>
        <v>0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VLOOKUP(AIJ649,$A$681:$F$2401,6,FALSE)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VLOOKUP(AIS649,$A$681:$F$2401,6,FALSE)</f>
        <v>2</v>
      </c>
      <c r="AIW649" s="203" t="s">
        <v>65</v>
      </c>
      <c r="AIX649" s="10">
        <f>AIV649*1.3</f>
        <v>2.6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VLOOKUP(AJB649,$A$681:$F$2401,6,FALSE)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1729</v>
      </c>
      <c r="AJM649" s="204"/>
      <c r="AJN649" s="204">
        <f>VLOOKUP(AJK649,$A$681:$F$2401,6,FALSE)</f>
        <v>164</v>
      </c>
      <c r="AJO649" s="203" t="s">
        <v>65</v>
      </c>
      <c r="AJP649" s="10">
        <f>AJN649*1.3</f>
        <v>213.20000000000002</v>
      </c>
      <c r="AJQ649" s="10"/>
      <c r="AJR649" s="273"/>
      <c r="AJS649" s="203" t="s">
        <v>107</v>
      </c>
      <c r="AJT649" s="428" t="s">
        <v>609</v>
      </c>
      <c r="AJV649" s="204"/>
      <c r="AJW649" s="204">
        <f>VLOOKUP(AJT649,$A$681:$F$2401,6,FALSE)</f>
        <v>34</v>
      </c>
      <c r="AJX649" s="203" t="s">
        <v>65</v>
      </c>
      <c r="AJY649" s="10">
        <f>AJW649*1.3</f>
        <v>44.2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VLOOKUP(AKC649,$A$681:$F$2401,6,FALSE)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2780</v>
      </c>
      <c r="AKN649" s="204"/>
      <c r="AKO649" s="204">
        <f>VLOOKUP(AKL649,$A$681:$F$2401,6,FALSE)</f>
        <v>0</v>
      </c>
      <c r="AKP649" s="203" t="s">
        <v>65</v>
      </c>
      <c r="AKQ649" s="10">
        <f>AKO649*1.3</f>
        <v>0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VLOOKUP(AKU649,$A$681:$F$2401,6,FALSE)</f>
        <v>8</v>
      </c>
      <c r="AKY649" s="203" t="s">
        <v>65</v>
      </c>
      <c r="AKZ649" s="10">
        <f>AKX649*1.3</f>
        <v>10.4</v>
      </c>
      <c r="ALA649" s="10"/>
      <c r="ALB649" s="273"/>
      <c r="ALC649" s="203" t="s">
        <v>107</v>
      </c>
      <c r="ALD649" s="276" t="s">
        <v>1729</v>
      </c>
      <c r="ALF649" s="204"/>
      <c r="ALG649" s="204">
        <f>VLOOKUP(ALD649,$A$681:$F$2401,6,FALSE)</f>
        <v>164</v>
      </c>
      <c r="ALH649" s="203" t="s">
        <v>65</v>
      </c>
      <c r="ALI649" s="10">
        <f>ALG649*1.3</f>
        <v>213.20000000000002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VLOOKUP(ALM649,$A$681:$F$2401,6,FALSE)</f>
        <v>39</v>
      </c>
      <c r="ALQ649" s="203" t="s">
        <v>65</v>
      </c>
      <c r="ALR649" s="10">
        <f>ALP649*1.3</f>
        <v>50.7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VLOOKUP(ALV649,$A$681:$F$2401,6,FALSE)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VLOOKUP(AME649,$A$681:$F$2401,6,FALSE)</f>
        <v>39</v>
      </c>
      <c r="AMI649" s="203" t="s">
        <v>65</v>
      </c>
      <c r="AMJ649" s="10">
        <f>AMH649*1.3</f>
        <v>50.7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VLOOKUP(AMN649,$A$681:$F$2401,6,FALSE)</f>
        <v>34</v>
      </c>
      <c r="AMR649" s="203" t="s">
        <v>65</v>
      </c>
      <c r="AMS649" s="10">
        <f>AMQ649*1.3</f>
        <v>44.2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VLOOKUP(AMW649,$A$681:$F$2401,6,FALSE)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VLOOKUP(ANF649,$A$681:$F$2401,6,FALSE)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VLOOKUP(ANO649,$A$681:$F$2401,6,FALSE)</f>
        <v>75</v>
      </c>
      <c r="ANS649" s="203" t="s">
        <v>65</v>
      </c>
      <c r="ANT649" s="10">
        <f>ANR649*1.3</f>
        <v>97.5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VLOOKUP(ANX649,$A$681:$F$2401,6,FALSE)</f>
        <v>0</v>
      </c>
      <c r="AOB649" s="203" t="s">
        <v>65</v>
      </c>
      <c r="AOC649" s="10">
        <f>AOA649*1.3</f>
        <v>0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VLOOKUP(AOG649,$A$681:$F$2401,6,FALSE)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VLOOKUP(AOP649,$A$681:$F$2401,6,FALSE)</f>
        <v>0</v>
      </c>
      <c r="AOT649" s="203" t="s">
        <v>65</v>
      </c>
      <c r="AOU649" s="10">
        <f>AOS649*1.3</f>
        <v>0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VLOOKUP(AOY649,$A$681:$F$2401,6,FALSE)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VLOOKUP(APH649,$A$681:$F$2401,6,FALSE)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VLOOKUP(APQ649,$A$681:$F$2401,6,FALSE)</f>
        <v>2</v>
      </c>
      <c r="APU649" s="203" t="s">
        <v>65</v>
      </c>
      <c r="APV649" s="10">
        <f>APT649*1.3</f>
        <v>2.6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VLOOKUP(APZ649,$A$681:$F$2401,6,FALSE)</f>
        <v>177</v>
      </c>
      <c r="AQD649" s="203" t="s">
        <v>65</v>
      </c>
      <c r="AQE649" s="10">
        <f>AQC649*1.3</f>
        <v>230.1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VLOOKUP(B650,$A$681:$F$2401,6,FALSE)</f>
        <v>31</v>
      </c>
      <c r="F650" s="203" t="s">
        <v>67</v>
      </c>
      <c r="G650" s="10">
        <f>E650*1.2</f>
        <v>37.199999999999996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VLOOKUP(K650,$A$681:$F$2401,6,FALSE)</f>
        <v>92</v>
      </c>
      <c r="O650" s="203" t="s">
        <v>67</v>
      </c>
      <c r="P650" s="10">
        <f>N650*1.2</f>
        <v>110.39999999999999</v>
      </c>
      <c r="Q650" s="10"/>
      <c r="R650" s="267"/>
      <c r="S650" s="203" t="s">
        <v>108</v>
      </c>
      <c r="T650" s="276" t="s">
        <v>2602</v>
      </c>
      <c r="V650" s="204"/>
      <c r="W650" s="204">
        <f>VLOOKUP(T650,$A$681:$F$2401,6,FALSE)</f>
        <v>34</v>
      </c>
      <c r="X650" s="203" t="s">
        <v>67</v>
      </c>
      <c r="Y650" s="10">
        <f>W650*1.2</f>
        <v>40.799999999999997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VLOOKUP(AC650,$A$681:$F$2401,6,FALSE)</f>
        <v>177</v>
      </c>
      <c r="AG650" s="203" t="s">
        <v>67</v>
      </c>
      <c r="AH650" s="10">
        <f>AF650*1.2</f>
        <v>212.4</v>
      </c>
      <c r="AI650" s="10"/>
      <c r="AJ650" s="267"/>
      <c r="AK650" s="203" t="s">
        <v>108</v>
      </c>
      <c r="AL650" s="276" t="s">
        <v>2652</v>
      </c>
      <c r="AN650" s="204"/>
      <c r="AO650" s="204">
        <f>VLOOKUP(AL650,$A$681:$F$2401,6,FALSE)</f>
        <v>398</v>
      </c>
      <c r="AP650" s="203" t="s">
        <v>67</v>
      </c>
      <c r="AQ650" s="10">
        <f>AO650*1.2</f>
        <v>477.59999999999997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VLOOKUP(AU650,$A$681:$F$2401,6,FALSE)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VLOOKUP(BD650,$A$681:$F$2401,6,FALSE)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2788</v>
      </c>
      <c r="BO650" s="204"/>
      <c r="BP650" s="204">
        <f>VLOOKUP(BM650,$A$681:$F$2401,6,FALSE)</f>
        <v>24</v>
      </c>
      <c r="BQ650" s="203" t="s">
        <v>67</v>
      </c>
      <c r="BR650" s="10">
        <f>BP650*1.2</f>
        <v>28.799999999999997</v>
      </c>
      <c r="BS650" s="10"/>
      <c r="BT650" s="267"/>
      <c r="BU650" s="203" t="s">
        <v>108</v>
      </c>
      <c r="BV650" s="276" t="s">
        <v>2602</v>
      </c>
      <c r="BX650" s="204"/>
      <c r="BY650" s="204">
        <f>VLOOKUP(BV650,$A$681:$F$2401,6,FALSE)</f>
        <v>34</v>
      </c>
      <c r="BZ650" s="203" t="s">
        <v>67</v>
      </c>
      <c r="CA650" s="10">
        <f>BY650*1.2</f>
        <v>40.799999999999997</v>
      </c>
      <c r="CB650" s="10"/>
      <c r="CC650" s="267"/>
      <c r="CD650" s="203" t="s">
        <v>108</v>
      </c>
      <c r="CE650" s="276" t="s">
        <v>2082</v>
      </c>
      <c r="CG650" s="204"/>
      <c r="CH650" s="204">
        <f>VLOOKUP(CE650,$A$681:$F$2401,6,FALSE)</f>
        <v>126</v>
      </c>
      <c r="CI650" s="203" t="s">
        <v>67</v>
      </c>
      <c r="CJ650" s="10">
        <f>CH650*1.2</f>
        <v>151.19999999999999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VLOOKUP(CN650,$A$681:$F$2401,6,FALSE)</f>
        <v>31</v>
      </c>
      <c r="CR650" s="203" t="s">
        <v>67</v>
      </c>
      <c r="CS650" s="10">
        <f>CQ650*1.2</f>
        <v>37.199999999999996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VLOOKUP(CW650,$A$681:$F$2401,6,FALSE)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VLOOKUP(DF650,$A$681:$F$2401,6,FALSE)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1729</v>
      </c>
      <c r="DQ650" s="204"/>
      <c r="DR650" s="204">
        <f>VLOOKUP(DO650,$A$681:$F$2401,6,FALSE)</f>
        <v>164</v>
      </c>
      <c r="DS650" s="203" t="s">
        <v>67</v>
      </c>
      <c r="DT650" s="10">
        <f>DR650*1.2</f>
        <v>196.79999999999998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VLOOKUP(DX650,$A$681:$F$2401,6,FALSE)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VLOOKUP(EG650,$A$681:$F$2401,6,FALSE)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VLOOKUP(EP650,$A$681:$F$2401,6,FALSE)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2602</v>
      </c>
      <c r="FA650" s="204"/>
      <c r="FB650" s="204">
        <f>VLOOKUP(EY650,$A$681:$F$2401,6,FALSE)</f>
        <v>34</v>
      </c>
      <c r="FC650" s="203" t="s">
        <v>67</v>
      </c>
      <c r="FD650" s="10">
        <f>FB650*1.2</f>
        <v>40.799999999999997</v>
      </c>
      <c r="FE650" s="10"/>
      <c r="FF650" s="267"/>
      <c r="FG650" s="203" t="s">
        <v>108</v>
      </c>
      <c r="FH650" s="418" t="s">
        <v>593</v>
      </c>
      <c r="FJ650" s="204"/>
      <c r="FK650" s="204">
        <f>VLOOKUP(FH650,$A$681:$F$2401,6,FALSE)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VLOOKUP(FQ650,$A$681:$F$2401,6,FALSE)</f>
        <v>15</v>
      </c>
      <c r="FU650" s="203" t="s">
        <v>67</v>
      </c>
      <c r="FV650" s="10">
        <f>FT650*1.2</f>
        <v>18</v>
      </c>
      <c r="FW650" s="10"/>
      <c r="FX650" s="267"/>
      <c r="FY650" s="203" t="s">
        <v>108</v>
      </c>
      <c r="FZ650" s="276" t="s">
        <v>2780</v>
      </c>
      <c r="GB650" s="204"/>
      <c r="GC650" s="204">
        <f>VLOOKUP(FZ650,$A$681:$F$2401,6,FALSE)</f>
        <v>0</v>
      </c>
      <c r="GD650" s="203" t="s">
        <v>67</v>
      </c>
      <c r="GE650" s="10">
        <f>GC650*1.2</f>
        <v>0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VLOOKUP(GI650,$A$681:$F$2401,6,FALSE)</f>
        <v>40</v>
      </c>
      <c r="GM650" s="203" t="s">
        <v>67</v>
      </c>
      <c r="GN650" s="10">
        <f>GL650*1.2</f>
        <v>48</v>
      </c>
      <c r="GO650" s="10"/>
      <c r="GP650" s="267"/>
      <c r="GQ650" s="203" t="s">
        <v>108</v>
      </c>
      <c r="GR650" s="276" t="s">
        <v>2068</v>
      </c>
      <c r="GT650" s="204"/>
      <c r="GU650" s="204">
        <f>VLOOKUP(GR650,$A$681:$F$2401,6,FALSE)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VLOOKUP(HA650,$A$681:$F$2401,6,FALSE)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1729</v>
      </c>
      <c r="HL650" s="204"/>
      <c r="HM650" s="204">
        <f>VLOOKUP(HJ650,$A$681:$F$2401,6,FALSE)</f>
        <v>164</v>
      </c>
      <c r="HN650" s="203" t="s">
        <v>67</v>
      </c>
      <c r="HO650" s="10">
        <f>HM650*1.2</f>
        <v>196.79999999999998</v>
      </c>
      <c r="HP650" s="10"/>
      <c r="HQ650" s="267"/>
      <c r="HR650" s="203" t="s">
        <v>108</v>
      </c>
      <c r="HS650" s="276" t="s">
        <v>2081</v>
      </c>
      <c r="HU650" s="204"/>
      <c r="HV650" s="204">
        <f>VLOOKUP(HS650,$A$681:$F$2401,6,FALSE)</f>
        <v>104</v>
      </c>
      <c r="HW650" s="203" t="s">
        <v>67</v>
      </c>
      <c r="HX650" s="10">
        <f>HV650*1.2</f>
        <v>124.8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VLOOKUP(IB650,$A$681:$F$2401,6,FALSE)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VLOOKUP(IK650,$A$681:$F$2401,6,FALSE)</f>
        <v>31</v>
      </c>
      <c r="IO650" s="203" t="s">
        <v>67</v>
      </c>
      <c r="IP650" s="10">
        <f>IN650*1.2</f>
        <v>37.199999999999996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VLOOKUP(IT650,$A$681:$F$2401,6,FALSE)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VLOOKUP(JC650,$A$681:$F$2401,6,FALSE)</f>
        <v>177</v>
      </c>
      <c r="JG650" s="203" t="s">
        <v>67</v>
      </c>
      <c r="JH650" s="10">
        <f>JF650*1.2</f>
        <v>212.4</v>
      </c>
      <c r="JI650" s="10"/>
      <c r="JJ650" s="267"/>
      <c r="JK650" s="203" t="s">
        <v>108</v>
      </c>
      <c r="JL650" s="276" t="s">
        <v>2552</v>
      </c>
      <c r="JN650" s="204"/>
      <c r="JO650" s="204">
        <f>VLOOKUP(JL650,$A$681:$F$2401,6,FALSE)</f>
        <v>164</v>
      </c>
      <c r="JP650" s="203" t="s">
        <v>67</v>
      </c>
      <c r="JQ650" s="10">
        <f>JO650*1.2</f>
        <v>196.79999999999998</v>
      </c>
      <c r="JR650" s="10"/>
      <c r="JS650" s="267"/>
      <c r="JT650" s="203" t="s">
        <v>108</v>
      </c>
      <c r="JU650" s="276" t="s">
        <v>2081</v>
      </c>
      <c r="JW650" s="204"/>
      <c r="JX650" s="204">
        <f>VLOOKUP(JU650,$A$681:$F$2401,6,FALSE)</f>
        <v>104</v>
      </c>
      <c r="JY650" s="203" t="s">
        <v>67</v>
      </c>
      <c r="JZ650" s="10">
        <f>JX650*1.2</f>
        <v>124.8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VLOOKUP(KD650,$A$681:$F$2401,6,FALSE)</f>
        <v>4</v>
      </c>
      <c r="KH650" s="203" t="s">
        <v>67</v>
      </c>
      <c r="KI650" s="10">
        <f>KG650*1.2</f>
        <v>4.8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VLOOKUP(KM650,$A$681:$F$2401,6,FALSE)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VLOOKUP(KV650,$A$681:$F$2401,6,FALSE)</f>
        <v>42</v>
      </c>
      <c r="KZ650" s="203" t="s">
        <v>67</v>
      </c>
      <c r="LA650" s="10">
        <f>KY650*1.2</f>
        <v>50.4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VLOOKUP(LE650,$A$681:$F$2401,6,FALSE)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VLOOKUP(LN650,$A$681:$F$2401,6,FALSE)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2780</v>
      </c>
      <c r="LY650" s="204"/>
      <c r="LZ650" s="204">
        <f>VLOOKUP(LW650,$A$681:$F$2401,6,FALSE)</f>
        <v>0</v>
      </c>
      <c r="MA650" s="203" t="s">
        <v>67</v>
      </c>
      <c r="MB650" s="10">
        <f>LZ650*1.2</f>
        <v>0</v>
      </c>
      <c r="MC650" s="10"/>
      <c r="MD650" s="267"/>
      <c r="ME650" s="203" t="s">
        <v>108</v>
      </c>
      <c r="MF650" s="276" t="s">
        <v>1729</v>
      </c>
      <c r="MH650" s="204"/>
      <c r="MI650" s="204">
        <f>VLOOKUP(MF650,$A$681:$F$2401,6,FALSE)</f>
        <v>164</v>
      </c>
      <c r="MJ650" s="203" t="s">
        <v>67</v>
      </c>
      <c r="MK650" s="10">
        <f>MI650*1.2</f>
        <v>196.79999999999998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VLOOKUP(MO650,$A$681:$F$2401,6,FALSE)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VLOOKUP(MX650,$A$681:$F$2401,6,FALSE)</f>
        <v>34</v>
      </c>
      <c r="NB650" s="203" t="s">
        <v>67</v>
      </c>
      <c r="NC650" s="10">
        <f>NA650*1.2</f>
        <v>40.799999999999997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VLOOKUP(NG650,$A$681:$F$2401,6,FALSE)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21" t="s">
        <v>434</v>
      </c>
      <c r="NR650" s="204"/>
      <c r="NS650" s="204">
        <f>VLOOKUP(NP650,$A$681:$F$2401,6,FALSE)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VLOOKUP(NY650,$A$681:$F$2401,6,FALSE)</f>
        <v>177</v>
      </c>
      <c r="OC650" s="203" t="s">
        <v>67</v>
      </c>
      <c r="OD650" s="10">
        <f>OB650*1.2</f>
        <v>212.4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VLOOKUP(OH650,$A$681:$F$2401,6,FALSE)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21" t="s">
        <v>1287</v>
      </c>
      <c r="OS650" s="204"/>
      <c r="OT650" s="204">
        <f>VLOOKUP(OQ650,$A$681:$F$2401,6,FALSE)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5" t="s">
        <v>1294</v>
      </c>
      <c r="PB650" s="204"/>
      <c r="PC650" s="204">
        <f>VLOOKUP(OZ650,$A$681:$F$2401,6,FALSE)</f>
        <v>31</v>
      </c>
      <c r="PD650" s="203" t="s">
        <v>67</v>
      </c>
      <c r="PE650" s="10">
        <f>PC650*1.2</f>
        <v>37.199999999999996</v>
      </c>
      <c r="PF650" s="10"/>
      <c r="PG650" s="267"/>
      <c r="PH650" s="203" t="s">
        <v>108</v>
      </c>
      <c r="PI650" s="276" t="s">
        <v>2082</v>
      </c>
      <c r="PK650" s="204"/>
      <c r="PL650" s="204">
        <f>VLOOKUP(PI650,$A$681:$F$2401,6,FALSE)</f>
        <v>126</v>
      </c>
      <c r="PM650" s="203" t="s">
        <v>67</v>
      </c>
      <c r="PN650" s="10">
        <f>PL650*1.2</f>
        <v>151.19999999999999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VLOOKUP(PR650,$A$681:$F$2401,6,FALSE)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VLOOKUP(QA650,$A$681:$F$2401,6,FALSE)</f>
        <v>177</v>
      </c>
      <c r="QE650" s="203" t="s">
        <v>67</v>
      </c>
      <c r="QF650" s="10">
        <f>QD650*1.2</f>
        <v>212.4</v>
      </c>
      <c r="QG650" s="10"/>
      <c r="QH650" s="267"/>
      <c r="QI650" s="203" t="s">
        <v>108</v>
      </c>
      <c r="QJ650" s="276" t="s">
        <v>1729</v>
      </c>
      <c r="QL650" s="204"/>
      <c r="QM650" s="204">
        <f>VLOOKUP(QJ650,$A$681:$F$2401,6,FALSE)</f>
        <v>164</v>
      </c>
      <c r="QN650" s="203" t="s">
        <v>67</v>
      </c>
      <c r="QO650" s="10">
        <f>QM650*1.2</f>
        <v>196.79999999999998</v>
      </c>
      <c r="QP650" s="10"/>
      <c r="QQ650" s="267"/>
      <c r="QR650" s="203" t="s">
        <v>108</v>
      </c>
      <c r="QS650" s="276" t="s">
        <v>1729</v>
      </c>
      <c r="QU650" s="204"/>
      <c r="QV650" s="204">
        <f>VLOOKUP(QS650,$A$681:$F$2401,6,FALSE)</f>
        <v>164</v>
      </c>
      <c r="QW650" s="203" t="s">
        <v>67</v>
      </c>
      <c r="QX650" s="10">
        <f>QV650*1.2</f>
        <v>196.79999999999998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VLOOKUP(RB650,$A$681:$F$2401,6,FALSE)</f>
        <v>8</v>
      </c>
      <c r="RF650" s="203" t="s">
        <v>67</v>
      </c>
      <c r="RG650" s="10">
        <f>RE650*1.2</f>
        <v>9.6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VLOOKUP(RK650,$A$681:$F$2401,6,FALSE)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VLOOKUP(RT650,$A$681:$F$2401,6,FALSE)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VLOOKUP(SC650,$A$681:$F$2401,6,FALSE)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VLOOKUP(SL650,$A$681:$F$2401,6,FALSE)</f>
        <v>92</v>
      </c>
      <c r="SP650" s="203" t="s">
        <v>67</v>
      </c>
      <c r="SQ650" s="10">
        <f>SO650*1.2</f>
        <v>110.39999999999999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VLOOKUP(SU650,$A$681:$F$2401,6,FALSE)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5" t="s">
        <v>547</v>
      </c>
      <c r="TF650" s="204"/>
      <c r="TG650" s="204">
        <f>VLOOKUP(TD650,$A$681:$F$2401,6,FALSE)</f>
        <v>45</v>
      </c>
      <c r="TH650" s="203" t="s">
        <v>67</v>
      </c>
      <c r="TI650" s="10">
        <f>TG650*1.2</f>
        <v>54</v>
      </c>
      <c r="TK650" s="273"/>
      <c r="TL650" s="203" t="s">
        <v>108</v>
      </c>
      <c r="TM650" s="276" t="s">
        <v>1294</v>
      </c>
      <c r="TO650" s="204"/>
      <c r="TP650" s="204">
        <f>VLOOKUP(TM650,$A$681:$F$2401,6,FALSE)</f>
        <v>31</v>
      </c>
      <c r="TQ650" s="203" t="s">
        <v>67</v>
      </c>
      <c r="TR650" s="10">
        <f>TP650*1.2</f>
        <v>37.199999999999996</v>
      </c>
      <c r="TS650" s="10"/>
      <c r="TT650" s="273"/>
      <c r="TU650" s="203" t="s">
        <v>108</v>
      </c>
      <c r="TV650" s="276" t="s">
        <v>2081</v>
      </c>
      <c r="TX650" s="204"/>
      <c r="TY650" s="204">
        <f>VLOOKUP(TV650,$A$681:$F$2401,6,FALSE)</f>
        <v>104</v>
      </c>
      <c r="TZ650" s="203" t="s">
        <v>67</v>
      </c>
      <c r="UA650" s="10">
        <f>TY650*1.2</f>
        <v>124.8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VLOOKUP(UE650,$A$681:$F$2401,6,FALSE)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2082</v>
      </c>
      <c r="UP650" s="204"/>
      <c r="UQ650" s="204">
        <f>VLOOKUP(UN650,$A$681:$F$2401,6,FALSE)</f>
        <v>126</v>
      </c>
      <c r="UR650" s="203" t="s">
        <v>67</v>
      </c>
      <c r="US650" s="10">
        <f>UQ650*1.2</f>
        <v>151.19999999999999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VLOOKUP(UW650,$A$681:$F$2401,6,FALSE)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VLOOKUP(VF650,$A$681:$F$2401,6,FALSE)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2064</v>
      </c>
      <c r="VQ650" s="204"/>
      <c r="VR650" s="204">
        <f>VLOOKUP(VO650,$A$681:$F$2401,6,FALSE)</f>
        <v>44</v>
      </c>
      <c r="VS650" s="203" t="s">
        <v>67</v>
      </c>
      <c r="VT650" s="10">
        <f>VR650*1.2</f>
        <v>52.8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VLOOKUP(VX650,$A$681:$F$2401,6,FALSE)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2652</v>
      </c>
      <c r="WI650" s="204"/>
      <c r="WJ650" s="204">
        <f>VLOOKUP(WG650,$A$681:$F$2401,6,FALSE)</f>
        <v>398</v>
      </c>
      <c r="WK650" s="203" t="s">
        <v>67</v>
      </c>
      <c r="WL650" s="10">
        <f>WJ650*1.2</f>
        <v>477.59999999999997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VLOOKUP(WP650,$A$681:$F$2401,6,FALSE)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VLOOKUP(WY650,$A$681:$F$2401,6,FALSE)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VLOOKUP(XH650,$A$681:$F$2401,6,FALSE)</f>
        <v>31</v>
      </c>
      <c r="XL650" s="203" t="s">
        <v>67</v>
      </c>
      <c r="XM650" s="10">
        <f>XK650*1.2</f>
        <v>37.199999999999996</v>
      </c>
      <c r="XO650" s="273"/>
      <c r="XP650" s="203" t="s">
        <v>108</v>
      </c>
      <c r="XQ650" s="276" t="s">
        <v>2552</v>
      </c>
      <c r="XS650" s="204"/>
      <c r="XT650" s="204">
        <f>VLOOKUP(XQ650,$A$681:$F$2401,6,FALSE)</f>
        <v>164</v>
      </c>
      <c r="XU650" s="203" t="s">
        <v>67</v>
      </c>
      <c r="XV650" s="10">
        <f>XT650*1.2</f>
        <v>196.79999999999998</v>
      </c>
      <c r="XW650" s="10"/>
      <c r="XX650" s="273"/>
      <c r="XY650" s="203" t="s">
        <v>108</v>
      </c>
      <c r="XZ650" s="276" t="s">
        <v>2082</v>
      </c>
      <c r="YB650" s="204"/>
      <c r="YC650" s="204">
        <f>VLOOKUP(XZ650,$A$681:$F$2401,6,FALSE)</f>
        <v>126</v>
      </c>
      <c r="YD650" s="203" t="s">
        <v>67</v>
      </c>
      <c r="YE650" s="10">
        <f>YC650*1.2</f>
        <v>151.19999999999999</v>
      </c>
      <c r="YG650" s="273"/>
      <c r="YH650" s="203" t="s">
        <v>108</v>
      </c>
      <c r="YI650" s="278" t="s">
        <v>183</v>
      </c>
      <c r="YK650" s="204"/>
      <c r="YL650" s="204" t="e">
        <f>VLOOKUP(YI650,$A$681:$F$2401,6,FALSE)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VLOOKUP(YR650,$A$681:$F$2401,6,FALSE)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5" t="s">
        <v>2064</v>
      </c>
      <c r="ZC650" s="204"/>
      <c r="ZD650" s="204">
        <f>VLOOKUP(ZA650,$A$681:$F$2401,6,FALSE)</f>
        <v>44</v>
      </c>
      <c r="ZE650" s="203" t="s">
        <v>67</v>
      </c>
      <c r="ZF650" s="10">
        <f>ZD650*1.2</f>
        <v>52.8</v>
      </c>
      <c r="ZH650" s="273"/>
      <c r="ZI650" s="203" t="s">
        <v>108</v>
      </c>
      <c r="ZJ650" s="276" t="s">
        <v>688</v>
      </c>
      <c r="ZL650" s="204"/>
      <c r="ZM650" s="204">
        <f>VLOOKUP(ZJ650,$A$681:$F$2401,6,FALSE)</f>
        <v>2</v>
      </c>
      <c r="ZN650" s="203" t="s">
        <v>67</v>
      </c>
      <c r="ZO650" s="10">
        <f>ZM650*1.2</f>
        <v>2.4</v>
      </c>
      <c r="ZQ650" s="273"/>
      <c r="ZR650" s="203" t="s">
        <v>108</v>
      </c>
      <c r="ZS650" s="276" t="s">
        <v>632</v>
      </c>
      <c r="ZU650" s="204"/>
      <c r="ZV650" s="204">
        <f>VLOOKUP(ZS650,$A$681:$F$2401,6,FALSE)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VLOOKUP(AAB650,$A$681:$F$2401,6,FALSE)</f>
        <v>4</v>
      </c>
      <c r="AAF650" s="203" t="s">
        <v>67</v>
      </c>
      <c r="AAG650" s="10">
        <f>AAE650*1.2</f>
        <v>4.8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VLOOKUP(AAK650,$A$681:$F$2401,6,FALSE)</f>
        <v>92</v>
      </c>
      <c r="AAO650" s="203" t="s">
        <v>67</v>
      </c>
      <c r="AAP650" s="10">
        <f>AAN650*1.2</f>
        <v>110.39999999999999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VLOOKUP(AAT650,$A$681:$F$2401,6,FALSE)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VLOOKUP(ABC650,$A$681:$F$2401,6,FALSE)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VLOOKUP(ABL650,$A$681:$F$2401,6,FALSE)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VLOOKUP(ABU650,$A$681:$F$2401,6,FALSE)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VLOOKUP(ACD650,$A$681:$F$2401,6,FALSE)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VLOOKUP(ACM650,$A$681:$F$2401,6,FALSE)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VLOOKUP(ACV650,$A$681:$F$2401,6,FALSE)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VLOOKUP(ADE650,$A$681:$F$2401,6,FALSE)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VLOOKUP(ADN650,$A$681:$F$2401,6,FALSE)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VLOOKUP(ADW650,$A$681:$F$2401,6,FALSE)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VLOOKUP(AEF650,$A$681:$F$2401,6,FALSE)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VLOOKUP(AEO650,$A$681:$F$2401,6,FALSE)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VLOOKUP(AEX650,$A$681:$F$2401,6,FALSE)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VLOOKUP(AFG650,$A$681:$F$2401,6,FALSE)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VLOOKUP(AFP650,$A$681:$F$2401,6,FALSE)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VLOOKUP(AFY650,$A$681:$F$2401,6,FALSE)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VLOOKUP(AGH650,$A$681:$F$2401,6,FALSE)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VLOOKUP(AGQ650,$A$681:$F$2401,6,FALSE)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VLOOKUP(AGZ650,$A$681:$F$2401,6,FALSE)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VLOOKUP(AHI650,$A$681:$F$2401,6,FALSE)</f>
        <v>31</v>
      </c>
      <c r="AHM650" s="203" t="s">
        <v>67</v>
      </c>
      <c r="AHN650" s="10">
        <f>AHL650*1.2</f>
        <v>37.199999999999996</v>
      </c>
      <c r="AHO650" s="10"/>
      <c r="AHP650" s="273"/>
      <c r="AHQ650" s="203" t="s">
        <v>108</v>
      </c>
      <c r="AHR650" s="276" t="s">
        <v>2064</v>
      </c>
      <c r="AHT650" s="204"/>
      <c r="AHU650" s="204">
        <f>VLOOKUP(AHR650,$A$681:$F$2401,6,FALSE)</f>
        <v>44</v>
      </c>
      <c r="AHV650" s="203" t="s">
        <v>67</v>
      </c>
      <c r="AHW650" s="10">
        <f>AHU650*1.2</f>
        <v>52.8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VLOOKUP(AIA650,$A$681:$F$2401,6,FALSE)</f>
        <v>15</v>
      </c>
      <c r="AIE650" s="203" t="s">
        <v>67</v>
      </c>
      <c r="AIF650" s="10">
        <f>AID650*1.2</f>
        <v>18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VLOOKUP(AIJ650,$A$681:$F$2401,6,FALSE)</f>
        <v>4</v>
      </c>
      <c r="AIN650" s="203" t="s">
        <v>67</v>
      </c>
      <c r="AIO650" s="10">
        <f>AIM650*1.2</f>
        <v>4.8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VLOOKUP(AIS650,$A$681:$F$2401,6,FALSE)</f>
        <v>39</v>
      </c>
      <c r="AIW650" s="203" t="s">
        <v>67</v>
      </c>
      <c r="AIX650" s="10">
        <f>AIV650*1.2</f>
        <v>46.8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VLOOKUP(AJB650,$A$681:$F$2401,6,FALSE)</f>
        <v>20</v>
      </c>
      <c r="AJF650" s="203" t="s">
        <v>67</v>
      </c>
      <c r="AJG650" s="10">
        <f>AJE650*1.2</f>
        <v>24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VLOOKUP(AJK650,$A$681:$F$2401,6,FALSE)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8" t="s">
        <v>1729</v>
      </c>
      <c r="AJV650" s="204"/>
      <c r="AJW650" s="204">
        <f>VLOOKUP(AJT650,$A$681:$F$2401,6,FALSE)</f>
        <v>164</v>
      </c>
      <c r="AJX650" s="203" t="s">
        <v>67</v>
      </c>
      <c r="AJY650" s="10">
        <f>AJW650*1.2</f>
        <v>196.79999999999998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VLOOKUP(AKC650,$A$681:$F$2401,6,FALSE)</f>
        <v>31</v>
      </c>
      <c r="AKG650" s="203" t="s">
        <v>67</v>
      </c>
      <c r="AKH650" s="10">
        <f>AKF650*1.2</f>
        <v>37.199999999999996</v>
      </c>
      <c r="AKI650" s="10"/>
      <c r="AKJ650" s="273"/>
      <c r="AKK650" s="203" t="s">
        <v>108</v>
      </c>
      <c r="AKL650" s="276" t="s">
        <v>2343</v>
      </c>
      <c r="AKN650" s="204"/>
      <c r="AKO650" s="204">
        <f>VLOOKUP(AKL650,$A$681:$F$2401,6,FALSE)</f>
        <v>0</v>
      </c>
      <c r="AKP650" s="203" t="s">
        <v>67</v>
      </c>
      <c r="AKQ650" s="10">
        <f>AKO650*1.2</f>
        <v>0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VLOOKUP(AKU650,$A$681:$F$2401,6,FALSE)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VLOOKUP(ALD650,$A$681:$F$2401,6,FALSE)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VLOOKUP(ALM650,$A$681:$F$2401,6,FALSE)</f>
        <v>0</v>
      </c>
      <c r="ALQ650" s="203" t="s">
        <v>67</v>
      </c>
      <c r="ALR650" s="10">
        <f>ALP650*1.2</f>
        <v>0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VLOOKUP(ALV650,$A$681:$F$2401,6,FALSE)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VLOOKUP(AME650,$A$681:$F$2401,6,FALSE)</f>
        <v>72</v>
      </c>
      <c r="AMI650" s="203" t="s">
        <v>67</v>
      </c>
      <c r="AMJ650" s="10">
        <f>AMH650*1.2</f>
        <v>86.399999999999991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VLOOKUP(AMN650,$A$681:$F$2401,6,FALSE)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VLOOKUP(AMW650,$A$681:$F$2401,6,FALSE)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VLOOKUP(ANF650,$A$681:$F$2401,6,FALSE)</f>
        <v>31</v>
      </c>
      <c r="ANJ650" s="203" t="s">
        <v>67</v>
      </c>
      <c r="ANK650" s="10">
        <f>ANI650*1.2</f>
        <v>37.199999999999996</v>
      </c>
      <c r="ANL650" s="10"/>
      <c r="ANM650" s="273"/>
      <c r="ANN650" s="203" t="s">
        <v>108</v>
      </c>
      <c r="ANO650" s="276" t="s">
        <v>2064</v>
      </c>
      <c r="ANQ650" s="204"/>
      <c r="ANR650" s="204">
        <f>VLOOKUP(ANO650,$A$681:$F$2401,6,FALSE)</f>
        <v>44</v>
      </c>
      <c r="ANS650" s="203" t="s">
        <v>67</v>
      </c>
      <c r="ANT650" s="10">
        <f>ANR650*1.2</f>
        <v>52.8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VLOOKUP(ANX650,$A$681:$F$2401,6,FALSE)</f>
        <v>34</v>
      </c>
      <c r="AOB650" s="203" t="s">
        <v>67</v>
      </c>
      <c r="AOC650" s="10">
        <f>AOA650*1.2</f>
        <v>40.799999999999997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VLOOKUP(AOG650,$A$681:$F$2401,6,FALSE)</f>
        <v>34</v>
      </c>
      <c r="AOK650" s="203" t="s">
        <v>67</v>
      </c>
      <c r="AOL650" s="10">
        <f>AOJ650*1.2</f>
        <v>40.799999999999997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VLOOKUP(AOP650,$A$681:$F$2401,6,FALSE)</f>
        <v>177</v>
      </c>
      <c r="AOT650" s="203" t="s">
        <v>67</v>
      </c>
      <c r="AOU650" s="10">
        <f>AOS650*1.2</f>
        <v>212.4</v>
      </c>
      <c r="AOV650" s="10"/>
      <c r="AOW650" s="273"/>
      <c r="AOX650" s="203" t="s">
        <v>108</v>
      </c>
      <c r="AOY650" s="276" t="s">
        <v>1729</v>
      </c>
      <c r="APA650" s="204"/>
      <c r="APB650" s="204">
        <f>VLOOKUP(AOY650,$A$681:$F$2401,6,FALSE)</f>
        <v>164</v>
      </c>
      <c r="APC650" s="203" t="s">
        <v>67</v>
      </c>
      <c r="APD650" s="10">
        <f>APB650*1.2</f>
        <v>196.79999999999998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VLOOKUP(APH650,$A$681:$F$2401,6,FALSE)</f>
        <v>31</v>
      </c>
      <c r="APL650" s="203" t="s">
        <v>67</v>
      </c>
      <c r="APM650" s="10">
        <f>APK650*1.2</f>
        <v>37.199999999999996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VLOOKUP(APQ650,$A$681:$F$2401,6,FALSE)</f>
        <v>45</v>
      </c>
      <c r="APU650" s="203" t="s">
        <v>67</v>
      </c>
      <c r="APV650" s="10">
        <f>APT650*1.2</f>
        <v>54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VLOOKUP(APZ650,$A$681:$F$2401,6,FALSE)</f>
        <v>42</v>
      </c>
      <c r="AQD650" s="203" t="s">
        <v>67</v>
      </c>
      <c r="AQE650" s="10">
        <f>AQC650*1.2</f>
        <v>50.4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VLOOKUP(B651,$A$681:$F$2401,6,FALSE)</f>
        <v>55</v>
      </c>
      <c r="F651" s="203" t="s">
        <v>69</v>
      </c>
      <c r="G651" s="10">
        <f>E651*1.1</f>
        <v>60.500000000000007</v>
      </c>
      <c r="H651" s="10"/>
      <c r="I651" s="267"/>
      <c r="J651" s="203" t="s">
        <v>109</v>
      </c>
      <c r="K651" s="276" t="s">
        <v>2552</v>
      </c>
      <c r="M651" s="204"/>
      <c r="N651" s="204">
        <f>VLOOKUP(K651,$A$681:$F$2401,6,FALSE)</f>
        <v>164</v>
      </c>
      <c r="O651" s="203" t="s">
        <v>69</v>
      </c>
      <c r="P651" s="10">
        <f>N651*1.1</f>
        <v>180.4</v>
      </c>
      <c r="Q651" s="10"/>
      <c r="R651" s="267"/>
      <c r="S651" s="203" t="s">
        <v>109</v>
      </c>
      <c r="T651" s="276" t="s">
        <v>2780</v>
      </c>
      <c r="V651" s="204"/>
      <c r="W651" s="204">
        <f>VLOOKUP(T651,$A$681:$F$2401,6,FALSE)</f>
        <v>0</v>
      </c>
      <c r="X651" s="203" t="s">
        <v>69</v>
      </c>
      <c r="Y651" s="10">
        <f>W651*1.1</f>
        <v>0</v>
      </c>
      <c r="Z651" s="10"/>
      <c r="AA651" s="267"/>
      <c r="AB651" s="203" t="s">
        <v>109</v>
      </c>
      <c r="AC651" s="276" t="s">
        <v>2788</v>
      </c>
      <c r="AE651" s="204"/>
      <c r="AF651" s="204">
        <f>VLOOKUP(AC651,$A$681:$F$2401,6,FALSE)</f>
        <v>24</v>
      </c>
      <c r="AG651" s="203" t="s">
        <v>69</v>
      </c>
      <c r="AH651" s="10">
        <f>AF651*1.1</f>
        <v>26.400000000000002</v>
      </c>
      <c r="AI651" s="10"/>
      <c r="AJ651" s="267"/>
      <c r="AK651" s="203" t="s">
        <v>109</v>
      </c>
      <c r="AL651" s="276" t="s">
        <v>1729</v>
      </c>
      <c r="AN651" s="204"/>
      <c r="AO651" s="204">
        <f>VLOOKUP(AL651,$A$681:$F$2401,6,FALSE)</f>
        <v>164</v>
      </c>
      <c r="AP651" s="203" t="s">
        <v>69</v>
      </c>
      <c r="AQ651" s="10">
        <f>AO651*1.1</f>
        <v>180.4</v>
      </c>
      <c r="AR651" s="10"/>
      <c r="AS651" s="267"/>
      <c r="AT651" s="203" t="s">
        <v>109</v>
      </c>
      <c r="AU651" s="276" t="s">
        <v>2588</v>
      </c>
      <c r="AW651" s="204"/>
      <c r="AX651" s="204">
        <f>VLOOKUP(AU651,$A$681:$F$2401,6,FALSE)</f>
        <v>13</v>
      </c>
      <c r="AY651" s="203" t="s">
        <v>69</v>
      </c>
      <c r="AZ651" s="10">
        <f>AX651*1.1</f>
        <v>14.3</v>
      </c>
      <c r="BA651" s="10"/>
      <c r="BB651" s="267"/>
      <c r="BC651" s="203" t="s">
        <v>109</v>
      </c>
      <c r="BD651" s="276" t="s">
        <v>2068</v>
      </c>
      <c r="BF651" s="204"/>
      <c r="BG651" s="204">
        <f>VLOOKUP(BD651,$A$681:$F$2401,6,FALSE)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1729</v>
      </c>
      <c r="BO651" s="204"/>
      <c r="BP651" s="204">
        <f>VLOOKUP(BM651,$A$681:$F$2401,6,FALSE)</f>
        <v>164</v>
      </c>
      <c r="BQ651" s="203" t="s">
        <v>69</v>
      </c>
      <c r="BR651" s="10">
        <f>BP651*1.1</f>
        <v>180.4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VLOOKUP(BV651,$A$681:$F$2401,6,FALSE)</f>
        <v>92</v>
      </c>
      <c r="BZ651" s="203" t="s">
        <v>69</v>
      </c>
      <c r="CA651" s="10">
        <f>BY651*1.1</f>
        <v>101.2</v>
      </c>
      <c r="CB651" s="10"/>
      <c r="CC651" s="267"/>
      <c r="CD651" s="203" t="s">
        <v>109</v>
      </c>
      <c r="CE651" s="276" t="s">
        <v>1729</v>
      </c>
      <c r="CG651" s="204"/>
      <c r="CH651" s="204">
        <f>VLOOKUP(CE651,$A$681:$F$2401,6,FALSE)</f>
        <v>164</v>
      </c>
      <c r="CI651" s="203" t="s">
        <v>69</v>
      </c>
      <c r="CJ651" s="10">
        <f>CH651*1.1</f>
        <v>180.4</v>
      </c>
      <c r="CK651" s="10"/>
      <c r="CL651" s="267"/>
      <c r="CM651" s="203" t="s">
        <v>109</v>
      </c>
      <c r="CN651" s="276" t="s">
        <v>2602</v>
      </c>
      <c r="CP651" s="204"/>
      <c r="CQ651" s="204">
        <f>VLOOKUP(CN651,$A$681:$F$2401,6,FALSE)</f>
        <v>34</v>
      </c>
      <c r="CR651" s="203" t="s">
        <v>69</v>
      </c>
      <c r="CS651" s="10">
        <f>CQ651*1.1</f>
        <v>37.400000000000006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VLOOKUP(CW651,$A$681:$F$2401,6,FALSE)</f>
        <v>31</v>
      </c>
      <c r="DA651" s="203" t="s">
        <v>69</v>
      </c>
      <c r="DB651" s="10">
        <f>CZ651*1.1</f>
        <v>34.1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VLOOKUP(DF651,$A$681:$F$2401,6,FALSE)</f>
        <v>31</v>
      </c>
      <c r="DJ651" s="203" t="s">
        <v>69</v>
      </c>
      <c r="DK651" s="10">
        <f>DI651*1.1</f>
        <v>34.1</v>
      </c>
      <c r="DL651" s="10"/>
      <c r="DM651" s="267"/>
      <c r="DN651" s="203" t="s">
        <v>109</v>
      </c>
      <c r="DO651" s="276" t="s">
        <v>2097</v>
      </c>
      <c r="DQ651" s="204"/>
      <c r="DR651" s="204">
        <f>VLOOKUP(DO651,$A$681:$F$2401,6,FALSE)</f>
        <v>1</v>
      </c>
      <c r="DS651" s="203" t="s">
        <v>69</v>
      </c>
      <c r="DT651" s="10">
        <f>DR651*1.1</f>
        <v>1.1000000000000001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VLOOKUP(DX651,$A$681:$F$2401,6,FALSE)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VLOOKUP(EG651,$A$681:$F$2401,6,FALSE)</f>
        <v>39</v>
      </c>
      <c r="EK651" s="203" t="s">
        <v>69</v>
      </c>
      <c r="EL651" s="10">
        <f>EJ651*1.1</f>
        <v>42.900000000000006</v>
      </c>
      <c r="EM651" s="10"/>
      <c r="EN651" s="267"/>
      <c r="EO651" s="203" t="s">
        <v>109</v>
      </c>
      <c r="EP651" s="276" t="s">
        <v>2343</v>
      </c>
      <c r="ER651" s="204"/>
      <c r="ES651" s="204">
        <f>VLOOKUP(EP651,$A$681:$F$2401,6,FALSE)</f>
        <v>0</v>
      </c>
      <c r="ET651" s="203" t="s">
        <v>69</v>
      </c>
      <c r="EU651" s="10">
        <f>ES651*1.1</f>
        <v>0</v>
      </c>
      <c r="EV651" s="10"/>
      <c r="EW651" s="267"/>
      <c r="EX651" s="203" t="s">
        <v>109</v>
      </c>
      <c r="EY651" s="276" t="s">
        <v>2081</v>
      </c>
      <c r="FA651" s="204"/>
      <c r="FB651" s="204">
        <f>VLOOKUP(EY651,$A$681:$F$2401,6,FALSE)</f>
        <v>104</v>
      </c>
      <c r="FC651" s="203" t="s">
        <v>69</v>
      </c>
      <c r="FD651" s="10">
        <f>FB651*1.1</f>
        <v>114.4</v>
      </c>
      <c r="FE651" s="10"/>
      <c r="FF651" s="267"/>
      <c r="FG651" s="203" t="s">
        <v>109</v>
      </c>
      <c r="FH651" s="418" t="s">
        <v>1287</v>
      </c>
      <c r="FJ651" s="204"/>
      <c r="FK651" s="204">
        <f>VLOOKUP(FH651,$A$681:$F$2401,6,FALSE)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VLOOKUP(FQ651,$A$681:$F$2401,6,FALSE)</f>
        <v>92</v>
      </c>
      <c r="FU651" s="203" t="s">
        <v>69</v>
      </c>
      <c r="FV651" s="10">
        <f>FT651*1.1</f>
        <v>101.2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VLOOKUP(FZ651,$A$681:$F$2401,6,FALSE)</f>
        <v>92</v>
      </c>
      <c r="GD651" s="203" t="s">
        <v>69</v>
      </c>
      <c r="GE651" s="10">
        <f>GC651*1.1</f>
        <v>101.2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VLOOKUP(GI651,$A$681:$F$2401,6,FALSE)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VLOOKUP(GR651,$A$681:$F$2401,6,FALSE)</f>
        <v>92</v>
      </c>
      <c r="GV651" s="203" t="s">
        <v>69</v>
      </c>
      <c r="GW651" s="10">
        <f>GU651*1.1</f>
        <v>101.2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VLOOKUP(HA651,$A$681:$F$2401,6,FALSE)</f>
        <v>8</v>
      </c>
      <c r="HE651" s="203" t="s">
        <v>69</v>
      </c>
      <c r="HF651" s="10">
        <f>HD651*1.1</f>
        <v>8.8000000000000007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VLOOKUP(HJ651,$A$681:$F$2401,6,FALSE)</f>
        <v>42</v>
      </c>
      <c r="HN651" s="203" t="s">
        <v>69</v>
      </c>
      <c r="HO651" s="10">
        <f>HM651*1.1</f>
        <v>46.2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VLOOKUP(HS651,$A$681:$F$2401,6,FALSE)</f>
        <v>31</v>
      </c>
      <c r="HW651" s="203" t="s">
        <v>69</v>
      </c>
      <c r="HX651" s="10">
        <f>HV651*1.1</f>
        <v>34.1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VLOOKUP(IB651,$A$681:$F$2401,6,FALSE)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VLOOKUP(IK651,$A$681:$F$2401,6,FALSE)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VLOOKUP(IT651,$A$681:$F$2401,6,FALSE)</f>
        <v>55</v>
      </c>
      <c r="IX651" s="203" t="s">
        <v>69</v>
      </c>
      <c r="IY651" s="10">
        <f>IW651*1.1</f>
        <v>60.500000000000007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VLOOKUP(JC651,$A$681:$F$2401,6,FALSE)</f>
        <v>45</v>
      </c>
      <c r="JG651" s="203" t="s">
        <v>69</v>
      </c>
      <c r="JH651" s="10">
        <f>JF651*1.1</f>
        <v>49.500000000000007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VLOOKUP(JL651,$A$681:$F$2401,6,FALSE)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VLOOKUP(JU651,$A$681:$F$2401,6,FALSE)</f>
        <v>55</v>
      </c>
      <c r="JY651" s="203" t="s">
        <v>69</v>
      </c>
      <c r="JZ651" s="10">
        <f>JX651*1.1</f>
        <v>60.500000000000007</v>
      </c>
      <c r="KA651" s="10"/>
      <c r="KB651" s="267"/>
      <c r="KC651" s="203" t="s">
        <v>109</v>
      </c>
      <c r="KD651" s="276" t="s">
        <v>2068</v>
      </c>
      <c r="KF651" s="204"/>
      <c r="KG651" s="204">
        <f>VLOOKUP(KD651,$A$681:$F$2401,6,FALSE)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VLOOKUP(KM651,$A$681:$F$2401,6,FALSE)</f>
        <v>4</v>
      </c>
      <c r="KQ651" s="203" t="s">
        <v>69</v>
      </c>
      <c r="KR651" s="10">
        <f>KP651*1.1</f>
        <v>4.4000000000000004</v>
      </c>
      <c r="KS651" s="10"/>
      <c r="KT651" s="267"/>
      <c r="KU651" s="203" t="s">
        <v>109</v>
      </c>
      <c r="KV651" s="276" t="s">
        <v>2602</v>
      </c>
      <c r="KX651" s="204"/>
      <c r="KY651" s="204">
        <f>VLOOKUP(KV651,$A$681:$F$2401,6,FALSE)</f>
        <v>34</v>
      </c>
      <c r="KZ651" s="203" t="s">
        <v>69</v>
      </c>
      <c r="LA651" s="10">
        <f>KY651*1.1</f>
        <v>37.400000000000006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VLOOKUP(LE651,$A$681:$F$2401,6,FALSE)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VLOOKUP(LN651,$A$681:$F$2401,6,FALSE)</f>
        <v>177</v>
      </c>
      <c r="LR651" s="203" t="s">
        <v>69</v>
      </c>
      <c r="LS651" s="10">
        <f>LQ651*1.1</f>
        <v>194.70000000000002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VLOOKUP(LW651,$A$681:$F$2401,6,FALSE)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2553</v>
      </c>
      <c r="MH651" s="204"/>
      <c r="MI651" s="204">
        <f>VLOOKUP(MF651,$A$681:$F$2401,6,FALSE)</f>
        <v>184</v>
      </c>
      <c r="MJ651" s="203" t="s">
        <v>69</v>
      </c>
      <c r="MK651" s="10">
        <f>MI651*1.1</f>
        <v>202.4</v>
      </c>
      <c r="ML651" s="10"/>
      <c r="MM651" s="267"/>
      <c r="MN651" s="203" t="s">
        <v>109</v>
      </c>
      <c r="MO651" s="276" t="s">
        <v>1729</v>
      </c>
      <c r="MQ651" s="204"/>
      <c r="MR651" s="204">
        <f>VLOOKUP(MO651,$A$681:$F$2401,6,FALSE)</f>
        <v>164</v>
      </c>
      <c r="MS651" s="203" t="s">
        <v>69</v>
      </c>
      <c r="MT651" s="10">
        <f>MR651*1.1</f>
        <v>180.4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VLOOKUP(MX651,$A$681:$F$2401,6,FALSE)</f>
        <v>46</v>
      </c>
      <c r="NB651" s="203" t="s">
        <v>69</v>
      </c>
      <c r="NC651" s="10">
        <f>NA651*1.1</f>
        <v>50.6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VLOOKUP(NG651,$A$681:$F$2401,6,FALSE)</f>
        <v>40</v>
      </c>
      <c r="NK651" s="203" t="s">
        <v>69</v>
      </c>
      <c r="NL651" s="10">
        <f>NJ651*1.1</f>
        <v>44</v>
      </c>
      <c r="NM651" s="10"/>
      <c r="NN651" s="267"/>
      <c r="NO651" s="203" t="s">
        <v>109</v>
      </c>
      <c r="NP651" s="421" t="s">
        <v>642</v>
      </c>
      <c r="NR651" s="204"/>
      <c r="NS651" s="204">
        <f>VLOOKUP(NP651,$A$681:$F$2401,6,FALSE)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VLOOKUP(NY651,$A$681:$F$2401,6,FALSE)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2096</v>
      </c>
      <c r="OJ651" s="204"/>
      <c r="OK651" s="204">
        <f>VLOOKUP(OH651,$A$681:$F$2401,6,FALSE)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21" t="s">
        <v>591</v>
      </c>
      <c r="OS651" s="204"/>
      <c r="OT651" s="204">
        <f>VLOOKUP(OQ651,$A$681:$F$2401,6,FALSE)</f>
        <v>15</v>
      </c>
      <c r="OU651" s="203" t="s">
        <v>69</v>
      </c>
      <c r="OV651" s="10">
        <f>OT651*1.1</f>
        <v>16.5</v>
      </c>
      <c r="OW651" s="10"/>
      <c r="OX651" s="267"/>
      <c r="OY651" s="203" t="s">
        <v>109</v>
      </c>
      <c r="OZ651" s="425" t="s">
        <v>1687</v>
      </c>
      <c r="PB651" s="204"/>
      <c r="PC651" s="204">
        <f>VLOOKUP(OZ651,$A$681:$F$2401,6,FALSE)</f>
        <v>46</v>
      </c>
      <c r="PD651" s="203" t="s">
        <v>69</v>
      </c>
      <c r="PE651" s="10">
        <f>PC651*1.1</f>
        <v>50.6</v>
      </c>
      <c r="PF651" s="10"/>
      <c r="PG651" s="267"/>
      <c r="PH651" s="203" t="s">
        <v>109</v>
      </c>
      <c r="PI651" s="276" t="s">
        <v>2343</v>
      </c>
      <c r="PK651" s="204"/>
      <c r="PL651" s="204">
        <f>VLOOKUP(PI651,$A$681:$F$2401,6,FALSE)</f>
        <v>0</v>
      </c>
      <c r="PM651" s="203" t="s">
        <v>69</v>
      </c>
      <c r="PN651" s="10">
        <f>PL651*1.1</f>
        <v>0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VLOOKUP(PR651,$A$681:$F$2401,6,FALSE)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VLOOKUP(QA651,$A$681:$F$2401,6,FALSE)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2788</v>
      </c>
      <c r="QL651" s="204"/>
      <c r="QM651" s="204">
        <f>VLOOKUP(QJ651,$A$681:$F$2401,6,FALSE)</f>
        <v>24</v>
      </c>
      <c r="QN651" s="203" t="s">
        <v>69</v>
      </c>
      <c r="QO651" s="10">
        <f>QM651*1.1</f>
        <v>26.400000000000002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VLOOKUP(QS651,$A$681:$F$2401,6,FALSE)</f>
        <v>39</v>
      </c>
      <c r="QW651" s="203" t="s">
        <v>69</v>
      </c>
      <c r="QX651" s="10">
        <f>QV651*1.1</f>
        <v>42.900000000000006</v>
      </c>
      <c r="QY651" s="10"/>
      <c r="QZ651" s="267"/>
      <c r="RA651" s="203" t="s">
        <v>109</v>
      </c>
      <c r="RB651" s="276" t="s">
        <v>2082</v>
      </c>
      <c r="RD651" s="204"/>
      <c r="RE651" s="204">
        <f>VLOOKUP(RB651,$A$681:$F$2401,6,FALSE)</f>
        <v>126</v>
      </c>
      <c r="RF651" s="203" t="s">
        <v>69</v>
      </c>
      <c r="RG651" s="10">
        <f>RE651*1.1</f>
        <v>138.60000000000002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VLOOKUP(RK651,$A$681:$F$2401,6,FALSE)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2082</v>
      </c>
      <c r="RV651" s="204"/>
      <c r="RW651" s="204">
        <f>VLOOKUP(RT651,$A$681:$F$2401,6,FALSE)</f>
        <v>126</v>
      </c>
      <c r="RX651" s="203" t="s">
        <v>69</v>
      </c>
      <c r="RY651" s="10">
        <f>RW651*1.1</f>
        <v>138.60000000000002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VLOOKUP(SC651,$A$681:$F$2401,6,FALSE)</f>
        <v>177</v>
      </c>
      <c r="SG651" s="203" t="s">
        <v>69</v>
      </c>
      <c r="SH651" s="10">
        <f>SF651*1.1</f>
        <v>194.70000000000002</v>
      </c>
      <c r="SI651" s="10"/>
      <c r="SJ651" s="273"/>
      <c r="SK651" s="203" t="s">
        <v>109</v>
      </c>
      <c r="SL651" s="276" t="s">
        <v>1729</v>
      </c>
      <c r="SN651" s="204"/>
      <c r="SO651" s="204">
        <f>VLOOKUP(SL651,$A$681:$F$2401,6,FALSE)</f>
        <v>164</v>
      </c>
      <c r="SP651" s="203" t="s">
        <v>69</v>
      </c>
      <c r="SQ651" s="10">
        <f>SO651*1.1</f>
        <v>180.4</v>
      </c>
      <c r="SR651" s="10"/>
      <c r="SS651" s="273"/>
      <c r="ST651" s="203" t="s">
        <v>109</v>
      </c>
      <c r="SU651" s="276" t="s">
        <v>2553</v>
      </c>
      <c r="SW651" s="204"/>
      <c r="SX651" s="204">
        <f>VLOOKUP(SU651,$A$681:$F$2401,6,FALSE)</f>
        <v>184</v>
      </c>
      <c r="SY651" s="203" t="s">
        <v>69</v>
      </c>
      <c r="SZ651" s="10">
        <f>SX651*1.1</f>
        <v>202.4</v>
      </c>
      <c r="TA651" s="10"/>
      <c r="TB651" s="273"/>
      <c r="TC651" s="203" t="s">
        <v>109</v>
      </c>
      <c r="TD651" s="425" t="s">
        <v>590</v>
      </c>
      <c r="TF651" s="204"/>
      <c r="TG651" s="204">
        <f>VLOOKUP(TD651,$A$681:$F$2401,6,FALSE)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VLOOKUP(TM651,$A$681:$F$2401,6,FALSE)</f>
        <v>22</v>
      </c>
      <c r="TQ651" s="203" t="s">
        <v>69</v>
      </c>
      <c r="TR651" s="10">
        <f>TP651*1.1</f>
        <v>24.200000000000003</v>
      </c>
      <c r="TS651" s="10"/>
      <c r="TT651" s="273"/>
      <c r="TU651" s="203" t="s">
        <v>109</v>
      </c>
      <c r="TV651" s="276" t="s">
        <v>2588</v>
      </c>
      <c r="TX651" s="204"/>
      <c r="TY651" s="204">
        <f>VLOOKUP(TV651,$A$681:$F$2401,6,FALSE)</f>
        <v>13</v>
      </c>
      <c r="TZ651" s="203" t="s">
        <v>69</v>
      </c>
      <c r="UA651" s="10">
        <f>TY651*1.1</f>
        <v>14.3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VLOOKUP(UE651,$A$681:$F$2401,6,FALSE)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VLOOKUP(UN651,$A$681:$F$2401,6,FALSE)</f>
        <v>177</v>
      </c>
      <c r="UR651" s="203" t="s">
        <v>69</v>
      </c>
      <c r="US651" s="10">
        <f>UQ651*1.1</f>
        <v>194.70000000000002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VLOOKUP(UW651,$A$681:$F$2401,6,FALSE)</f>
        <v>72</v>
      </c>
      <c r="VA651" s="203" t="s">
        <v>69</v>
      </c>
      <c r="VB651" s="10">
        <f>UZ651*1.1</f>
        <v>79.2</v>
      </c>
      <c r="VC651" s="10"/>
      <c r="VD651" s="273"/>
      <c r="VE651" s="203" t="s">
        <v>109</v>
      </c>
      <c r="VF651" s="276" t="s">
        <v>2073</v>
      </c>
      <c r="VH651" s="204"/>
      <c r="VI651" s="204">
        <f>VLOOKUP(VF651,$A$681:$F$2401,6,FALSE)</f>
        <v>48</v>
      </c>
      <c r="VJ651" s="203" t="s">
        <v>69</v>
      </c>
      <c r="VK651" s="10">
        <f>VI651*1.1</f>
        <v>52.800000000000004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VLOOKUP(VO651,$A$681:$F$2401,6,FALSE)</f>
        <v>39</v>
      </c>
      <c r="VS651" s="203" t="s">
        <v>69</v>
      </c>
      <c r="VT651" s="10">
        <f>VR651*1.1</f>
        <v>42.900000000000006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VLOOKUP(VX651,$A$681:$F$2401,6,FALSE)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2780</v>
      </c>
      <c r="WI651" s="204"/>
      <c r="WJ651" s="204">
        <f>VLOOKUP(WG651,$A$681:$F$2401,6,FALSE)</f>
        <v>0</v>
      </c>
      <c r="WK651" s="203" t="s">
        <v>69</v>
      </c>
      <c r="WL651" s="10">
        <f>WJ651*1.1</f>
        <v>0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VLOOKUP(WP651,$A$681:$F$2401,6,FALSE)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VLOOKUP(WY651,$A$681:$F$2401,6,FALSE)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VLOOKUP(XH651,$A$681:$F$2401,6,FALSE)</f>
        <v>177</v>
      </c>
      <c r="XL651" s="203" t="s">
        <v>69</v>
      </c>
      <c r="XM651" s="10">
        <f>XK651*1.1</f>
        <v>194.70000000000002</v>
      </c>
      <c r="XO651" s="273"/>
      <c r="XP651" s="203" t="s">
        <v>109</v>
      </c>
      <c r="XQ651" s="276" t="s">
        <v>1265</v>
      </c>
      <c r="XS651" s="204"/>
      <c r="XT651" s="204">
        <f>VLOOKUP(XQ651,$A$681:$F$2401,6,FALSE)</f>
        <v>92</v>
      </c>
      <c r="XU651" s="203" t="s">
        <v>69</v>
      </c>
      <c r="XV651" s="10">
        <f>XT651*1.1</f>
        <v>101.2</v>
      </c>
      <c r="XW651" s="10"/>
      <c r="XX651" s="273"/>
      <c r="XY651" s="203" t="s">
        <v>109</v>
      </c>
      <c r="XZ651" s="276" t="s">
        <v>2685</v>
      </c>
      <c r="YB651" s="204"/>
      <c r="YC651" s="204">
        <f>VLOOKUP(XZ651,$A$681:$F$2401,6,FALSE)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VLOOKUP(YI651,$A$681:$F$2401,6,FALSE)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VLOOKUP(YR651,$A$681:$F$2401,6,FALSE)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5" t="s">
        <v>2788</v>
      </c>
      <c r="ZC651" s="204"/>
      <c r="ZD651" s="204">
        <f>VLOOKUP(ZA651,$A$681:$F$2401,6,FALSE)</f>
        <v>24</v>
      </c>
      <c r="ZE651" s="203" t="s">
        <v>69</v>
      </c>
      <c r="ZF651" s="10">
        <f>ZD651*1.1</f>
        <v>26.400000000000002</v>
      </c>
      <c r="ZH651" s="273"/>
      <c r="ZI651" s="203" t="s">
        <v>109</v>
      </c>
      <c r="ZJ651" s="276" t="s">
        <v>676</v>
      </c>
      <c r="ZL651" s="204"/>
      <c r="ZM651" s="204">
        <f>VLOOKUP(ZJ651,$A$681:$F$2401,6,FALSE)</f>
        <v>4</v>
      </c>
      <c r="ZN651" s="203" t="s">
        <v>69</v>
      </c>
      <c r="ZO651" s="10">
        <f>ZM651*1.1</f>
        <v>4.4000000000000004</v>
      </c>
      <c r="ZQ651" s="273"/>
      <c r="ZR651" s="203" t="s">
        <v>109</v>
      </c>
      <c r="ZS651" s="276" t="s">
        <v>688</v>
      </c>
      <c r="ZU651" s="204"/>
      <c r="ZV651" s="204">
        <f>VLOOKUP(ZS651,$A$681:$F$2401,6,FALSE)</f>
        <v>2</v>
      </c>
      <c r="ZW651" s="203" t="s">
        <v>69</v>
      </c>
      <c r="ZX651" s="10">
        <f>ZV651*1.1</f>
        <v>2.2000000000000002</v>
      </c>
      <c r="ZY651" s="10"/>
      <c r="ZZ651" s="273"/>
      <c r="AAA651" s="203" t="s">
        <v>109</v>
      </c>
      <c r="AAB651" s="276" t="s">
        <v>2588</v>
      </c>
      <c r="AAD651" s="204"/>
      <c r="AAE651" s="204">
        <f>VLOOKUP(AAB651,$A$681:$F$2401,6,FALSE)</f>
        <v>13</v>
      </c>
      <c r="AAF651" s="203" t="s">
        <v>69</v>
      </c>
      <c r="AAG651" s="10">
        <f>AAE651*1.1</f>
        <v>14.3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VLOOKUP(AAK651,$A$681:$F$2401,6,FALSE)</f>
        <v>72</v>
      </c>
      <c r="AAO651" s="203" t="s">
        <v>69</v>
      </c>
      <c r="AAP651" s="10">
        <f>AAN651*1.1</f>
        <v>79.2</v>
      </c>
      <c r="AAQ651" s="10"/>
      <c r="AAR651" s="273"/>
      <c r="AAS651" s="203" t="s">
        <v>109</v>
      </c>
      <c r="AAT651" s="276" t="s">
        <v>2343</v>
      </c>
      <c r="AAV651" s="204"/>
      <c r="AAW651" s="204">
        <f>VLOOKUP(AAT651,$A$681:$F$2401,6,FALSE)</f>
        <v>0</v>
      </c>
      <c r="AAX651" s="203" t="s">
        <v>69</v>
      </c>
      <c r="AAY651" s="10">
        <f>AAW651*1.1</f>
        <v>0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VLOOKUP(ABC651,$A$681:$F$2401,6,FALSE)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VLOOKUP(ABL651,$A$681:$F$2401,6,FALSE)</f>
        <v>0</v>
      </c>
      <c r="ABP651" s="203" t="s">
        <v>69</v>
      </c>
      <c r="ABQ651" s="10">
        <f>ABO651*1.1</f>
        <v>0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VLOOKUP(ABU651,$A$681:$F$2401,6,FALSE)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VLOOKUP(ACD651,$A$681:$F$2401,6,FALSE)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VLOOKUP(ACM651,$A$681:$F$2401,6,FALSE)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VLOOKUP(ACV651,$A$681:$F$2401,6,FALSE)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VLOOKUP(ADE651,$A$681:$F$2401,6,FALSE)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VLOOKUP(ADN651,$A$681:$F$2401,6,FALSE)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VLOOKUP(ADW651,$A$681:$F$2401,6,FALSE)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VLOOKUP(AEF651,$A$681:$F$2401,6,FALSE)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VLOOKUP(AEO651,$A$681:$F$2401,6,FALSE)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VLOOKUP(AEX651,$A$681:$F$2401,6,FALSE)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VLOOKUP(AFG651,$A$681:$F$2401,6,FALSE)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VLOOKUP(AFP651,$A$681:$F$2401,6,FALSE)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VLOOKUP(AFY651,$A$681:$F$2401,6,FALSE)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VLOOKUP(AGH651,$A$681:$F$2401,6,FALSE)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VLOOKUP(AGQ651,$A$681:$F$2401,6,FALSE)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VLOOKUP(AGZ651,$A$681:$F$2401,6,FALSE)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VLOOKUP(AHI651,$A$681:$F$2401,6,FALSE)</f>
        <v>45</v>
      </c>
      <c r="AHM651" s="203" t="s">
        <v>69</v>
      </c>
      <c r="AHN651" s="10">
        <f>AHL651*1.1</f>
        <v>49.500000000000007</v>
      </c>
      <c r="AHO651" s="10"/>
      <c r="AHP651" s="273"/>
      <c r="AHQ651" s="203" t="s">
        <v>109</v>
      </c>
      <c r="AHR651" s="276" t="s">
        <v>2552</v>
      </c>
      <c r="AHT651" s="204"/>
      <c r="AHU651" s="204">
        <f>VLOOKUP(AHR651,$A$681:$F$2401,6,FALSE)</f>
        <v>164</v>
      </c>
      <c r="AHV651" s="203" t="s">
        <v>69</v>
      </c>
      <c r="AHW651" s="10">
        <f>AHU651*1.1</f>
        <v>180.4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VLOOKUP(AIA651,$A$681:$F$2401,6,FALSE)</f>
        <v>31</v>
      </c>
      <c r="AIE651" s="203" t="s">
        <v>69</v>
      </c>
      <c r="AIF651" s="10">
        <f>AID651*1.1</f>
        <v>34.1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VLOOKUP(AIJ651,$A$681:$F$2401,6,FALSE)</f>
        <v>15</v>
      </c>
      <c r="AIN651" s="203" t="s">
        <v>69</v>
      </c>
      <c r="AIO651" s="10">
        <f>AIM651*1.1</f>
        <v>16.5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VLOOKUP(AIS651,$A$681:$F$2401,6,FALSE)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VLOOKUP(AJB651,$A$681:$F$2401,6,FALSE)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VLOOKUP(AJK651,$A$681:$F$2401,6,FALSE)</f>
        <v>2</v>
      </c>
      <c r="AJO651" s="203" t="s">
        <v>69</v>
      </c>
      <c r="AJP651" s="10">
        <f>AJN651*1.1</f>
        <v>2.2000000000000002</v>
      </c>
      <c r="AJQ651" s="10"/>
      <c r="AJR651" s="273"/>
      <c r="AJS651" s="203" t="s">
        <v>109</v>
      </c>
      <c r="AJT651" s="428" t="s">
        <v>632</v>
      </c>
      <c r="AJV651" s="204"/>
      <c r="AJW651" s="204">
        <f>VLOOKUP(AJT651,$A$681:$F$2401,6,FALSE)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2097</v>
      </c>
      <c r="AKE651" s="204"/>
      <c r="AKF651" s="204">
        <f>VLOOKUP(AKC651,$A$681:$F$2401,6,FALSE)</f>
        <v>1</v>
      </c>
      <c r="AKG651" s="203" t="s">
        <v>69</v>
      </c>
      <c r="AKH651" s="10">
        <f>AKF651*1.1</f>
        <v>1.1000000000000001</v>
      </c>
      <c r="AKI651" s="10"/>
      <c r="AKJ651" s="273"/>
      <c r="AKK651" s="203" t="s">
        <v>109</v>
      </c>
      <c r="AKL651" s="276" t="s">
        <v>2602</v>
      </c>
      <c r="AKN651" s="204"/>
      <c r="AKO651" s="204">
        <f>VLOOKUP(AKL651,$A$681:$F$2401,6,FALSE)</f>
        <v>34</v>
      </c>
      <c r="AKP651" s="203" t="s">
        <v>69</v>
      </c>
      <c r="AKQ651" s="10">
        <f>AKO651*1.1</f>
        <v>37.400000000000006</v>
      </c>
      <c r="AKR651" s="10"/>
      <c r="AKS651" s="273"/>
      <c r="AKT651" s="203" t="s">
        <v>109</v>
      </c>
      <c r="AKU651" s="276" t="s">
        <v>2097</v>
      </c>
      <c r="AKW651" s="204"/>
      <c r="AKX651" s="204">
        <f>VLOOKUP(AKU651,$A$681:$F$2401,6,FALSE)</f>
        <v>1</v>
      </c>
      <c r="AKY651" s="203" t="s">
        <v>69</v>
      </c>
      <c r="AKZ651" s="10">
        <f>AKX651*1.1</f>
        <v>1.1000000000000001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VLOOKUP(ALD651,$A$681:$F$2401,6,FALSE)</f>
        <v>4</v>
      </c>
      <c r="ALH651" s="203" t="s">
        <v>69</v>
      </c>
      <c r="ALI651" s="10">
        <f>ALG651*1.1</f>
        <v>4.4000000000000004</v>
      </c>
      <c r="ALJ651" s="10"/>
      <c r="ALK651" s="273"/>
      <c r="ALL651" s="203" t="s">
        <v>109</v>
      </c>
      <c r="ALM651" s="276" t="s">
        <v>2632</v>
      </c>
      <c r="ALO651" s="204"/>
      <c r="ALP651" s="204">
        <f>VLOOKUP(ALM651,$A$681:$F$2401,6,FALSE)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VLOOKUP(ALV651,$A$681:$F$2401,6,FALSE)</f>
        <v>2</v>
      </c>
      <c r="ALZ651" s="203" t="s">
        <v>69</v>
      </c>
      <c r="AMA651" s="10">
        <f>ALY651*1.1</f>
        <v>2.2000000000000002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VLOOKUP(AME651,$A$681:$F$2401,6,FALSE)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VLOOKUP(AMN651,$A$681:$F$2401,6,FALSE)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1729</v>
      </c>
      <c r="AMY651" s="204"/>
      <c r="AMZ651" s="204">
        <f>VLOOKUP(AMW651,$A$681:$F$2401,6,FALSE)</f>
        <v>164</v>
      </c>
      <c r="ANA651" s="203" t="s">
        <v>69</v>
      </c>
      <c r="ANB651" s="10">
        <f>AMZ651*1.1</f>
        <v>180.4</v>
      </c>
      <c r="ANC651" s="10"/>
      <c r="AND651" s="273"/>
      <c r="ANE651" s="203" t="s">
        <v>109</v>
      </c>
      <c r="ANF651" s="276" t="s">
        <v>2097</v>
      </c>
      <c r="ANH651" s="204"/>
      <c r="ANI651" s="204">
        <f>VLOOKUP(ANF651,$A$681:$F$2401,6,FALSE)</f>
        <v>1</v>
      </c>
      <c r="ANJ651" s="203" t="s">
        <v>69</v>
      </c>
      <c r="ANK651" s="10">
        <f>ANI651*1.1</f>
        <v>1.1000000000000001</v>
      </c>
      <c r="ANL651" s="10"/>
      <c r="ANM651" s="273"/>
      <c r="ANN651" s="203" t="s">
        <v>109</v>
      </c>
      <c r="ANO651" s="276" t="s">
        <v>2632</v>
      </c>
      <c r="ANQ651" s="204"/>
      <c r="ANR651" s="204">
        <f>VLOOKUP(ANO651,$A$681:$F$2401,6,FALSE)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VLOOKUP(ANX651,$A$681:$F$2401,6,FALSE)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2780</v>
      </c>
      <c r="AOI651" s="204"/>
      <c r="AOJ651" s="204">
        <f>VLOOKUP(AOG651,$A$681:$F$2401,6,FALSE)</f>
        <v>0</v>
      </c>
      <c r="AOK651" s="203" t="s">
        <v>69</v>
      </c>
      <c r="AOL651" s="10">
        <f>AOJ651*1.1</f>
        <v>0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VLOOKUP(AOP651,$A$681:$F$2401,6,FALSE)</f>
        <v>31</v>
      </c>
      <c r="AOT651" s="203" t="s">
        <v>69</v>
      </c>
      <c r="AOU651" s="10">
        <f>AOS651*1.1</f>
        <v>34.1</v>
      </c>
      <c r="AOV651" s="10"/>
      <c r="AOW651" s="273"/>
      <c r="AOX651" s="203" t="s">
        <v>109</v>
      </c>
      <c r="AOY651" s="276" t="s">
        <v>2082</v>
      </c>
      <c r="APA651" s="204"/>
      <c r="APB651" s="204">
        <f>VLOOKUP(AOY651,$A$681:$F$2401,6,FALSE)</f>
        <v>126</v>
      </c>
      <c r="APC651" s="203" t="s">
        <v>69</v>
      </c>
      <c r="APD651" s="10">
        <f>APB651*1.1</f>
        <v>138.60000000000002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VLOOKUP(APH651,$A$681:$F$2401,6,FALSE)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1735</v>
      </c>
      <c r="APS651" s="204"/>
      <c r="APT651" s="204">
        <f>VLOOKUP(APQ651,$A$681:$F$2401,6,FALSE)</f>
        <v>161</v>
      </c>
      <c r="APU651" s="203" t="s">
        <v>69</v>
      </c>
      <c r="APV651" s="10">
        <f>APT651*1.1</f>
        <v>177.10000000000002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VLOOKUP(APZ651,$A$681:$F$2401,6,FALSE)</f>
        <v>46</v>
      </c>
      <c r="AQD651" s="203" t="s">
        <v>69</v>
      </c>
      <c r="AQE651" s="10">
        <f>AQC651*1.1</f>
        <v>50.6</v>
      </c>
      <c r="AQF651" s="10"/>
      <c r="AQG651" s="273"/>
    </row>
    <row r="652" spans="1:1125" s="14" customFormat="1" ht="15">
      <c r="A652" s="203"/>
      <c r="B652" s="411"/>
      <c r="D652" s="203"/>
      <c r="E652" s="203"/>
      <c r="F652" s="203"/>
      <c r="G652" s="10"/>
      <c r="H652" s="10">
        <f>SUM(G647:G651)</f>
        <v>522.20000000000005</v>
      </c>
      <c r="I652" s="267"/>
      <c r="J652" s="203"/>
      <c r="K652" s="411"/>
      <c r="M652" s="203"/>
      <c r="N652" s="203"/>
      <c r="O652" s="203"/>
      <c r="P652" s="10"/>
      <c r="Q652" s="10">
        <f>SUM(P647:P651)</f>
        <v>1050</v>
      </c>
      <c r="R652" s="267"/>
      <c r="S652" s="203"/>
      <c r="T652" s="264"/>
      <c r="V652" s="203"/>
      <c r="W652" s="203"/>
      <c r="X652" s="203"/>
      <c r="Y652" s="10"/>
      <c r="Z652" s="10">
        <f>SUM(Y647:Y651)</f>
        <v>466.8</v>
      </c>
      <c r="AA652" s="267"/>
      <c r="AB652" s="203"/>
      <c r="AC652" s="411"/>
      <c r="AE652" s="203"/>
      <c r="AF652" s="203"/>
      <c r="AG652" s="203"/>
      <c r="AH652" s="10"/>
      <c r="AI652" s="10">
        <f>SUM(AH647:AH651)</f>
        <v>568.69999999999993</v>
      </c>
      <c r="AJ652" s="267"/>
      <c r="AK652" s="203"/>
      <c r="AL652" s="411"/>
      <c r="AN652" s="203"/>
      <c r="AO652" s="203"/>
      <c r="AP652" s="203"/>
      <c r="AQ652" s="10"/>
      <c r="AR652" s="10">
        <f>SUM(AQ647:AQ651)</f>
        <v>1347.7</v>
      </c>
      <c r="AS652" s="267"/>
      <c r="AT652" s="203"/>
      <c r="AU652" s="411"/>
      <c r="AW652" s="203"/>
      <c r="AX652" s="203"/>
      <c r="AY652" s="203"/>
      <c r="AZ652" s="10"/>
      <c r="BA652" s="10">
        <f>SUM(AZ647:AZ651)</f>
        <v>594.5</v>
      </c>
      <c r="BB652" s="267"/>
      <c r="BC652" s="203"/>
      <c r="BD652" s="411"/>
      <c r="BF652" s="203"/>
      <c r="BG652" s="203"/>
      <c r="BH652" s="203"/>
      <c r="BI652" s="10"/>
      <c r="BJ652" s="10">
        <f>SUM(BI647:BI651)</f>
        <v>787.60000000000014</v>
      </c>
      <c r="BK652" s="267"/>
      <c r="BL652" s="203"/>
      <c r="BM652" s="411"/>
      <c r="BO652" s="203"/>
      <c r="BP652" s="203"/>
      <c r="BQ652" s="203"/>
      <c r="BR652" s="10"/>
      <c r="BS652" s="10">
        <f>SUM(BR647:BR651)</f>
        <v>602.20000000000005</v>
      </c>
      <c r="BT652" s="267"/>
      <c r="BU652" s="203"/>
      <c r="BV652" s="411"/>
      <c r="BX652" s="203"/>
      <c r="BY652" s="203"/>
      <c r="BZ652" s="203"/>
      <c r="CA652" s="10"/>
      <c r="CB652" s="10">
        <f>SUM(CA647:CA651)</f>
        <v>640.6</v>
      </c>
      <c r="CC652" s="267"/>
      <c r="CD652" s="203"/>
      <c r="CE652" s="411"/>
      <c r="CG652" s="203"/>
      <c r="CH652" s="203"/>
      <c r="CI652" s="203"/>
      <c r="CJ652" s="10"/>
      <c r="CK652" s="10">
        <f>SUM(CJ647:CJ651)</f>
        <v>837.19999999999993</v>
      </c>
      <c r="CL652" s="267"/>
      <c r="CM652" s="203"/>
      <c r="CN652" s="411"/>
      <c r="CP652" s="203"/>
      <c r="CQ652" s="203"/>
      <c r="CR652" s="203"/>
      <c r="CS652" s="10"/>
      <c r="CT652" s="10">
        <f>SUM(CS647:CS651)</f>
        <v>283.10000000000002</v>
      </c>
      <c r="CU652" s="267"/>
      <c r="CV652" s="203"/>
      <c r="CW652" s="411"/>
      <c r="CY652" s="203"/>
      <c r="CZ652" s="203"/>
      <c r="DA652" s="203"/>
      <c r="DB652" s="10"/>
      <c r="DC652" s="10">
        <f>SUM(DB647:DB651)</f>
        <v>722.7</v>
      </c>
      <c r="DD652" s="267"/>
      <c r="DE652" s="203"/>
      <c r="DF652" s="411"/>
      <c r="DH652" s="203"/>
      <c r="DI652" s="203"/>
      <c r="DJ652" s="203"/>
      <c r="DK652" s="10"/>
      <c r="DL652" s="10">
        <f>SUM(DK647:DK651)</f>
        <v>688.40000000000009</v>
      </c>
      <c r="DM652" s="267"/>
      <c r="DN652" s="203"/>
      <c r="DO652" s="411"/>
      <c r="DQ652" s="203"/>
      <c r="DR652" s="203"/>
      <c r="DS652" s="203"/>
      <c r="DT652" s="10"/>
      <c r="DU652" s="10">
        <f>SUM(DT647:DT651)</f>
        <v>366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11"/>
      <c r="EI652" s="203"/>
      <c r="EJ652" s="203"/>
      <c r="EK652" s="203"/>
      <c r="EL652" s="10"/>
      <c r="EM652" s="10">
        <f>SUM(EL647:EL651)</f>
        <v>112</v>
      </c>
      <c r="EN652" s="267"/>
      <c r="EO652" s="203"/>
      <c r="EP652" s="411"/>
      <c r="ER652" s="203"/>
      <c r="ES652" s="203"/>
      <c r="ET652" s="203"/>
      <c r="EU652" s="10"/>
      <c r="EV652" s="10">
        <f>SUM(EU647:EU651)</f>
        <v>1085</v>
      </c>
      <c r="EW652" s="267"/>
      <c r="EX652" s="203"/>
      <c r="EY652" s="411"/>
      <c r="FA652" s="203"/>
      <c r="FB652" s="203"/>
      <c r="FC652" s="203"/>
      <c r="FD652" s="10"/>
      <c r="FE652" s="10">
        <f>SUM(FD647:FD651)</f>
        <v>415.20000000000005</v>
      </c>
      <c r="FF652" s="267"/>
      <c r="FG652" s="203"/>
      <c r="FH652" s="419"/>
      <c r="FJ652" s="203"/>
      <c r="FK652" s="203"/>
      <c r="FL652" s="203"/>
      <c r="FM652" s="10"/>
      <c r="FN652" s="10">
        <f>SUM(FM647:FM651)</f>
        <v>577.4</v>
      </c>
      <c r="FO652" s="267"/>
      <c r="FP652" s="203"/>
      <c r="FQ652" s="411"/>
      <c r="FS652" s="203"/>
      <c r="FT652" s="203"/>
      <c r="FU652" s="203"/>
      <c r="FV652" s="10"/>
      <c r="FW652" s="10">
        <f>SUM(FV647:FV651)</f>
        <v>768.30000000000007</v>
      </c>
      <c r="FX652" s="267"/>
      <c r="FY652" s="203"/>
      <c r="FZ652" s="411"/>
      <c r="GB652" s="203"/>
      <c r="GC652" s="203"/>
      <c r="GD652" s="203"/>
      <c r="GE652" s="10"/>
      <c r="GF652" s="10">
        <f>SUM(GE647:GE651)</f>
        <v>287.5</v>
      </c>
      <c r="GG652" s="267"/>
      <c r="GH652" s="203"/>
      <c r="GI652" s="411"/>
      <c r="GK652" s="203"/>
      <c r="GL652" s="203"/>
      <c r="GM652" s="203"/>
      <c r="GN652" s="10"/>
      <c r="GO652" s="10">
        <f>SUM(GN647:GN651)</f>
        <v>231.19999999999996</v>
      </c>
      <c r="GP652" s="267"/>
      <c r="GQ652" s="203"/>
      <c r="GR652" s="411"/>
      <c r="GT652" s="203"/>
      <c r="GU652" s="203"/>
      <c r="GV652" s="203"/>
      <c r="GW652" s="203"/>
      <c r="GX652" s="10">
        <f>SUM(GW647:GW651)</f>
        <v>137.19999999999999</v>
      </c>
      <c r="GY652" s="267"/>
      <c r="GZ652" s="203"/>
      <c r="HA652" s="411"/>
      <c r="HC652" s="203"/>
      <c r="HD652" s="203"/>
      <c r="HE652" s="203"/>
      <c r="HF652" s="10"/>
      <c r="HG652" s="10">
        <f>SUM(HF647:HF651)</f>
        <v>40.299999999999997</v>
      </c>
      <c r="HH652" s="267"/>
      <c r="HI652" s="203"/>
      <c r="HJ652" s="411"/>
      <c r="HL652" s="203"/>
      <c r="HM652" s="203"/>
      <c r="HN652" s="203"/>
      <c r="HO652" s="203"/>
      <c r="HP652" s="10">
        <f>SUM(HO647:HO651)</f>
        <v>1110.3</v>
      </c>
      <c r="HQ652" s="267"/>
      <c r="HR652" s="203"/>
      <c r="HS652" s="420"/>
      <c r="HU652" s="203"/>
      <c r="HV652" s="203"/>
      <c r="HW652" s="203"/>
      <c r="HX652" s="10"/>
      <c r="HY652" s="10">
        <f>SUM(HX647:HX651)</f>
        <v>256.40000000000003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20"/>
      <c r="IM652" s="203"/>
      <c r="IN652" s="203"/>
      <c r="IO652" s="203"/>
      <c r="IP652" s="10"/>
      <c r="IQ652" s="10">
        <f>SUM(IP647:IP651)</f>
        <v>724.3</v>
      </c>
      <c r="IR652" s="267"/>
      <c r="IS652" s="203"/>
      <c r="IT652" s="420"/>
      <c r="IV652" s="203"/>
      <c r="IW652" s="203"/>
      <c r="IX652" s="203"/>
      <c r="IY652" s="10"/>
      <c r="IZ652" s="10">
        <f>SUM(IY647:IY651)</f>
        <v>915.09999999999991</v>
      </c>
      <c r="JA652" s="267"/>
      <c r="JB652" s="203"/>
      <c r="JC652" s="420"/>
      <c r="JE652" s="203"/>
      <c r="JF652" s="203"/>
      <c r="JG652" s="203"/>
      <c r="JH652" s="10"/>
      <c r="JI652" s="10">
        <f>SUM(JH647:JH651)</f>
        <v>521.5</v>
      </c>
      <c r="JJ652" s="267"/>
      <c r="JK652" s="203"/>
      <c r="JL652" s="420"/>
      <c r="JN652" s="203"/>
      <c r="JO652" s="203"/>
      <c r="JP652" s="203"/>
      <c r="JQ652" s="10"/>
      <c r="JR652" s="10">
        <f>SUM(JQ647:JQ651)</f>
        <v>476.6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654</v>
      </c>
      <c r="KB652" s="267"/>
      <c r="KC652" s="203"/>
      <c r="KD652" s="420"/>
      <c r="KF652" s="203"/>
      <c r="KG652" s="203"/>
      <c r="KH652" s="203"/>
      <c r="KI652" s="10"/>
      <c r="KJ652" s="10">
        <f>SUM(KI647:KI651)</f>
        <v>246.19999999999996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340.29999999999995</v>
      </c>
      <c r="KT652" s="267"/>
      <c r="KU652" s="203"/>
      <c r="KV652" s="426"/>
      <c r="KX652" s="203"/>
      <c r="KY652" s="203"/>
      <c r="KZ652" s="203"/>
      <c r="LA652" s="10"/>
      <c r="LB652" s="10">
        <f>SUM(LA647:LA651)</f>
        <v>374.1</v>
      </c>
      <c r="LC652" s="267"/>
      <c r="LD652" s="203"/>
      <c r="LE652" s="420"/>
      <c r="LG652" s="203"/>
      <c r="LH652" s="203"/>
      <c r="LI652" s="203"/>
      <c r="LJ652" s="10"/>
      <c r="LK652" s="10">
        <f>SUM(LJ647:LJ651)</f>
        <v>74.500000000000014</v>
      </c>
      <c r="LL652" s="267"/>
      <c r="LM652" s="203"/>
      <c r="LN652" s="420"/>
      <c r="LP652" s="203"/>
      <c r="LQ652" s="203"/>
      <c r="LR652" s="203"/>
      <c r="LS652" s="10"/>
      <c r="LT652" s="10">
        <f>SUM(LS647:LS651)</f>
        <v>296.20000000000005</v>
      </c>
      <c r="LU652" s="267"/>
      <c r="LV652" s="203"/>
      <c r="LW652" s="420"/>
      <c r="LY652" s="203"/>
      <c r="LZ652" s="203"/>
      <c r="MA652" s="203"/>
      <c r="MB652" s="10"/>
      <c r="MC652" s="10">
        <f>SUM(MB647:MB651)</f>
        <v>217.70000000000002</v>
      </c>
      <c r="MD652" s="267"/>
      <c r="ME652" s="203"/>
      <c r="MF652" s="420"/>
      <c r="MH652" s="203"/>
      <c r="MI652" s="203"/>
      <c r="MJ652" s="203"/>
      <c r="MK652" s="10"/>
      <c r="ML652" s="10">
        <f>SUM(MK647:MK651)</f>
        <v>842.5</v>
      </c>
      <c r="MM652" s="267"/>
      <c r="MN652" s="203"/>
      <c r="MO652" s="420"/>
      <c r="MQ652" s="203"/>
      <c r="MR652" s="203"/>
      <c r="MS652" s="203"/>
      <c r="MT652" s="10"/>
      <c r="MU652" s="10">
        <f>SUM(MT647:MT651)</f>
        <v>445.9</v>
      </c>
      <c r="MV652" s="267"/>
      <c r="MW652" s="203"/>
      <c r="MX652" s="420"/>
      <c r="MZ652" s="203"/>
      <c r="NA652" s="203"/>
      <c r="NB652" s="203"/>
      <c r="NC652" s="10"/>
      <c r="ND652" s="10">
        <f>SUM(NC647:NC651)</f>
        <v>367.50000000000006</v>
      </c>
      <c r="NE652" s="267"/>
      <c r="NF652" s="203"/>
      <c r="NG652" s="420"/>
      <c r="NI652" s="203"/>
      <c r="NJ652" s="203"/>
      <c r="NK652" s="203"/>
      <c r="NL652" s="10"/>
      <c r="NM652" s="10">
        <f>SUM(NL647:NL651)</f>
        <v>300.10000000000002</v>
      </c>
      <c r="NN652" s="267"/>
      <c r="NO652" s="203"/>
      <c r="NP652" s="422"/>
      <c r="NR652" s="203"/>
      <c r="NS652" s="203"/>
      <c r="NT652" s="203"/>
      <c r="NU652" s="10"/>
      <c r="NV652" s="10">
        <f>SUM(NU647:NU651)</f>
        <v>270.7</v>
      </c>
      <c r="NW652" s="267"/>
      <c r="NX652" s="203"/>
      <c r="NY652" s="420"/>
      <c r="OA652" s="203"/>
      <c r="OB652" s="203"/>
      <c r="OC652" s="203"/>
      <c r="OD652" s="203"/>
      <c r="OE652" s="10">
        <f>SUM(OD647:OD651)</f>
        <v>408.59999999999997</v>
      </c>
      <c r="OF652" s="267"/>
      <c r="OG652" s="203"/>
      <c r="OH652" s="420"/>
      <c r="OJ652" s="203"/>
      <c r="OK652" s="203"/>
      <c r="OL652" s="203"/>
      <c r="OM652" s="10"/>
      <c r="ON652" s="10">
        <f>SUM(OM647:OM651)</f>
        <v>285.89999999999998</v>
      </c>
      <c r="OO652" s="267"/>
      <c r="OP652" s="203"/>
      <c r="OQ652" s="422"/>
      <c r="OS652" s="203"/>
      <c r="OT652" s="203"/>
      <c r="OU652" s="203"/>
      <c r="OV652" s="10"/>
      <c r="OW652" s="10">
        <f>SUM(OV647:OV651)</f>
        <v>578.4</v>
      </c>
      <c r="OX652" s="267"/>
      <c r="OY652" s="203"/>
      <c r="OZ652" s="425"/>
      <c r="PB652" s="203"/>
      <c r="PC652" s="203"/>
      <c r="PD652" s="203"/>
      <c r="PE652" s="10"/>
      <c r="PF652" s="10">
        <f>SUM(PE647:PE651)</f>
        <v>104.4</v>
      </c>
      <c r="PG652" s="267"/>
      <c r="PH652" s="203"/>
      <c r="PI652" s="420"/>
      <c r="PK652" s="203"/>
      <c r="PL652" s="203"/>
      <c r="PM652" s="203"/>
      <c r="PN652" s="10"/>
      <c r="PO652" s="10">
        <f>SUM(PN647:PN651)</f>
        <v>575.4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20"/>
      <c r="QC652" s="203"/>
      <c r="QD652" s="203"/>
      <c r="QE652" s="203"/>
      <c r="QF652" s="10"/>
      <c r="QG652" s="10">
        <f>SUM(QF647:QF651)</f>
        <v>373.6</v>
      </c>
      <c r="QH652" s="267"/>
      <c r="QI652" s="203"/>
      <c r="QJ652" s="420"/>
      <c r="QL652" s="203"/>
      <c r="QM652" s="203"/>
      <c r="QN652" s="203"/>
      <c r="QO652" s="10"/>
      <c r="QP652" s="10">
        <f>SUM(QO647:QO651)</f>
        <v>549.69999999999993</v>
      </c>
      <c r="QQ652" s="267"/>
      <c r="QR652" s="203"/>
      <c r="QS652" s="420"/>
      <c r="QU652" s="203"/>
      <c r="QV652" s="203"/>
      <c r="QW652" s="203"/>
      <c r="QX652" s="10"/>
      <c r="QY652" s="10">
        <f>SUM(QX647:QX651)</f>
        <v>470.69999999999993</v>
      </c>
      <c r="QZ652" s="267"/>
      <c r="RA652" s="203"/>
      <c r="RB652" s="420"/>
      <c r="RD652" s="203"/>
      <c r="RE652" s="203"/>
      <c r="RF652" s="203"/>
      <c r="RG652" s="10"/>
      <c r="RH652" s="10">
        <f>SUM(RG647:RG651)</f>
        <v>443.80000000000007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20"/>
      <c r="RV652" s="203"/>
      <c r="RW652" s="203"/>
      <c r="RX652" s="203"/>
      <c r="RY652" s="10"/>
      <c r="RZ652" s="10">
        <f>SUM(RY647:RY651)</f>
        <v>795.9</v>
      </c>
      <c r="SA652" s="273"/>
      <c r="SB652" s="203"/>
      <c r="SC652" s="420"/>
      <c r="SE652" s="203"/>
      <c r="SF652" s="203"/>
      <c r="SG652" s="203"/>
      <c r="SH652" s="10"/>
      <c r="SI652" s="10">
        <f>SUM(SH647:SH651)</f>
        <v>859</v>
      </c>
      <c r="SJ652" s="273"/>
      <c r="SK652" s="203"/>
      <c r="SL652" s="420"/>
      <c r="SN652" s="203"/>
      <c r="SO652" s="203"/>
      <c r="SP652" s="203"/>
      <c r="SQ652" s="10"/>
      <c r="SR652" s="10">
        <f>SUM(SQ647:SQ651)</f>
        <v>656.8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707.6</v>
      </c>
      <c r="TB652" s="273"/>
      <c r="TC652" s="203"/>
      <c r="TD652" s="425"/>
      <c r="TF652" s="203"/>
      <c r="TG652" s="203"/>
      <c r="TH652" s="203"/>
      <c r="TI652" s="203"/>
      <c r="TJ652" s="10">
        <f>SUM(TI647:TI651)</f>
        <v>435.70000000000005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332.29999999999995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567.4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399.6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212.7</v>
      </c>
      <c r="VD652" s="273"/>
      <c r="VE652" s="203"/>
      <c r="VF652" s="420"/>
      <c r="VH652" s="203"/>
      <c r="VI652" s="203"/>
      <c r="VJ652" s="203"/>
      <c r="VK652" s="10"/>
      <c r="VL652" s="10">
        <f>SUM(VK647:VK651)</f>
        <v>172.70000000000002</v>
      </c>
      <c r="VM652" s="273"/>
      <c r="VN652" s="203"/>
      <c r="VO652" s="420"/>
      <c r="VQ652" s="203"/>
      <c r="VR652" s="203"/>
      <c r="VS652" s="203"/>
      <c r="VT652" s="10"/>
      <c r="VU652" s="10">
        <f>SUM(VT647:VT651)</f>
        <v>377.30000000000007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673.3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20"/>
      <c r="XJ652" s="203"/>
      <c r="XK652" s="203"/>
      <c r="XL652" s="203"/>
      <c r="XM652" s="203"/>
      <c r="XN652" s="10">
        <f>SUM(XM647:XM651)</f>
        <v>680.4</v>
      </c>
      <c r="XO652" s="273"/>
      <c r="XP652" s="203"/>
      <c r="XQ652" s="420"/>
      <c r="XS652" s="203"/>
      <c r="XT652" s="203"/>
      <c r="XU652" s="203"/>
      <c r="XV652" s="10"/>
      <c r="XW652" s="10">
        <f>SUM(XV647:XV651)</f>
        <v>966.4</v>
      </c>
      <c r="XX652" s="273"/>
      <c r="XY652" s="203"/>
      <c r="XZ652" s="420"/>
      <c r="YB652" s="203"/>
      <c r="YC652" s="203"/>
      <c r="YD652" s="203"/>
      <c r="YE652" s="203"/>
      <c r="YF652" s="10">
        <f>SUM(YE647:YE651)</f>
        <v>261.2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5"/>
      <c r="ZC652" s="203"/>
      <c r="ZD652" s="203"/>
      <c r="ZE652" s="203"/>
      <c r="ZF652" s="203"/>
      <c r="ZG652" s="10">
        <f>SUM(ZF647:ZF651)</f>
        <v>876.09999999999991</v>
      </c>
      <c r="ZH652" s="273"/>
      <c r="ZI652" s="203"/>
      <c r="ZJ652" s="420"/>
      <c r="ZL652" s="203"/>
      <c r="ZM652" s="203"/>
      <c r="ZN652" s="203"/>
      <c r="ZO652" s="203"/>
      <c r="ZP652" s="10">
        <f>SUM(ZO647:ZO651)</f>
        <v>22.6</v>
      </c>
      <c r="ZQ652" s="273"/>
      <c r="ZR652" s="203"/>
      <c r="ZS652" s="420"/>
      <c r="ZU652" s="203"/>
      <c r="ZV652" s="203"/>
      <c r="ZW652" s="203"/>
      <c r="ZX652" s="10"/>
      <c r="ZY652" s="10">
        <f>SUM(ZX647:ZX651)</f>
        <v>86.399999999999991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132.6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329.2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226.6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286.29999999999995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117.60000000000001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20"/>
      <c r="AHB652" s="203"/>
      <c r="AHC652" s="203"/>
      <c r="AHD652" s="203"/>
      <c r="AHE652" s="10"/>
      <c r="AHF652" s="10">
        <f>SUM(AHE647:AHE651)</f>
        <v>595.90000000000009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506.09999999999997</v>
      </c>
      <c r="AHP652" s="273"/>
      <c r="AHQ652" s="203"/>
      <c r="AHR652" s="426"/>
      <c r="AHT652" s="203"/>
      <c r="AHU652" s="203"/>
      <c r="AHV652" s="203"/>
      <c r="AHW652" s="10"/>
      <c r="AHX652" s="10">
        <f>SUM(AHW647:AHW651)</f>
        <v>730</v>
      </c>
      <c r="AHY652" s="273"/>
      <c r="AHZ652" s="203"/>
      <c r="AIA652" s="426"/>
      <c r="AIC652" s="203"/>
      <c r="AID652" s="203"/>
      <c r="AIE652" s="203"/>
      <c r="AIF652" s="10"/>
      <c r="AIG652" s="10">
        <f>SUM(AIF647:AIF651)</f>
        <v>208.1</v>
      </c>
      <c r="AIH652" s="273"/>
      <c r="AII652" s="203"/>
      <c r="AIJ652" s="426"/>
      <c r="AIL652" s="203"/>
      <c r="AIM652" s="203"/>
      <c r="AIN652" s="203"/>
      <c r="AIO652" s="10"/>
      <c r="AIP652" s="10">
        <f>SUM(AIO647:AIO651)</f>
        <v>283.40000000000003</v>
      </c>
      <c r="AIQ652" s="273"/>
      <c r="AIR652" s="203"/>
      <c r="AIS652" s="426"/>
      <c r="AIU652" s="203"/>
      <c r="AIV652" s="203"/>
      <c r="AIW652" s="203"/>
      <c r="AIX652" s="10"/>
      <c r="AIY652" s="10">
        <f>SUM(AIX647:AIX651)</f>
        <v>68.800000000000011</v>
      </c>
      <c r="AIZ652" s="273"/>
      <c r="AJA652" s="203"/>
      <c r="AJB652" s="426"/>
      <c r="AJD652" s="203"/>
      <c r="AJE652" s="203"/>
      <c r="AJF652" s="203"/>
      <c r="AJG652" s="10"/>
      <c r="AJH652" s="10">
        <f>SUM(AJG647:AJG651)</f>
        <v>31.700000000000003</v>
      </c>
      <c r="AJI652" s="273"/>
      <c r="AJJ652" s="203"/>
      <c r="AJK652" s="426"/>
      <c r="AJM652" s="203"/>
      <c r="AJN652" s="203"/>
      <c r="AJO652" s="203"/>
      <c r="AJP652" s="10"/>
      <c r="AJQ652" s="10">
        <f>SUM(AJP647:AJP651)</f>
        <v>282.90000000000003</v>
      </c>
      <c r="AJR652" s="273"/>
      <c r="AJS652" s="203"/>
      <c r="AJT652" s="429"/>
      <c r="AJV652" s="203"/>
      <c r="AJW652" s="203"/>
      <c r="AJX652" s="203"/>
      <c r="AJY652" s="10"/>
      <c r="AJZ652" s="10">
        <f>SUM(AJY647:AJY651)</f>
        <v>496.19999999999993</v>
      </c>
      <c r="AKA652" s="273"/>
      <c r="AKB652" s="203"/>
      <c r="AKC652" s="426"/>
      <c r="AKE652" s="203"/>
      <c r="AKF652" s="203"/>
      <c r="AKG652" s="203"/>
      <c r="AKH652" s="10"/>
      <c r="AKI652" s="10">
        <f>SUM(AKH647:AKH651)</f>
        <v>295.60000000000002</v>
      </c>
      <c r="AKJ652" s="273"/>
      <c r="AKK652" s="203"/>
      <c r="AKL652" s="426"/>
      <c r="AKN652" s="203"/>
      <c r="AKO652" s="203"/>
      <c r="AKP652" s="203"/>
      <c r="AKQ652" s="10"/>
      <c r="AKR652" s="10">
        <f>SUM(AKQ647:AKQ651)</f>
        <v>690.19999999999993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83.199999999999989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324.10000000000002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118.2</v>
      </c>
      <c r="ALT652" s="273"/>
      <c r="ALU652" s="203"/>
      <c r="ALV652" s="426"/>
      <c r="ALX652" s="203"/>
      <c r="ALY652" s="203"/>
      <c r="ALZ652" s="203"/>
      <c r="AMA652" s="10"/>
      <c r="AMB652" s="10">
        <f>SUM(AMA647:AMA651)</f>
        <v>658.2</v>
      </c>
      <c r="AMC652" s="273"/>
      <c r="AMD652" s="203"/>
      <c r="AME652" s="426"/>
      <c r="AMG652" s="203"/>
      <c r="AMH652" s="203"/>
      <c r="AMI652" s="203"/>
      <c r="AMJ652" s="10"/>
      <c r="AMK652" s="10">
        <f>SUM(AMJ647:AMJ651)</f>
        <v>394.09999999999997</v>
      </c>
      <c r="AML652" s="273"/>
      <c r="AMM652" s="203"/>
      <c r="AMN652" s="426"/>
      <c r="AMP652" s="203"/>
      <c r="AMQ652" s="203"/>
      <c r="AMR652" s="203"/>
      <c r="AMS652" s="10"/>
      <c r="AMT652" s="10">
        <f>SUM(AMS647:AMS651)</f>
        <v>98.3</v>
      </c>
      <c r="AMU652" s="273"/>
      <c r="AMV652" s="203"/>
      <c r="AMW652" s="426"/>
      <c r="AMY652" s="203"/>
      <c r="AMZ652" s="203"/>
      <c r="ANA652" s="203"/>
      <c r="ANB652" s="10"/>
      <c r="ANC652" s="10">
        <f>SUM(ANB647:ANB651)</f>
        <v>693.4</v>
      </c>
      <c r="AND652" s="273"/>
      <c r="ANE652" s="203"/>
      <c r="ANF652" s="426"/>
      <c r="ANH652" s="203"/>
      <c r="ANI652" s="203"/>
      <c r="ANJ652" s="203"/>
      <c r="ANK652" s="10"/>
      <c r="ANL652" s="10">
        <f>SUM(ANK647:ANK651)</f>
        <v>62.499999999999993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731.75</v>
      </c>
      <c r="ANV652" s="273"/>
      <c r="ANW652" s="203"/>
      <c r="ANX652" s="426"/>
      <c r="ANZ652" s="203"/>
      <c r="AOA652" s="203"/>
      <c r="AOB652" s="203"/>
      <c r="AOC652" s="10"/>
      <c r="AOD652" s="10">
        <f>SUM(AOC647:AOC651)</f>
        <v>126.3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348.90000000000003</v>
      </c>
      <c r="AON652" s="273"/>
      <c r="AOO652" s="203"/>
      <c r="AOP652" s="426"/>
      <c r="AOR652" s="203"/>
      <c r="AOS652" s="203"/>
      <c r="AOT652" s="203"/>
      <c r="AOU652" s="10"/>
      <c r="AOV652" s="10">
        <f>SUM(AOU647:AOU651)</f>
        <v>260.5</v>
      </c>
      <c r="AOW652" s="273"/>
      <c r="AOX652" s="203"/>
      <c r="AOY652" s="426"/>
      <c r="APA652" s="203"/>
      <c r="APB652" s="203"/>
      <c r="APC652" s="203"/>
      <c r="APD652" s="10"/>
      <c r="APE652" s="10">
        <f>SUM(APD647:APD651)</f>
        <v>1193.4000000000001</v>
      </c>
      <c r="APF652" s="273"/>
      <c r="APG652" s="203"/>
      <c r="APH652" s="426"/>
      <c r="APJ652" s="203"/>
      <c r="APK652" s="203"/>
      <c r="APL652" s="203"/>
      <c r="APM652" s="10"/>
      <c r="APN652" s="10">
        <f>SUM(APM647:APM651)</f>
        <v>259.29999999999995</v>
      </c>
      <c r="APO652" s="273"/>
      <c r="APP652" s="203"/>
      <c r="APQ652" s="426"/>
      <c r="APS652" s="203"/>
      <c r="APT652" s="203"/>
      <c r="APU652" s="203"/>
      <c r="APV652" s="10"/>
      <c r="APW652" s="10">
        <f>SUM(APV647:APV651)</f>
        <v>239.70000000000002</v>
      </c>
      <c r="APX652" s="273"/>
      <c r="APY652" s="203"/>
      <c r="APZ652" s="426"/>
      <c r="AQB652" s="203"/>
      <c r="AQC652" s="203"/>
      <c r="AQD652" s="203"/>
      <c r="AQE652" s="10"/>
      <c r="AQF652" s="10">
        <f>SUM(AQE647:AQE651)</f>
        <v>662.5</v>
      </c>
      <c r="AQG652" s="273"/>
    </row>
    <row r="653" spans="1:1125" s="14" customFormat="1" ht="15">
      <c r="A653" s="203" t="s">
        <v>110</v>
      </c>
      <c r="B653" s="276" t="s">
        <v>2779</v>
      </c>
      <c r="D653" s="283">
        <f>IF(C653="Kopman",2,1)</f>
        <v>1</v>
      </c>
      <c r="E653" s="204">
        <f>VLOOKUP(B653,$A$681:$F$2401,6,FALSE)</f>
        <v>66</v>
      </c>
      <c r="F653" s="203" t="s">
        <v>61</v>
      </c>
      <c r="G653" s="10">
        <f>E653*1.5</f>
        <v>99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VLOOKUP(K653,$A$681:$F$2401,6,FALSE)</f>
        <v>211</v>
      </c>
      <c r="O653" s="203" t="s">
        <v>61</v>
      </c>
      <c r="P653" s="10">
        <f>N653*1.5*M653</f>
        <v>316.5</v>
      </c>
      <c r="Q653" s="10"/>
      <c r="R653" s="267"/>
      <c r="S653" s="203" t="s">
        <v>110</v>
      </c>
      <c r="T653" s="276" t="s">
        <v>2779</v>
      </c>
      <c r="V653" s="283">
        <f>IF(U653="Kopman",2,1)</f>
        <v>1</v>
      </c>
      <c r="W653" s="204">
        <f>VLOOKUP(T653,$A$681:$F$2401,6,FALSE)</f>
        <v>66</v>
      </c>
      <c r="X653" s="203" t="s">
        <v>61</v>
      </c>
      <c r="Y653" s="10">
        <f>W653*1.5*V653</f>
        <v>99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VLOOKUP(AC653,$A$681:$F$2401,6,FALSE)</f>
        <v>211</v>
      </c>
      <c r="AG653" s="203" t="s">
        <v>61</v>
      </c>
      <c r="AH653" s="10">
        <f>AF653*1.5*AE653</f>
        <v>316.5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VLOOKUP(AL653,$A$681:$F$2401,6,FALSE)</f>
        <v>211</v>
      </c>
      <c r="AP653" s="203" t="s">
        <v>61</v>
      </c>
      <c r="AQ653" s="10">
        <f>AO653*1.5*AN653</f>
        <v>316.5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VLOOKUP(AU653,$A$681:$F$2401,6,FALSE)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2083</v>
      </c>
      <c r="BF653" s="283">
        <f>IF(BE653="Kopman",2,1)</f>
        <v>1</v>
      </c>
      <c r="BG653" s="204">
        <f>VLOOKUP(BD653,$A$681:$F$2401,6,FALSE)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VLOOKUP(BM653,$A$681:$F$2401,6,FALSE)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VLOOKUP(BV653,$A$681:$F$2401,6,FALSE)</f>
        <v>211</v>
      </c>
      <c r="BZ653" s="203" t="s">
        <v>61</v>
      </c>
      <c r="CA653" s="10">
        <f>BY653*1.5*BX653</f>
        <v>316.5</v>
      </c>
      <c r="CB653" s="10"/>
      <c r="CC653" s="267"/>
      <c r="CD653" s="203" t="s">
        <v>110</v>
      </c>
      <c r="CE653" s="276" t="s">
        <v>2779</v>
      </c>
      <c r="CG653" s="283">
        <f>IF(CF653="Kopman",2,1)</f>
        <v>1</v>
      </c>
      <c r="CH653" s="204">
        <f>VLOOKUP(CE653,$A$681:$F$2401,6,FALSE)</f>
        <v>66</v>
      </c>
      <c r="CI653" s="203" t="s">
        <v>61</v>
      </c>
      <c r="CJ653" s="10">
        <f>CH653*1.5*CG653</f>
        <v>99</v>
      </c>
      <c r="CK653" s="10"/>
      <c r="CL653" s="267"/>
      <c r="CM653" s="203" t="s">
        <v>110</v>
      </c>
      <c r="CN653" s="413" t="s">
        <v>2779</v>
      </c>
      <c r="CO653" s="412" t="s">
        <v>2018</v>
      </c>
      <c r="CP653" s="283">
        <f>IF(CO653="Kopman",2,1)</f>
        <v>2</v>
      </c>
      <c r="CQ653" s="204">
        <f>VLOOKUP(CN653,$A$681:$F$2401,6,FALSE)</f>
        <v>66</v>
      </c>
      <c r="CR653" s="203" t="s">
        <v>61</v>
      </c>
      <c r="CS653" s="10">
        <f>CQ653*1.5*CP653</f>
        <v>198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VLOOKUP(CW653,$A$681:$F$2401,6,FALSE)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VLOOKUP(DF653,$A$681:$F$2401,6,FALSE)</f>
        <v>75</v>
      </c>
      <c r="DJ653" s="203" t="s">
        <v>61</v>
      </c>
      <c r="DK653" s="10">
        <f>DI653*1.5*DH653</f>
        <v>112.5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VLOOKUP(DO653,$A$681:$F$2401,6,FALSE)</f>
        <v>24</v>
      </c>
      <c r="DS653" s="203" t="s">
        <v>61</v>
      </c>
      <c r="DT653" s="10">
        <f>DR653*1.5*DQ653</f>
        <v>36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VLOOKUP(DX653,$A$681:$F$2401,6,FALSE)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VLOOKUP(EG653,$A$681:$F$2401,6,FALSE)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2083</v>
      </c>
      <c r="ER653" s="283">
        <f>IF(EQ653="Kopman",2,1)</f>
        <v>1</v>
      </c>
      <c r="ES653" s="204">
        <f>VLOOKUP(EP653,$A$681:$F$2401,6,FALSE)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VLOOKUP(EY653,$A$681:$F$2401,6,FALSE)</f>
        <v>24</v>
      </c>
      <c r="FC653" s="203" t="s">
        <v>61</v>
      </c>
      <c r="FD653" s="10">
        <f>FB653*1.5*FA653</f>
        <v>36</v>
      </c>
      <c r="FE653" s="10"/>
      <c r="FF653" s="267"/>
      <c r="FG653" s="203" t="s">
        <v>110</v>
      </c>
      <c r="FH653" s="418" t="s">
        <v>846</v>
      </c>
      <c r="FJ653" s="283">
        <f>IF(FI653="Kopman",2,1)</f>
        <v>1</v>
      </c>
      <c r="FK653" s="204">
        <f>VLOOKUP(FH653,$A$681:$F$2401,6,FALSE)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2083</v>
      </c>
      <c r="FS653" s="283">
        <f>IF(FR653="Kopman",2,1)</f>
        <v>1</v>
      </c>
      <c r="FT653" s="204">
        <f>VLOOKUP(FQ653,$A$681:$F$2401,6,FALSE)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2779</v>
      </c>
      <c r="GB653" s="283">
        <f>IF(GA653="Kopman",2,1)</f>
        <v>1</v>
      </c>
      <c r="GC653" s="204">
        <f>VLOOKUP(FZ653,$A$681:$F$2401,6,FALSE)</f>
        <v>66</v>
      </c>
      <c r="GD653" s="203" t="s">
        <v>61</v>
      </c>
      <c r="GE653" s="10">
        <f>GC653*1.5*GB653</f>
        <v>99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VLOOKUP(GI653,$A$681:$F$2401,6,FALSE)</f>
        <v>211</v>
      </c>
      <c r="GM653" s="203" t="s">
        <v>61</v>
      </c>
      <c r="GN653" s="10">
        <f>GL653*1.5*GK653</f>
        <v>316.5</v>
      </c>
      <c r="GO653" s="10"/>
      <c r="GP653" s="267"/>
      <c r="GQ653" s="203" t="s">
        <v>110</v>
      </c>
      <c r="GR653" s="276" t="s">
        <v>2671</v>
      </c>
      <c r="GT653" s="283">
        <f>IF(GS653="Kopman",2,1)</f>
        <v>1</v>
      </c>
      <c r="GU653" s="204">
        <f>VLOOKUP(GR653,$A$681:$F$2401,6,FALSE)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VLOOKUP(HA653,$A$681:$F$2401,6,FALSE)</f>
        <v>211</v>
      </c>
      <c r="HE653" s="203" t="s">
        <v>61</v>
      </c>
      <c r="HF653" s="10">
        <f>HD653*1.5*HC653</f>
        <v>316.5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VLOOKUP(HJ653,$A$681:$F$2401,6,FALSE)</f>
        <v>211</v>
      </c>
      <c r="HN653" s="203" t="s">
        <v>61</v>
      </c>
      <c r="HO653" s="10">
        <f>HM653*1.5</f>
        <v>316.5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VLOOKUP(HS653,$A$681:$F$2401,6,FALSE)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VLOOKUP(IB653,$A$681:$F$2401,6,FALSE)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VLOOKUP(IK653,$A$681:$F$2401,6,FALSE)</f>
        <v>75</v>
      </c>
      <c r="IO653" s="203" t="s">
        <v>61</v>
      </c>
      <c r="IP653" s="10">
        <f>IN653*1.5*IM653</f>
        <v>112.5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VLOOKUP(IT653,$A$681:$F$2401,6,FALSE)</f>
        <v>8</v>
      </c>
      <c r="IX653" s="203" t="s">
        <v>61</v>
      </c>
      <c r="IY653" s="10">
        <f>IW653*1.5*IV653</f>
        <v>12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VLOOKUP(JC653,$A$681:$F$2401,6,FALSE)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2056</v>
      </c>
      <c r="JN653" s="283">
        <f>IF(JM653="Kopman",2,1)</f>
        <v>1</v>
      </c>
      <c r="JO653" s="204">
        <f>VLOOKUP(JL653,$A$681:$F$2401,6,FALSE)</f>
        <v>66</v>
      </c>
      <c r="JP653" s="203" t="s">
        <v>61</v>
      </c>
      <c r="JQ653" s="10">
        <f>JO653*1.5*JN653</f>
        <v>99</v>
      </c>
      <c r="JR653" s="10"/>
      <c r="JS653" s="267"/>
      <c r="JT653" s="203" t="s">
        <v>110</v>
      </c>
      <c r="JU653" s="276" t="s">
        <v>2671</v>
      </c>
      <c r="JW653" s="283">
        <f>IF(JV653="Kopman",2,1)</f>
        <v>1</v>
      </c>
      <c r="JX653" s="204">
        <f>VLOOKUP(JU653,$A$681:$F$2401,6,FALSE)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2057</v>
      </c>
      <c r="KF653" s="283">
        <f>IF(KE653="Kopman",2,1)</f>
        <v>1</v>
      </c>
      <c r="KG653" s="204">
        <f>VLOOKUP(KD653,$A$681:$F$2401,6,FALSE)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VLOOKUP(KM653,$A$681:$F$2401,6,FALSE)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2515</v>
      </c>
      <c r="KX653" s="283">
        <f>IF(KW653="Kopman",2,1)</f>
        <v>1</v>
      </c>
      <c r="KY653" s="204">
        <f>VLOOKUP(KV653,$A$681:$F$2401,6,FALSE)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VLOOKUP(LE653,$A$681:$F$2401,6,FALSE)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VLOOKUP(LN653,$A$681:$F$2401,6,FALSE)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VLOOKUP(LW653,$A$681:$F$2401,6,FALSE)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VLOOKUP(MF653,$A$681:$F$2401,6,FALSE)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2091</v>
      </c>
      <c r="MQ653" s="283">
        <f>IF(MP653="Kopman",2,1)</f>
        <v>1</v>
      </c>
      <c r="MR653" s="204">
        <f>VLOOKUP(MO653,$A$681:$F$2401,6,FALSE)</f>
        <v>21</v>
      </c>
      <c r="MS653" s="203" t="s">
        <v>61</v>
      </c>
      <c r="MT653" s="10">
        <f>MR653*1.5*MQ653</f>
        <v>31.5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VLOOKUP(MX653,$A$681:$F$2401,6,FALSE)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VLOOKUP(NG653,$A$681:$F$2401,6,FALSE)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21" t="s">
        <v>846</v>
      </c>
      <c r="NR653" s="283">
        <f>IF(NQ653="Kopman",2,1)</f>
        <v>1</v>
      </c>
      <c r="NS653" s="204">
        <f>VLOOKUP(NP653,$A$681:$F$2401,6,FALSE)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VLOOKUP(NY653,$A$681:$F$2401,6,FALSE)</f>
        <v>24</v>
      </c>
      <c r="OC653" s="203" t="s">
        <v>61</v>
      </c>
      <c r="OD653" s="10">
        <f>OB653*1.5</f>
        <v>36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VLOOKUP(OH653,$A$681:$F$2401,6,FALSE)</f>
        <v>211</v>
      </c>
      <c r="OL653" s="203" t="s">
        <v>61</v>
      </c>
      <c r="OM653" s="10">
        <f>OK653*1.5*OJ653</f>
        <v>316.5</v>
      </c>
      <c r="ON653" s="10"/>
      <c r="OO653" s="267"/>
      <c r="OP653" s="203" t="s">
        <v>110</v>
      </c>
      <c r="OQ653" s="421" t="s">
        <v>2074</v>
      </c>
      <c r="OS653" s="283">
        <f>IF(OR653="Kopman",2,1)</f>
        <v>1</v>
      </c>
      <c r="OT653" s="204">
        <f>VLOOKUP(OQ653,$A$681:$F$2401,6,FALSE)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5" t="s">
        <v>458</v>
      </c>
      <c r="PB653" s="283">
        <f>IF(PA653="Kopman",2,1)</f>
        <v>1</v>
      </c>
      <c r="PC653" s="204">
        <f>VLOOKUP(OZ653,$A$681:$F$2401,6,FALSE)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2779</v>
      </c>
      <c r="PK653" s="283">
        <f>IF(PJ653="Kopman",2,1)</f>
        <v>1</v>
      </c>
      <c r="PL653" s="204">
        <f>VLOOKUP(PI653,$A$681:$F$2401,6,FALSE)</f>
        <v>66</v>
      </c>
      <c r="PM653" s="203" t="s">
        <v>61</v>
      </c>
      <c r="PN653" s="10">
        <f>PL653*1.5*PK653</f>
        <v>99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VLOOKUP(PR653,$A$681:$F$2401,6,FALSE)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VLOOKUP(QA653,$A$681:$F$2401,6,FALSE)</f>
        <v>102</v>
      </c>
      <c r="QE653" s="203" t="s">
        <v>61</v>
      </c>
      <c r="QF653" s="10">
        <f>QD653*1.5*QC653</f>
        <v>153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VLOOKUP(QJ653,$A$681:$F$2401,6,FALSE)</f>
        <v>75</v>
      </c>
      <c r="QN653" s="203" t="s">
        <v>61</v>
      </c>
      <c r="QO653" s="10">
        <f>QM653*1.5*QL653</f>
        <v>112.5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VLOOKUP(QS653,$A$681:$F$2401,6,FALSE)</f>
        <v>211</v>
      </c>
      <c r="QW653" s="203" t="s">
        <v>61</v>
      </c>
      <c r="QX653" s="10">
        <f>QV653*1.5*QU653</f>
        <v>316.5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VLOOKUP(RB653,$A$681:$F$2401,6,FALSE)</f>
        <v>75</v>
      </c>
      <c r="RF653" s="203" t="s">
        <v>61</v>
      </c>
      <c r="RG653" s="10">
        <f>RE653*1.5*RD653</f>
        <v>112.5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VLOOKUP(RK653,$A$681:$F$2401,6,FALSE)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VLOOKUP(RT653,$A$681:$F$2401,6,FALSE)</f>
        <v>211</v>
      </c>
      <c r="RX653" s="203" t="s">
        <v>61</v>
      </c>
      <c r="RY653" s="10">
        <f>RW653*1.5*RV653</f>
        <v>316.5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VLOOKUP(SC653,$A$681:$F$2401,6,FALSE)</f>
        <v>211</v>
      </c>
      <c r="SG653" s="203" t="s">
        <v>61</v>
      </c>
      <c r="SH653" s="10">
        <f>SF653*1.5*SE653</f>
        <v>316.5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VLOOKUP(SL653,$A$681:$F$2401,6,FALSE)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VLOOKUP(SU653,$A$681:$F$2401,6,FALSE)</f>
        <v>19</v>
      </c>
      <c r="SY653" s="203" t="s">
        <v>61</v>
      </c>
      <c r="SZ653" s="10">
        <f>SX653*1.5*SW653</f>
        <v>28.5</v>
      </c>
      <c r="TA653" s="10"/>
      <c r="TB653" s="273"/>
      <c r="TC653" s="203" t="s">
        <v>110</v>
      </c>
      <c r="TD653" s="425" t="s">
        <v>636</v>
      </c>
      <c r="TF653" s="283">
        <f>IF(TE653="Kopman",2,1)</f>
        <v>1</v>
      </c>
      <c r="TG653" s="204">
        <f>VLOOKUP(TD653,$A$681:$F$2401,6,FALSE)</f>
        <v>8</v>
      </c>
      <c r="TH653" s="203" t="s">
        <v>61</v>
      </c>
      <c r="TI653" s="10">
        <f>TG653*1.5</f>
        <v>12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VLOOKUP(TM653,$A$681:$F$2401,6,FALSE)</f>
        <v>80</v>
      </c>
      <c r="TQ653" s="203" t="s">
        <v>61</v>
      </c>
      <c r="TR653" s="10">
        <f>TP653*1.5*TO653</f>
        <v>120</v>
      </c>
      <c r="TS653" s="10"/>
      <c r="TT653" s="273"/>
      <c r="TU653" s="203" t="s">
        <v>110</v>
      </c>
      <c r="TV653" s="276" t="s">
        <v>1731</v>
      </c>
      <c r="TX653" s="283">
        <f>IF(TW653="Kopman",2,1)</f>
        <v>1</v>
      </c>
      <c r="TY653" s="204">
        <f>VLOOKUP(TV653,$A$681:$F$2401,6,FALSE)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VLOOKUP(UE653,$A$681:$F$2401,6,FALSE)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VLOOKUP(UN653,$A$681:$F$2401,6,FALSE)</f>
        <v>211</v>
      </c>
      <c r="UR653" s="203" t="s">
        <v>61</v>
      </c>
      <c r="US653" s="10">
        <f>UQ653*1.5*UP653</f>
        <v>316.5</v>
      </c>
      <c r="UT653" s="10"/>
      <c r="UU653" s="273"/>
      <c r="UV653" s="203" t="s">
        <v>110</v>
      </c>
      <c r="UW653" s="276" t="s">
        <v>2091</v>
      </c>
      <c r="UY653" s="283">
        <f>IF(UX653="Kopman",2,1)</f>
        <v>1</v>
      </c>
      <c r="UZ653" s="204">
        <f>VLOOKUP(UW653,$A$681:$F$2401,6,FALSE)</f>
        <v>21</v>
      </c>
      <c r="VA653" s="203" t="s">
        <v>61</v>
      </c>
      <c r="VB653" s="10">
        <f>UZ653*1.5*UY653</f>
        <v>31.5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VLOOKUP(VF653,$A$681:$F$2401,6,FALSE)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VLOOKUP(VO653,$A$681:$F$2401,6,FALSE)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VLOOKUP(VX653,$A$681:$F$2401,6,FALSE)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VLOOKUP(WG653,$A$681:$F$2401,6,FALSE)</f>
        <v>11</v>
      </c>
      <c r="WK653" s="203" t="s">
        <v>61</v>
      </c>
      <c r="WL653" s="10">
        <f>WJ653*1.5</f>
        <v>16.5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VLOOKUP(WP653,$A$681:$F$2401,6,FALSE)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VLOOKUP(WY653,$A$681:$F$2401,6,FALSE)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2805</v>
      </c>
      <c r="XJ653" s="283">
        <f>IF(XI653="Kopman",2,1)</f>
        <v>1</v>
      </c>
      <c r="XK653" s="204">
        <f>VLOOKUP(XH653,$A$681:$F$2401,6,FALSE)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VLOOKUP(XQ653,$A$681:$F$2401,6,FALSE)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VLOOKUP(XZ653,$A$681:$F$2401,6,FALSE)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VLOOKUP(YI653,$A$681:$F$2401,6,FALSE)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VLOOKUP(YR653,$A$681:$F$2401,6,FALSE)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5" t="s">
        <v>568</v>
      </c>
      <c r="ZC653" s="283">
        <f>IF(ZB653="Kopman",2,1)</f>
        <v>1</v>
      </c>
      <c r="ZD653" s="204">
        <f>VLOOKUP(ZA653,$A$681:$F$2401,6,FALSE)</f>
        <v>211</v>
      </c>
      <c r="ZE653" s="203" t="s">
        <v>61</v>
      </c>
      <c r="ZF653" s="10">
        <f>ZD653*1.5</f>
        <v>316.5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VLOOKUP(ZJ653,$A$681:$F$2401,6,FALSE)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VLOOKUP(ZS653,$A$681:$F$2401,6,FALSE)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VLOOKUP(AAB653,$A$681:$F$2401,6,FALSE)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2644</v>
      </c>
      <c r="AAM653" s="283">
        <f>IF(AAL653="Kopman",2,1)</f>
        <v>1</v>
      </c>
      <c r="AAN653" s="204">
        <f>VLOOKUP(AAK653,$A$681:$F$2401,6,FALSE)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VLOOKUP(AAT653,$A$681:$F$2401,6,FALSE)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VLOOKUP(ABC653,$A$681:$F$2401,6,FALSE)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VLOOKUP(ABL653,$A$681:$F$2401,6,FALSE)</f>
        <v>39</v>
      </c>
      <c r="ABP653" s="203" t="s">
        <v>61</v>
      </c>
      <c r="ABQ653" s="10">
        <f>ABO653*1.5*ABN653</f>
        <v>58.5</v>
      </c>
      <c r="ABR653" s="10"/>
      <c r="ABS653" s="273"/>
      <c r="ABT653" s="203" t="s">
        <v>110</v>
      </c>
      <c r="ABU653" s="413" t="s">
        <v>846</v>
      </c>
      <c r="ABV653" s="412" t="s">
        <v>2018</v>
      </c>
      <c r="ABW653" s="283">
        <f>IF(ABV653="Kopman",2,1)</f>
        <v>2</v>
      </c>
      <c r="ABX653" s="204">
        <f>VLOOKUP(ABU653,$A$681:$F$2401,6,FALSE)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VLOOKUP(ACD653,$A$681:$F$2401,6,FALSE)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VLOOKUP(ACM653,$A$681:$F$2401,6,FALSE)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VLOOKUP(ACV653,$A$681:$F$2401,6,FALSE)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VLOOKUP(ADE653,$A$681:$F$2401,6,FALSE)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VLOOKUP(ADN653,$A$681:$F$2401,6,FALSE)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VLOOKUP(ADW653,$A$681:$F$2401,6,FALSE)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VLOOKUP(AEF653,$A$681:$F$2401,6,FALSE)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VLOOKUP(AEO653,$A$681:$F$2401,6,FALSE)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VLOOKUP(AEX653,$A$681:$F$2401,6,FALSE)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VLOOKUP(AFG653,$A$681:$F$2401,6,FALSE)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VLOOKUP(AFP653,$A$681:$F$2401,6,FALSE)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VLOOKUP(AFY653,$A$681:$F$2401,6,FALSE)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VLOOKUP(AGH653,$A$681:$F$2401,6,FALSE)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VLOOKUP(AGQ653,$A$681:$F$2401,6,FALSE)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2671</v>
      </c>
      <c r="AHB653" s="283">
        <f>IF(AHA653="Kopman",2,1)</f>
        <v>1</v>
      </c>
      <c r="AHC653" s="204">
        <f>VLOOKUP(AGZ653,$A$681:$F$2401,6,FALSE)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VLOOKUP(AHI653,$A$681:$F$2401,6,FALSE)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VLOOKUP(AHR653,$A$681:$F$2401,6,FALSE)</f>
        <v>211</v>
      </c>
      <c r="AHV653" s="203" t="s">
        <v>61</v>
      </c>
      <c r="AHW653" s="10">
        <f>AHU653*1.5*AHT653</f>
        <v>316.5</v>
      </c>
      <c r="AHX653" s="10"/>
      <c r="AHY653" s="273"/>
      <c r="AHZ653" s="203" t="s">
        <v>110</v>
      </c>
      <c r="AIA653" s="276" t="s">
        <v>2805</v>
      </c>
      <c r="AIC653" s="283">
        <f>IF(AIB653="Kopman",2,1)</f>
        <v>1</v>
      </c>
      <c r="AID653" s="204">
        <f>VLOOKUP(AIA653,$A$681:$F$2401,6,FALSE)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VLOOKUP(AIJ653,$A$681:$F$2401,6,FALSE)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VLOOKUP(AIS653,$A$681:$F$2401,6,FALSE)</f>
        <v>24</v>
      </c>
      <c r="AIW653" s="203" t="s">
        <v>61</v>
      </c>
      <c r="AIX653" s="10">
        <f>AIV653*1.5*AIU653</f>
        <v>36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VLOOKUP(AJB653,$A$681:$F$2401,6,FALSE)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VLOOKUP(AJK653,$A$681:$F$2401,6,FALSE)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8" t="s">
        <v>2671</v>
      </c>
      <c r="AJV653" s="283">
        <f>IF(AJU653="Kopman",2,1)</f>
        <v>1</v>
      </c>
      <c r="AJW653" s="204">
        <f>VLOOKUP(AJT653,$A$681:$F$2401,6,FALSE)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VLOOKUP(AKC653,$A$681:$F$2401,6,FALSE)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2779</v>
      </c>
      <c r="AKN653" s="283">
        <f>IF(AKM653="Kopman",2,1)</f>
        <v>1</v>
      </c>
      <c r="AKO653" s="204">
        <f>VLOOKUP(AKL653,$A$681:$F$2401,6,FALSE)</f>
        <v>66</v>
      </c>
      <c r="AKP653" s="203" t="s">
        <v>61</v>
      </c>
      <c r="AKQ653" s="10">
        <f>AKO653*1.5*AKN653</f>
        <v>99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VLOOKUP(AKU653,$A$681:$F$2401,6,FALSE)</f>
        <v>24</v>
      </c>
      <c r="AKY653" s="203" t="s">
        <v>61</v>
      </c>
      <c r="AKZ653" s="10">
        <f>AKX653*1.5*AKW653</f>
        <v>36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VLOOKUP(ALD653,$A$681:$F$2401,6,FALSE)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VLOOKUP(ALM653,$A$681:$F$2401,6,FALSE)</f>
        <v>49</v>
      </c>
      <c r="ALQ653" s="203" t="s">
        <v>61</v>
      </c>
      <c r="ALR653" s="10">
        <f>ALP653*1.5*ALO653</f>
        <v>73.5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VLOOKUP(ALV653,$A$681:$F$2401,6,FALSE)</f>
        <v>211</v>
      </c>
      <c r="ALZ653" s="203" t="s">
        <v>61</v>
      </c>
      <c r="AMA653" s="10">
        <f>ALY653*1.5*ALX653</f>
        <v>316.5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VLOOKUP(AME653,$A$681:$F$2401,6,FALSE)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VLOOKUP(AMN653,$A$681:$F$2401,6,FALSE)</f>
        <v>75</v>
      </c>
      <c r="AMR653" s="203" t="s">
        <v>61</v>
      </c>
      <c r="AMS653" s="10">
        <f>AMQ653*1.5*AMP653</f>
        <v>112.5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VLOOKUP(AMW653,$A$681:$F$2401,6,FALSE)</f>
        <v>0</v>
      </c>
      <c r="ANA653" s="203" t="s">
        <v>61</v>
      </c>
      <c r="ANB653" s="10">
        <f>AMZ653*1.5*AMY653</f>
        <v>0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VLOOKUP(ANF653,$A$681:$F$2401,6,FALSE)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VLOOKUP(ANO653,$A$681:$F$2401,6,FALSE)</f>
        <v>102</v>
      </c>
      <c r="ANS653" s="203" t="s">
        <v>61</v>
      </c>
      <c r="ANT653" s="10">
        <f>ANR653*1.5*ANQ653</f>
        <v>153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VLOOKUP(ANX653,$A$681:$F$2401,6,FALSE)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VLOOKUP(AOG653,$A$681:$F$2401,6,FALSE)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VLOOKUP(AOP653,$A$681:$F$2401,6,FALSE)</f>
        <v>22</v>
      </c>
      <c r="AOT653" s="203" t="s">
        <v>61</v>
      </c>
      <c r="AOU653" s="10">
        <f>AOS653*1.5*AOR653</f>
        <v>33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VLOOKUP(AOY653,$A$681:$F$2401,6,FALSE)</f>
        <v>211</v>
      </c>
      <c r="APC653" s="203" t="s">
        <v>61</v>
      </c>
      <c r="APD653" s="10">
        <f>APB653*1.5*APA653</f>
        <v>316.5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VLOOKUP(APH653,$A$681:$F$2401,6,FALSE)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2083</v>
      </c>
      <c r="APS653" s="283">
        <f>IF(APR653="Kopman",2,1)</f>
        <v>1</v>
      </c>
      <c r="APT653" s="204">
        <f>VLOOKUP(APQ653,$A$681:$F$2401,6,FALSE)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VLOOKUP(APZ653,$A$681:$F$2401,6,FALSE)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VLOOKUP(B654,$A$681:$F$2401,6,FALSE)</f>
        <v>211</v>
      </c>
      <c r="F654" s="203" t="s">
        <v>63</v>
      </c>
      <c r="G654" s="10">
        <f>E654*1.4</f>
        <v>295.39999999999998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VLOOKUP(K654,$A$681:$F$2401,6,FALSE)</f>
        <v>75</v>
      </c>
      <c r="O654" s="203" t="s">
        <v>63</v>
      </c>
      <c r="P654" s="10">
        <f>N654*1.4</f>
        <v>105</v>
      </c>
      <c r="Q654" s="10"/>
      <c r="R654" s="267"/>
      <c r="S654" s="203" t="s">
        <v>111</v>
      </c>
      <c r="T654" s="276" t="s">
        <v>2675</v>
      </c>
      <c r="V654" s="204"/>
      <c r="W654" s="204">
        <f>VLOOKUP(T654,$A$681:$F$2401,6,FALSE)</f>
        <v>13</v>
      </c>
      <c r="X654" s="203" t="s">
        <v>63</v>
      </c>
      <c r="Y654" s="10">
        <f>W654*1.4</f>
        <v>18.2</v>
      </c>
      <c r="Z654" s="10"/>
      <c r="AA654" s="267"/>
      <c r="AB654" s="203" t="s">
        <v>111</v>
      </c>
      <c r="AC654" s="276" t="s">
        <v>2779</v>
      </c>
      <c r="AE654" s="204"/>
      <c r="AF654" s="204">
        <f>VLOOKUP(AC654,$A$681:$F$2401,6,FALSE)</f>
        <v>66</v>
      </c>
      <c r="AG654" s="203" t="s">
        <v>63</v>
      </c>
      <c r="AH654" s="10">
        <f>AF654*1.4</f>
        <v>92.399999999999991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VLOOKUP(AL654,$A$681:$F$2401,6,FALSE)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VLOOKUP(AU654,$A$681:$F$2401,6,FALSE)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VLOOKUP(BD654,$A$681:$F$2401,6,FALSE)</f>
        <v>75</v>
      </c>
      <c r="BH654" s="203" t="s">
        <v>63</v>
      </c>
      <c r="BI654" s="10">
        <f>BG654*1.4</f>
        <v>105</v>
      </c>
      <c r="BJ654" s="10"/>
      <c r="BK654" s="267"/>
      <c r="BL654" s="203" t="s">
        <v>111</v>
      </c>
      <c r="BM654" s="276" t="s">
        <v>2779</v>
      </c>
      <c r="BO654" s="204"/>
      <c r="BP654" s="204">
        <f>VLOOKUP(BM654,$A$681:$F$2401,6,FALSE)</f>
        <v>66</v>
      </c>
      <c r="BQ654" s="203" t="s">
        <v>63</v>
      </c>
      <c r="BR654" s="10">
        <f>BP654*1.4</f>
        <v>92.399999999999991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VLOOKUP(BV654,$A$681:$F$2401,6,FALSE)</f>
        <v>205</v>
      </c>
      <c r="BZ654" s="203" t="s">
        <v>63</v>
      </c>
      <c r="CA654" s="10">
        <f>BY654*1.4</f>
        <v>287</v>
      </c>
      <c r="CB654" s="10"/>
      <c r="CC654" s="267"/>
      <c r="CD654" s="203" t="s">
        <v>111</v>
      </c>
      <c r="CE654" s="276" t="s">
        <v>2056</v>
      </c>
      <c r="CG654" s="204"/>
      <c r="CH654" s="204">
        <f>VLOOKUP(CE654,$A$681:$F$2401,6,FALSE)</f>
        <v>66</v>
      </c>
      <c r="CI654" s="203" t="s">
        <v>63</v>
      </c>
      <c r="CJ654" s="10">
        <f>CH654*1.4</f>
        <v>92.399999999999991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VLOOKUP(CN654,$A$681:$F$2401,6,FALSE)</f>
        <v>211</v>
      </c>
      <c r="CR654" s="203" t="s">
        <v>63</v>
      </c>
      <c r="CS654" s="10">
        <f>CQ654*1.4</f>
        <v>295.39999999999998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VLOOKUP(CW654,$A$681:$F$2401,6,FALSE)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2779</v>
      </c>
      <c r="DH654" s="204"/>
      <c r="DI654" s="204">
        <f>VLOOKUP(DF654,$A$681:$F$2401,6,FALSE)</f>
        <v>66</v>
      </c>
      <c r="DJ654" s="203" t="s">
        <v>63</v>
      </c>
      <c r="DK654" s="10">
        <f>DI654*1.4</f>
        <v>92.399999999999991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VLOOKUP(DO654,$A$681:$F$2401,6,FALSE)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VLOOKUP(DX654,$A$681:$F$2401,6,FALSE)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VLOOKUP(EG654,$A$681:$F$2401,6,FALSE)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VLOOKUP(EP654,$A$681:$F$2401,6,FALSE)</f>
        <v>211</v>
      </c>
      <c r="ET654" s="203" t="s">
        <v>63</v>
      </c>
      <c r="EU654" s="10">
        <f>ES654*1.4</f>
        <v>295.39999999999998</v>
      </c>
      <c r="EV654" s="10"/>
      <c r="EW654" s="267"/>
      <c r="EX654" s="203" t="s">
        <v>111</v>
      </c>
      <c r="EY654" s="276" t="s">
        <v>2580</v>
      </c>
      <c r="FA654" s="204"/>
      <c r="FB654" s="204">
        <f>VLOOKUP(EY654,$A$681:$F$2401,6,FALSE)</f>
        <v>22</v>
      </c>
      <c r="FC654" s="203" t="s">
        <v>63</v>
      </c>
      <c r="FD654" s="10">
        <f>FB654*1.4</f>
        <v>30.799999999999997</v>
      </c>
      <c r="FE654" s="10"/>
      <c r="FF654" s="267"/>
      <c r="FG654" s="203" t="s">
        <v>111</v>
      </c>
      <c r="FH654" s="418" t="s">
        <v>636</v>
      </c>
      <c r="FJ654" s="204"/>
      <c r="FK654" s="204">
        <f>VLOOKUP(FH654,$A$681:$F$2401,6,FALSE)</f>
        <v>8</v>
      </c>
      <c r="FL654" s="203" t="s">
        <v>63</v>
      </c>
      <c r="FM654" s="10">
        <f>FK654*1.4</f>
        <v>11.2</v>
      </c>
      <c r="FN654" s="10"/>
      <c r="FO654" s="267"/>
      <c r="FP654" s="203" t="s">
        <v>111</v>
      </c>
      <c r="FQ654" s="276" t="s">
        <v>2644</v>
      </c>
      <c r="FS654" s="204"/>
      <c r="FT654" s="204">
        <f>VLOOKUP(FQ654,$A$681:$F$2401,6,FALSE)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2841</v>
      </c>
      <c r="GB654" s="204"/>
      <c r="GC654" s="204">
        <f>VLOOKUP(FZ654,$A$681:$F$2401,6,FALSE)</f>
        <v>9</v>
      </c>
      <c r="GD654" s="203" t="s">
        <v>63</v>
      </c>
      <c r="GE654" s="10">
        <f>GC654*1.4</f>
        <v>12.6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VLOOKUP(GI654,$A$681:$F$2401,6,FALSE)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2841</v>
      </c>
      <c r="GT654" s="204"/>
      <c r="GU654" s="204">
        <f>VLOOKUP(GR654,$A$681:$F$2401,6,FALSE)</f>
        <v>9</v>
      </c>
      <c r="GV654" s="203" t="s">
        <v>63</v>
      </c>
      <c r="GW654" s="10">
        <f>GU654*1.4</f>
        <v>12.6</v>
      </c>
      <c r="GX654" s="10"/>
      <c r="GY654" s="267"/>
      <c r="GZ654" s="203" t="s">
        <v>111</v>
      </c>
      <c r="HA654" s="276" t="s">
        <v>2065</v>
      </c>
      <c r="HC654" s="204"/>
      <c r="HD654" s="204">
        <f>VLOOKUP(HA654,$A$681:$F$2401,6,FALSE)</f>
        <v>46</v>
      </c>
      <c r="HE654" s="203" t="s">
        <v>63</v>
      </c>
      <c r="HF654" s="10">
        <f>HD654*1.4</f>
        <v>64.399999999999991</v>
      </c>
      <c r="HG654" s="10"/>
      <c r="HH654" s="267"/>
      <c r="HI654" s="203" t="s">
        <v>111</v>
      </c>
      <c r="HJ654" s="276" t="s">
        <v>2779</v>
      </c>
      <c r="HL654" s="204"/>
      <c r="HM654" s="204">
        <f>VLOOKUP(HJ654,$A$681:$F$2401,6,FALSE)</f>
        <v>66</v>
      </c>
      <c r="HN654" s="203" t="s">
        <v>63</v>
      </c>
      <c r="HO654" s="10">
        <f>HM654*1.4</f>
        <v>92.399999999999991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VLOOKUP(HS654,$A$681:$F$2401,6,FALSE)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VLOOKUP(IB654,$A$681:$F$2401,6,FALSE)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VLOOKUP(IK654,$A$681:$F$2401,6,FALSE)</f>
        <v>70</v>
      </c>
      <c r="IO654" s="203" t="s">
        <v>63</v>
      </c>
      <c r="IP654" s="10">
        <f>IN654*1.4</f>
        <v>98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VLOOKUP(IT654,$A$681:$F$2401,6,FALSE)</f>
        <v>75</v>
      </c>
      <c r="IX654" s="203" t="s">
        <v>63</v>
      </c>
      <c r="IY654" s="10">
        <f>IW654*1.4</f>
        <v>105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VLOOKUP(JC654,$A$681:$F$2401,6,FALSE)</f>
        <v>75</v>
      </c>
      <c r="JG654" s="203" t="s">
        <v>63</v>
      </c>
      <c r="JH654" s="10">
        <f>JF654*1.4</f>
        <v>105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VLOOKUP(JL654,$A$681:$F$2401,6,FALSE)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2065</v>
      </c>
      <c r="JW654" s="204"/>
      <c r="JX654" s="204">
        <f>VLOOKUP(JU654,$A$681:$F$2401,6,FALSE)</f>
        <v>46</v>
      </c>
      <c r="JY654" s="203" t="s">
        <v>63</v>
      </c>
      <c r="JZ654" s="10">
        <f>JX654*1.4</f>
        <v>64.399999999999991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VLOOKUP(KD654,$A$681:$F$2401,6,FALSE)</f>
        <v>205</v>
      </c>
      <c r="KH654" s="203" t="s">
        <v>63</v>
      </c>
      <c r="KI654" s="10">
        <f>KG654*1.4</f>
        <v>287</v>
      </c>
      <c r="KJ654" s="10"/>
      <c r="KK654" s="267"/>
      <c r="KL654" s="203" t="s">
        <v>111</v>
      </c>
      <c r="KM654" s="276" t="s">
        <v>2091</v>
      </c>
      <c r="KO654" s="204"/>
      <c r="KP654" s="204">
        <f>VLOOKUP(KM654,$A$681:$F$2401,6,FALSE)</f>
        <v>21</v>
      </c>
      <c r="KQ654" s="203" t="s">
        <v>63</v>
      </c>
      <c r="KR654" s="10">
        <f>KP654*1.4</f>
        <v>29.4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VLOOKUP(KV654,$A$681:$F$2401,6,FALSE)</f>
        <v>75</v>
      </c>
      <c r="KZ654" s="203" t="s">
        <v>63</v>
      </c>
      <c r="LA654" s="10">
        <f>KY654*1.4</f>
        <v>105</v>
      </c>
      <c r="LB654" s="10"/>
      <c r="LC654" s="267"/>
      <c r="LD654" s="203" t="s">
        <v>111</v>
      </c>
      <c r="LE654" s="276" t="s">
        <v>2083</v>
      </c>
      <c r="LG654" s="204"/>
      <c r="LH654" s="204">
        <f>VLOOKUP(LE654,$A$681:$F$2401,6,FALSE)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VLOOKUP(LN654,$A$681:$F$2401,6,FALSE)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VLOOKUP(LW654,$A$681:$F$2401,6,FALSE)</f>
        <v>75</v>
      </c>
      <c r="MA654" s="203" t="s">
        <v>63</v>
      </c>
      <c r="MB654" s="10">
        <f>LZ654*1.4</f>
        <v>105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VLOOKUP(MF654,$A$681:$F$2401,6,FALSE)</f>
        <v>211</v>
      </c>
      <c r="MJ654" s="203" t="s">
        <v>63</v>
      </c>
      <c r="MK654" s="10">
        <f>MI654*1.4</f>
        <v>295.39999999999998</v>
      </c>
      <c r="ML654" s="10"/>
      <c r="MM654" s="267"/>
      <c r="MN654" s="203" t="s">
        <v>111</v>
      </c>
      <c r="MO654" s="276" t="s">
        <v>2779</v>
      </c>
      <c r="MQ654" s="204"/>
      <c r="MR654" s="204">
        <f>VLOOKUP(MO654,$A$681:$F$2401,6,FALSE)</f>
        <v>66</v>
      </c>
      <c r="MS654" s="203" t="s">
        <v>63</v>
      </c>
      <c r="MT654" s="10">
        <f>MR654*1.4</f>
        <v>92.399999999999991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VLOOKUP(MX654,$A$681:$F$2401,6,FALSE)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VLOOKUP(NG654,$A$681:$F$2401,6,FALSE)</f>
        <v>8</v>
      </c>
      <c r="NK654" s="203" t="s">
        <v>63</v>
      </c>
      <c r="NL654" s="10">
        <f>NJ654*1.4</f>
        <v>11.2</v>
      </c>
      <c r="NM654" s="10"/>
      <c r="NN654" s="267"/>
      <c r="NO654" s="203" t="s">
        <v>111</v>
      </c>
      <c r="NP654" s="421" t="s">
        <v>479</v>
      </c>
      <c r="NR654" s="204"/>
      <c r="NS654" s="204">
        <f>VLOOKUP(NP654,$A$681:$F$2401,6,FALSE)</f>
        <v>205</v>
      </c>
      <c r="NT654" s="203" t="s">
        <v>63</v>
      </c>
      <c r="NU654" s="10">
        <f>NS654*1.4</f>
        <v>287</v>
      </c>
      <c r="NV654" s="10"/>
      <c r="NW654" s="267"/>
      <c r="NX654" s="203" t="s">
        <v>111</v>
      </c>
      <c r="NY654" s="276" t="s">
        <v>2074</v>
      </c>
      <c r="OA654" s="204"/>
      <c r="OB654" s="204">
        <f>VLOOKUP(NY654,$A$681:$F$2401,6,FALSE)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2317</v>
      </c>
      <c r="OJ654" s="204"/>
      <c r="OK654" s="204">
        <f>VLOOKUP(OH654,$A$681:$F$2401,6,FALSE)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21" t="s">
        <v>2681</v>
      </c>
      <c r="OS654" s="204"/>
      <c r="OT654" s="204">
        <f>VLOOKUP(OQ654,$A$681:$F$2401,6,FALSE)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5" t="s">
        <v>619</v>
      </c>
      <c r="PB654" s="204"/>
      <c r="PC654" s="204">
        <f>VLOOKUP(OZ654,$A$681:$F$2401,6,FALSE)</f>
        <v>75</v>
      </c>
      <c r="PD654" s="203" t="s">
        <v>63</v>
      </c>
      <c r="PE654" s="10">
        <f>PC654*1.4</f>
        <v>105</v>
      </c>
      <c r="PF654" s="10"/>
      <c r="PG654" s="267"/>
      <c r="PH654" s="203" t="s">
        <v>111</v>
      </c>
      <c r="PI654" s="276" t="s">
        <v>2671</v>
      </c>
      <c r="PK654" s="204"/>
      <c r="PL654" s="204">
        <f>VLOOKUP(PI654,$A$681:$F$2401,6,FALSE)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VLOOKUP(PR654,$A$681:$F$2401,6,FALSE)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VLOOKUP(QA654,$A$681:$F$2401,6,FALSE)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VLOOKUP(QJ654,$A$681:$F$2401,6,FALSE)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VLOOKUP(QS654,$A$681:$F$2401,6,FALSE)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VLOOKUP(RB654,$A$681:$F$2401,6,FALSE)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VLOOKUP(RK654,$A$681:$F$2401,6,FALSE)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VLOOKUP(RT654,$A$681:$F$2401,6,FALSE)</f>
        <v>205</v>
      </c>
      <c r="RX654" s="203" t="s">
        <v>63</v>
      </c>
      <c r="RY654" s="10">
        <f>RW654*1.4</f>
        <v>287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VLOOKUP(SC654,$A$681:$F$2401,6,FALSE)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2779</v>
      </c>
      <c r="SN654" s="204"/>
      <c r="SO654" s="204">
        <f>VLOOKUP(SL654,$A$681:$F$2401,6,FALSE)</f>
        <v>66</v>
      </c>
      <c r="SP654" s="203" t="s">
        <v>63</v>
      </c>
      <c r="SQ654" s="10">
        <f>SO654*1.4</f>
        <v>92.399999999999991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VLOOKUP(SU654,$A$681:$F$2401,6,FALSE)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5" t="s">
        <v>565</v>
      </c>
      <c r="TF654" s="204"/>
      <c r="TG654" s="204">
        <f>VLOOKUP(TD654,$A$681:$F$2401,6,FALSE)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687</v>
      </c>
      <c r="TO654" s="204"/>
      <c r="TP654" s="204">
        <f>VLOOKUP(TM654,$A$681:$F$2401,6,FALSE)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2317</v>
      </c>
      <c r="TX654" s="204"/>
      <c r="TY654" s="204">
        <f>VLOOKUP(TV654,$A$681:$F$2401,6,FALSE)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VLOOKUP(UE654,$A$681:$F$2401,6,FALSE)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VLOOKUP(UN654,$A$681:$F$2401,6,FALSE)</f>
        <v>0</v>
      </c>
      <c r="UR654" s="203" t="s">
        <v>63</v>
      </c>
      <c r="US654" s="10">
        <f>UQ654*1.4</f>
        <v>0</v>
      </c>
      <c r="UT654" s="10"/>
      <c r="UU654" s="273"/>
      <c r="UV654" s="203" t="s">
        <v>111</v>
      </c>
      <c r="UW654" s="276" t="s">
        <v>2074</v>
      </c>
      <c r="UY654" s="204"/>
      <c r="UZ654" s="204">
        <f>VLOOKUP(UW654,$A$681:$F$2401,6,FALSE)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2133</v>
      </c>
      <c r="VH654" s="204"/>
      <c r="VI654" s="204">
        <f>VLOOKUP(VF654,$A$681:$F$2401,6,FALSE)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VLOOKUP(VO654,$A$681:$F$2401,6,FALSE)</f>
        <v>22</v>
      </c>
      <c r="VS654" s="203" t="s">
        <v>63</v>
      </c>
      <c r="VT654" s="10">
        <f>VR654*1.4</f>
        <v>30.799999999999997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VLOOKUP(VX654,$A$681:$F$2401,6,FALSE)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2580</v>
      </c>
      <c r="WI654" s="204"/>
      <c r="WJ654" s="204">
        <f>VLOOKUP(WG654,$A$681:$F$2401,6,FALSE)</f>
        <v>22</v>
      </c>
      <c r="WK654" s="203" t="s">
        <v>63</v>
      </c>
      <c r="WL654" s="10">
        <f>WJ654*1.4</f>
        <v>30.799999999999997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VLOOKUP(WP654,$A$681:$F$2401,6,FALSE)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VLOOKUP(WY654,$A$681:$F$2401,6,FALSE)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2142</v>
      </c>
      <c r="XJ654" s="204"/>
      <c r="XK654" s="204">
        <f>VLOOKUP(XH654,$A$681:$F$2401,6,FALSE)</f>
        <v>25</v>
      </c>
      <c r="XL654" s="203" t="s">
        <v>63</v>
      </c>
      <c r="XM654" s="10">
        <f>XK654*1.4</f>
        <v>35</v>
      </c>
      <c r="XO654" s="273"/>
      <c r="XP654" s="203" t="s">
        <v>111</v>
      </c>
      <c r="XQ654" s="276" t="s">
        <v>1446</v>
      </c>
      <c r="XS654" s="204"/>
      <c r="XT654" s="204">
        <f>VLOOKUP(XQ654,$A$681:$F$2401,6,FALSE)</f>
        <v>64</v>
      </c>
      <c r="XU654" s="203" t="s">
        <v>63</v>
      </c>
      <c r="XV654" s="10">
        <f>XT654*1.4</f>
        <v>89.6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VLOOKUP(XZ654,$A$681:$F$2401,6,FALSE)</f>
        <v>22</v>
      </c>
      <c r="YD654" s="203" t="s">
        <v>63</v>
      </c>
      <c r="YE654" s="10">
        <f>YC654*1.4</f>
        <v>30.799999999999997</v>
      </c>
      <c r="YG654" s="273"/>
      <c r="YH654" s="203" t="s">
        <v>111</v>
      </c>
      <c r="YI654" s="278" t="s">
        <v>183</v>
      </c>
      <c r="YK654" s="204"/>
      <c r="YL654" s="204" t="e">
        <f>VLOOKUP(YI654,$A$681:$F$2401,6,FALSE)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VLOOKUP(YR654,$A$681:$F$2401,6,FALSE)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5" t="s">
        <v>2083</v>
      </c>
      <c r="ZC654" s="204"/>
      <c r="ZD654" s="204">
        <f>VLOOKUP(ZA654,$A$681:$F$2401,6,FALSE)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VLOOKUP(ZJ654,$A$681:$F$2401,6,FALSE)</f>
        <v>75</v>
      </c>
      <c r="ZN654" s="203" t="s">
        <v>63</v>
      </c>
      <c r="ZO654" s="10">
        <f>ZM654*1.4</f>
        <v>105</v>
      </c>
      <c r="ZQ654" s="273"/>
      <c r="ZR654" s="203" t="s">
        <v>111</v>
      </c>
      <c r="ZS654" s="276" t="s">
        <v>810</v>
      </c>
      <c r="ZU654" s="204"/>
      <c r="ZV654" s="204">
        <f>VLOOKUP(ZS654,$A$681:$F$2401,6,FALSE)</f>
        <v>0</v>
      </c>
      <c r="ZW654" s="203" t="s">
        <v>63</v>
      </c>
      <c r="ZX654" s="10">
        <f>ZV654*1.4</f>
        <v>0</v>
      </c>
      <c r="ZY654" s="10"/>
      <c r="ZZ654" s="273"/>
      <c r="AAA654" s="203" t="s">
        <v>111</v>
      </c>
      <c r="AAB654" s="276" t="s">
        <v>1731</v>
      </c>
      <c r="AAD654" s="204"/>
      <c r="AAE654" s="204">
        <f>VLOOKUP(AAB654,$A$681:$F$2401,6,FALSE)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VLOOKUP(AAK654,$A$681:$F$2401,6,FALSE)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VLOOKUP(AAT654,$A$681:$F$2401,6,FALSE)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VLOOKUP(ABC654,$A$681:$F$2401,6,FALSE)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2515</v>
      </c>
      <c r="ABN654" s="204"/>
      <c r="ABO654" s="204">
        <f>VLOOKUP(ABL654,$A$681:$F$2401,6,FALSE)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2133</v>
      </c>
      <c r="ABW654" s="204"/>
      <c r="ABX654" s="204">
        <f>VLOOKUP(ABU654,$A$681:$F$2401,6,FALSE)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VLOOKUP(ACD654,$A$681:$F$2401,6,FALSE)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VLOOKUP(ACM654,$A$681:$F$2401,6,FALSE)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VLOOKUP(ACV654,$A$681:$F$2401,6,FALSE)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VLOOKUP(ADE654,$A$681:$F$2401,6,FALSE)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VLOOKUP(ADN654,$A$681:$F$2401,6,FALSE)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VLOOKUP(ADW654,$A$681:$F$2401,6,FALSE)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VLOOKUP(AEF654,$A$681:$F$2401,6,FALSE)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VLOOKUP(AEO654,$A$681:$F$2401,6,FALSE)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VLOOKUP(AEX654,$A$681:$F$2401,6,FALSE)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VLOOKUP(AFG654,$A$681:$F$2401,6,FALSE)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VLOOKUP(AFP654,$A$681:$F$2401,6,FALSE)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VLOOKUP(AFY654,$A$681:$F$2401,6,FALSE)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VLOOKUP(AGH654,$A$681:$F$2401,6,FALSE)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VLOOKUP(AGQ654,$A$681:$F$2401,6,FALSE)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VLOOKUP(AGZ654,$A$681:$F$2401,6,FALSE)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VLOOKUP(AHI654,$A$681:$F$2401,6,FALSE)</f>
        <v>75</v>
      </c>
      <c r="AHM654" s="203" t="s">
        <v>63</v>
      </c>
      <c r="AHN654" s="10">
        <f>AHL654*1.4</f>
        <v>105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VLOOKUP(AHR654,$A$681:$F$2401,6,FALSE)</f>
        <v>102</v>
      </c>
      <c r="AHV654" s="203" t="s">
        <v>63</v>
      </c>
      <c r="AHW654" s="10">
        <f>AHU654*1.4</f>
        <v>142.79999999999998</v>
      </c>
      <c r="AHX654" s="10"/>
      <c r="AHY654" s="273"/>
      <c r="AHZ654" s="203" t="s">
        <v>111</v>
      </c>
      <c r="AIA654" s="276" t="s">
        <v>2142</v>
      </c>
      <c r="AIC654" s="204"/>
      <c r="AID654" s="204">
        <f>VLOOKUP(AIA654,$A$681:$F$2401,6,FALSE)</f>
        <v>25</v>
      </c>
      <c r="AIE654" s="203" t="s">
        <v>63</v>
      </c>
      <c r="AIF654" s="10">
        <f>AID654*1.4</f>
        <v>35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VLOOKUP(AIJ654,$A$681:$F$2401,6,FALSE)</f>
        <v>8</v>
      </c>
      <c r="AIN654" s="203" t="s">
        <v>63</v>
      </c>
      <c r="AIO654" s="10">
        <f>AIM654*1.4</f>
        <v>11.2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VLOOKUP(AIS654,$A$681:$F$2401,6,FALSE)</f>
        <v>22</v>
      </c>
      <c r="AIW654" s="203" t="s">
        <v>63</v>
      </c>
      <c r="AIX654" s="10">
        <f>AIV654*1.4</f>
        <v>30.799999999999997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VLOOKUP(AJB654,$A$681:$F$2401,6,FALSE)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2083</v>
      </c>
      <c r="AJM654" s="204"/>
      <c r="AJN654" s="204">
        <f>VLOOKUP(AJK654,$A$681:$F$2401,6,FALSE)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8" t="s">
        <v>2663</v>
      </c>
      <c r="AJV654" s="204"/>
      <c r="AJW654" s="204">
        <f>VLOOKUP(AJT654,$A$681:$F$2401,6,FALSE)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VLOOKUP(AKC654,$A$681:$F$2401,6,FALSE)</f>
        <v>0</v>
      </c>
      <c r="AKG654" s="203" t="s">
        <v>63</v>
      </c>
      <c r="AKH654" s="10">
        <f>AKF654*1.4</f>
        <v>0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VLOOKUP(AKL654,$A$681:$F$2401,6,FALSE)</f>
        <v>211</v>
      </c>
      <c r="AKP654" s="203" t="s">
        <v>63</v>
      </c>
      <c r="AKQ654" s="10">
        <f>AKO654*1.4</f>
        <v>295.39999999999998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VLOOKUP(AKU654,$A$681:$F$2401,6,FALSE)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VLOOKUP(ALD654,$A$681:$F$2401,6,FALSE)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2083</v>
      </c>
      <c r="ALO654" s="204"/>
      <c r="ALP654" s="204">
        <f>VLOOKUP(ALM654,$A$681:$F$2401,6,FALSE)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VLOOKUP(ALV654,$A$681:$F$2401,6,FALSE)</f>
        <v>24</v>
      </c>
      <c r="ALZ654" s="203" t="s">
        <v>63</v>
      </c>
      <c r="AMA654" s="10">
        <f>ALY654*1.4</f>
        <v>33.599999999999994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VLOOKUP(AME654,$A$681:$F$2401,6,FALSE)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VLOOKUP(AMN654,$A$681:$F$2401,6,FALSE)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VLOOKUP(AMW654,$A$681:$F$2401,6,FALSE)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VLOOKUP(ANF654,$A$681:$F$2401,6,FALSE)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VLOOKUP(ANO654,$A$681:$F$2401,6,FALSE)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VLOOKUP(ANX654,$A$681:$F$2401,6,FALSE)</f>
        <v>75</v>
      </c>
      <c r="AOB654" s="203" t="s">
        <v>63</v>
      </c>
      <c r="AOC654" s="10">
        <f>AOA654*1.4</f>
        <v>105</v>
      </c>
      <c r="AOD654" s="10"/>
      <c r="AOE654" s="273"/>
      <c r="AOF654" s="203" t="s">
        <v>111</v>
      </c>
      <c r="AOG654" s="276" t="s">
        <v>2779</v>
      </c>
      <c r="AOI654" s="204"/>
      <c r="AOJ654" s="204">
        <f>VLOOKUP(AOG654,$A$681:$F$2401,6,FALSE)</f>
        <v>66</v>
      </c>
      <c r="AOK654" s="203" t="s">
        <v>63</v>
      </c>
      <c r="AOL654" s="10">
        <f>AOJ654*1.4</f>
        <v>92.399999999999991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VLOOKUP(AOP654,$A$681:$F$2401,6,FALSE)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2779</v>
      </c>
      <c r="APA654" s="204"/>
      <c r="APB654" s="204">
        <f>VLOOKUP(AOY654,$A$681:$F$2401,6,FALSE)</f>
        <v>66</v>
      </c>
      <c r="APC654" s="203" t="s">
        <v>63</v>
      </c>
      <c r="APD654" s="10">
        <f>APB654*1.4</f>
        <v>92.399999999999991</v>
      </c>
      <c r="APE654" s="10"/>
      <c r="APF654" s="273"/>
      <c r="APG654" s="203" t="s">
        <v>111</v>
      </c>
      <c r="APH654" s="276" t="s">
        <v>2681</v>
      </c>
      <c r="APJ654" s="204"/>
      <c r="APK654" s="204">
        <f>VLOOKUP(APH654,$A$681:$F$2401,6,FALSE)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VLOOKUP(APQ654,$A$681:$F$2401,6,FALSE)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VLOOKUP(APZ654,$A$681:$F$2401,6,FALSE)</f>
        <v>0</v>
      </c>
      <c r="AQD654" s="203" t="s">
        <v>63</v>
      </c>
      <c r="AQE654" s="10">
        <f>AQC654*1.4</f>
        <v>0</v>
      </c>
      <c r="AQF654" s="10"/>
      <c r="AQG654" s="273"/>
    </row>
    <row r="655" spans="1:1125" s="14" customFormat="1" ht="15">
      <c r="A655" s="203" t="s">
        <v>112</v>
      </c>
      <c r="B655" s="276" t="s">
        <v>2805</v>
      </c>
      <c r="D655" s="204"/>
      <c r="E655" s="204">
        <f>VLOOKUP(B655,$A$681:$F$2401,6,FALSE)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VLOOKUP(K655,$A$681:$F$2401,6,FALSE)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VLOOKUP(T655,$A$681:$F$2401,6,FALSE)</f>
        <v>211</v>
      </c>
      <c r="X655" s="203" t="s">
        <v>65</v>
      </c>
      <c r="Y655" s="10">
        <f>W655*1.3</f>
        <v>274.3</v>
      </c>
      <c r="Z655" s="10"/>
      <c r="AA655" s="267"/>
      <c r="AB655" s="203" t="s">
        <v>112</v>
      </c>
      <c r="AC655" s="276" t="s">
        <v>2083</v>
      </c>
      <c r="AE655" s="204"/>
      <c r="AF655" s="204">
        <f>VLOOKUP(AC655,$A$681:$F$2401,6,FALSE)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VLOOKUP(AL655,$A$681:$F$2401,6,FALSE)</f>
        <v>75</v>
      </c>
      <c r="AP655" s="203" t="s">
        <v>65</v>
      </c>
      <c r="AQ655" s="10">
        <f>AO655*1.3</f>
        <v>97.5</v>
      </c>
      <c r="AR655" s="10"/>
      <c r="AS655" s="267"/>
      <c r="AT655" s="203" t="s">
        <v>112</v>
      </c>
      <c r="AU655" s="276" t="s">
        <v>2663</v>
      </c>
      <c r="AW655" s="204"/>
      <c r="AX655" s="204">
        <f>VLOOKUP(AU655,$A$681:$F$2401,6,FALSE)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VLOOKUP(BD655,$A$681:$F$2401,6,FALSE)</f>
        <v>211</v>
      </c>
      <c r="BH655" s="203" t="s">
        <v>65</v>
      </c>
      <c r="BI655" s="10">
        <f>BG655*1.3</f>
        <v>274.3</v>
      </c>
      <c r="BJ655" s="10"/>
      <c r="BK655" s="267"/>
      <c r="BL655" s="203" t="s">
        <v>112</v>
      </c>
      <c r="BM655" s="276" t="s">
        <v>2083</v>
      </c>
      <c r="BO655" s="204"/>
      <c r="BP655" s="204">
        <f>VLOOKUP(BM655,$A$681:$F$2401,6,FALSE)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VLOOKUP(BV655,$A$681:$F$2401,6,FALSE)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VLOOKUP(CE655,$A$681:$F$2401,6,FALSE)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VLOOKUP(CN655,$A$681:$F$2401,6,FALSE)</f>
        <v>75</v>
      </c>
      <c r="CR655" s="203" t="s">
        <v>65</v>
      </c>
      <c r="CS655" s="10">
        <f>CQ655*1.3</f>
        <v>97.5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VLOOKUP(CW655,$A$681:$F$2401,6,FALSE)</f>
        <v>22</v>
      </c>
      <c r="DA655" s="203" t="s">
        <v>65</v>
      </c>
      <c r="DB655" s="10">
        <f>CZ655*1.3</f>
        <v>28.6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VLOOKUP(DF655,$A$681:$F$2401,6,FALSE)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VLOOKUP(DO655,$A$681:$F$2401,6,FALSE)</f>
        <v>38</v>
      </c>
      <c r="DS655" s="203" t="s">
        <v>65</v>
      </c>
      <c r="DT655" s="10">
        <f>DR655*1.3</f>
        <v>49.4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VLOOKUP(DX655,$A$681:$F$2401,6,FALSE)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VLOOKUP(EG655,$A$681:$F$2401,6,FALSE)</f>
        <v>65</v>
      </c>
      <c r="EK655" s="203" t="s">
        <v>65</v>
      </c>
      <c r="EL655" s="10">
        <f>EJ655*1.3</f>
        <v>84.5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VLOOKUP(EP655,$A$681:$F$2401,6,FALSE)</f>
        <v>75</v>
      </c>
      <c r="ET655" s="203" t="s">
        <v>65</v>
      </c>
      <c r="EU655" s="10">
        <f>ES655*1.3</f>
        <v>97.5</v>
      </c>
      <c r="EV655" s="10"/>
      <c r="EW655" s="267"/>
      <c r="EX655" s="203" t="s">
        <v>112</v>
      </c>
      <c r="EY655" s="276" t="s">
        <v>2779</v>
      </c>
      <c r="FA655" s="204"/>
      <c r="FB655" s="204">
        <f>VLOOKUP(EY655,$A$681:$F$2401,6,FALSE)</f>
        <v>66</v>
      </c>
      <c r="FC655" s="203" t="s">
        <v>65</v>
      </c>
      <c r="FD655" s="10">
        <f>FB655*1.3</f>
        <v>85.8</v>
      </c>
      <c r="FE655" s="10"/>
      <c r="FF655" s="267"/>
      <c r="FG655" s="203" t="s">
        <v>112</v>
      </c>
      <c r="FH655" s="418" t="s">
        <v>2056</v>
      </c>
      <c r="FJ655" s="204"/>
      <c r="FK655" s="204">
        <f>VLOOKUP(FH655,$A$681:$F$2401,6,FALSE)</f>
        <v>66</v>
      </c>
      <c r="FL655" s="203" t="s">
        <v>65</v>
      </c>
      <c r="FM655" s="10">
        <f>FK655*1.3</f>
        <v>85.8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VLOOKUP(FQ655,$A$681:$F$2401,6,FALSE)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2805</v>
      </c>
      <c r="GB655" s="204"/>
      <c r="GC655" s="204">
        <f>VLOOKUP(FZ655,$A$681:$F$2401,6,FALSE)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VLOOKUP(GI655,$A$681:$F$2401,6,FALSE)</f>
        <v>8</v>
      </c>
      <c r="GM655" s="203" t="s">
        <v>65</v>
      </c>
      <c r="GN655" s="10">
        <f>GL655*1.3</f>
        <v>10.4</v>
      </c>
      <c r="GO655" s="10"/>
      <c r="GP655" s="267"/>
      <c r="GQ655" s="203" t="s">
        <v>112</v>
      </c>
      <c r="GR655" s="276" t="s">
        <v>2704</v>
      </c>
      <c r="GT655" s="204"/>
      <c r="GU655" s="204">
        <f>VLOOKUP(GR655,$A$681:$F$2401,6,FALSE)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VLOOKUP(HA655,$A$681:$F$2401,6,FALSE)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2083</v>
      </c>
      <c r="HL655" s="204"/>
      <c r="HM655" s="204">
        <f>VLOOKUP(HJ655,$A$681:$F$2401,6,FALSE)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2317</v>
      </c>
      <c r="HU655" s="204"/>
      <c r="HV655" s="204">
        <f>VLOOKUP(HS655,$A$681:$F$2401,6,FALSE)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VLOOKUP(IB655,$A$681:$F$2401,6,FALSE)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2083</v>
      </c>
      <c r="IM655" s="204"/>
      <c r="IN655" s="204">
        <f>VLOOKUP(IK655,$A$681:$F$2401,6,FALSE)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VLOOKUP(IT655,$A$681:$F$2401,6,FALSE)</f>
        <v>102</v>
      </c>
      <c r="IX655" s="203" t="s">
        <v>65</v>
      </c>
      <c r="IY655" s="10">
        <f>IW655*1.3</f>
        <v>132.6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VLOOKUP(JC655,$A$681:$F$2401,6,FALSE)</f>
        <v>205</v>
      </c>
      <c r="JG655" s="203" t="s">
        <v>65</v>
      </c>
      <c r="JH655" s="10">
        <f>JF655*1.3</f>
        <v>266.5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VLOOKUP(JL655,$A$681:$F$2401,6,FALSE)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1731</v>
      </c>
      <c r="JW655" s="204"/>
      <c r="JX655" s="204">
        <f>VLOOKUP(JU655,$A$681:$F$2401,6,FALSE)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VLOOKUP(KD655,$A$681:$F$2401,6,FALSE)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VLOOKUP(KM655,$A$681:$F$2401,6,FALSE)</f>
        <v>35</v>
      </c>
      <c r="KQ655" s="203" t="s">
        <v>65</v>
      </c>
      <c r="KR655" s="10">
        <f>KP655*1.3</f>
        <v>45.5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VLOOKUP(KV655,$A$681:$F$2401,6,FALSE)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VLOOKUP(LE655,$A$681:$F$2401,6,FALSE)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VLOOKUP(LN655,$A$681:$F$2401,6,FALSE)</f>
        <v>70</v>
      </c>
      <c r="LR655" s="203" t="s">
        <v>65</v>
      </c>
      <c r="LS655" s="10">
        <f>LQ655*1.3</f>
        <v>91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VLOOKUP(LW655,$A$681:$F$2401,6,FALSE)</f>
        <v>22</v>
      </c>
      <c r="MA655" s="203" t="s">
        <v>65</v>
      </c>
      <c r="MB655" s="10">
        <f>LZ655*1.3</f>
        <v>28.6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VLOOKUP(MF655,$A$681:$F$2401,6,FALSE)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2644</v>
      </c>
      <c r="MQ655" s="204"/>
      <c r="MR655" s="204">
        <f>VLOOKUP(MO655,$A$681:$F$2401,6,FALSE)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VLOOKUP(MX655,$A$681:$F$2401,6,FALSE)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2056</v>
      </c>
      <c r="NI655" s="204"/>
      <c r="NJ655" s="204">
        <f>VLOOKUP(NG655,$A$681:$F$2401,6,FALSE)</f>
        <v>66</v>
      </c>
      <c r="NK655" s="203" t="s">
        <v>65</v>
      </c>
      <c r="NL655" s="10">
        <f>NJ655*1.3</f>
        <v>85.8</v>
      </c>
      <c r="NM655" s="10"/>
      <c r="NN655" s="267"/>
      <c r="NO655" s="203" t="s">
        <v>112</v>
      </c>
      <c r="NP655" s="421" t="s">
        <v>654</v>
      </c>
      <c r="NR655" s="204"/>
      <c r="NS655" s="204">
        <f>VLOOKUP(NP655,$A$681:$F$2401,6,FALSE)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2515</v>
      </c>
      <c r="OA655" s="204"/>
      <c r="OB655" s="204">
        <f>VLOOKUP(NY655,$A$681:$F$2401,6,FALSE)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VLOOKUP(OH655,$A$681:$F$2401,6,FALSE)</f>
        <v>102</v>
      </c>
      <c r="OL655" s="203" t="s">
        <v>65</v>
      </c>
      <c r="OM655" s="10">
        <f>OK655*1.3</f>
        <v>132.6</v>
      </c>
      <c r="ON655" s="10"/>
      <c r="OO655" s="267"/>
      <c r="OP655" s="203" t="s">
        <v>112</v>
      </c>
      <c r="OQ655" s="421" t="s">
        <v>2091</v>
      </c>
      <c r="OS655" s="204"/>
      <c r="OT655" s="204">
        <f>VLOOKUP(OQ655,$A$681:$F$2401,6,FALSE)</f>
        <v>21</v>
      </c>
      <c r="OU655" s="203" t="s">
        <v>65</v>
      </c>
      <c r="OV655" s="10">
        <f>OT655*1.3</f>
        <v>27.3</v>
      </c>
      <c r="OW655" s="10"/>
      <c r="OX655" s="267"/>
      <c r="OY655" s="203" t="s">
        <v>112</v>
      </c>
      <c r="OZ655" s="425" t="s">
        <v>2671</v>
      </c>
      <c r="PB655" s="204"/>
      <c r="PC655" s="204">
        <f>VLOOKUP(OZ655,$A$681:$F$2401,6,FALSE)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VLOOKUP(PI655,$A$681:$F$2401,6,FALSE)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VLOOKUP(PR655,$A$681:$F$2401,6,FALSE)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VLOOKUP(QA655,$A$681:$F$2401,6,FALSE)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VLOOKUP(QJ655,$A$681:$F$2401,6,FALSE)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VLOOKUP(QS655,$A$681:$F$2401,6,FALSE)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VLOOKUP(RB655,$A$681:$F$2401,6,FALSE)</f>
        <v>0</v>
      </c>
      <c r="RF655" s="203" t="s">
        <v>65</v>
      </c>
      <c r="RG655" s="10">
        <f>RE655*1.3</f>
        <v>0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VLOOKUP(RK655,$A$681:$F$2401,6,FALSE)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VLOOKUP(RT655,$A$681:$F$2401,6,FALSE)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2083</v>
      </c>
      <c r="SE655" s="204"/>
      <c r="SF655" s="204">
        <f>VLOOKUP(SC655,$A$681:$F$2401,6,FALSE)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2083</v>
      </c>
      <c r="SN655" s="204"/>
      <c r="SO655" s="204">
        <f>VLOOKUP(SL655,$A$681:$F$2401,6,FALSE)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VLOOKUP(SU655,$A$681:$F$2401,6,FALSE)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5" t="s">
        <v>2083</v>
      </c>
      <c r="TF655" s="204"/>
      <c r="TG655" s="204">
        <f>VLOOKUP(TD655,$A$681:$F$2401,6,FALSE)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2841</v>
      </c>
      <c r="TO655" s="204"/>
      <c r="TP655" s="204">
        <f>VLOOKUP(TM655,$A$681:$F$2401,6,FALSE)</f>
        <v>9</v>
      </c>
      <c r="TQ655" s="203" t="s">
        <v>65</v>
      </c>
      <c r="TR655" s="10">
        <f>TP655*1.3</f>
        <v>11.700000000000001</v>
      </c>
      <c r="TS655" s="10"/>
      <c r="TT655" s="273"/>
      <c r="TU655" s="203" t="s">
        <v>112</v>
      </c>
      <c r="TV655" s="276" t="s">
        <v>2057</v>
      </c>
      <c r="TX655" s="204"/>
      <c r="TY655" s="204">
        <f>VLOOKUP(TV655,$A$681:$F$2401,6,FALSE)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VLOOKUP(UE655,$A$681:$F$2401,6,FALSE)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2779</v>
      </c>
      <c r="UP655" s="204"/>
      <c r="UQ655" s="204">
        <f>VLOOKUP(UN655,$A$681:$F$2401,6,FALSE)</f>
        <v>66</v>
      </c>
      <c r="UR655" s="203" t="s">
        <v>65</v>
      </c>
      <c r="US655" s="10">
        <f>UQ655*1.3</f>
        <v>85.8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VLOOKUP(UW655,$A$681:$F$2401,6,FALSE)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VLOOKUP(VF655,$A$681:$F$2401,6,FALSE)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VLOOKUP(VO655,$A$681:$F$2401,6,FALSE)</f>
        <v>39</v>
      </c>
      <c r="VS655" s="203" t="s">
        <v>65</v>
      </c>
      <c r="VT655" s="10">
        <f>VR655*1.3</f>
        <v>50.7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VLOOKUP(VX655,$A$681:$F$2401,6,FALSE)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VLOOKUP(WG655,$A$681:$F$2401,6,FALSE)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VLOOKUP(WP655,$A$681:$F$2401,6,FALSE)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VLOOKUP(WY655,$A$681:$F$2401,6,FALSE)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VLOOKUP(XH655,$A$681:$F$2401,6,FALSE)</f>
        <v>211</v>
      </c>
      <c r="XL655" s="203" t="s">
        <v>65</v>
      </c>
      <c r="XM655" s="10">
        <f>XK655*1.3</f>
        <v>274.3</v>
      </c>
      <c r="XO655" s="273"/>
      <c r="XP655" s="203" t="s">
        <v>112</v>
      </c>
      <c r="XQ655" s="276" t="s">
        <v>1193</v>
      </c>
      <c r="XS655" s="204"/>
      <c r="XT655" s="204">
        <f>VLOOKUP(XQ655,$A$681:$F$2401,6,FALSE)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VLOOKUP(XZ655,$A$681:$F$2401,6,FALSE)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VLOOKUP(YI655,$A$681:$F$2401,6,FALSE)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VLOOKUP(YR655,$A$681:$F$2401,6,FALSE)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5" t="s">
        <v>619</v>
      </c>
      <c r="ZC655" s="204"/>
      <c r="ZD655" s="204">
        <f>VLOOKUP(ZA655,$A$681:$F$2401,6,FALSE)</f>
        <v>75</v>
      </c>
      <c r="ZE655" s="203" t="s">
        <v>65</v>
      </c>
      <c r="ZF655" s="10">
        <f>ZD655*1.3</f>
        <v>97.5</v>
      </c>
      <c r="ZH655" s="273"/>
      <c r="ZI655" s="203" t="s">
        <v>112</v>
      </c>
      <c r="ZJ655" s="276" t="s">
        <v>565</v>
      </c>
      <c r="ZL655" s="204"/>
      <c r="ZM655" s="204">
        <f>VLOOKUP(ZJ655,$A$681:$F$2401,6,FALSE)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619</v>
      </c>
      <c r="ZU655" s="204"/>
      <c r="ZV655" s="204">
        <f>VLOOKUP(ZS655,$A$681:$F$2401,6,FALSE)</f>
        <v>75</v>
      </c>
      <c r="ZW655" s="203" t="s">
        <v>65</v>
      </c>
      <c r="ZX655" s="10">
        <f>ZV655*1.3</f>
        <v>97.5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VLOOKUP(AAB655,$A$681:$F$2401,6,FALSE)</f>
        <v>211</v>
      </c>
      <c r="AAF655" s="203" t="s">
        <v>65</v>
      </c>
      <c r="AAG655" s="10">
        <f>AAE655*1.3</f>
        <v>274.3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VLOOKUP(AAK655,$A$681:$F$2401,6,FALSE)</f>
        <v>0</v>
      </c>
      <c r="AAO655" s="203" t="s">
        <v>65</v>
      </c>
      <c r="AAP655" s="10">
        <f>AAN655*1.3</f>
        <v>0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VLOOKUP(AAT655,$A$681:$F$2401,6,FALSE)</f>
        <v>49</v>
      </c>
      <c r="AAX655" s="203" t="s">
        <v>65</v>
      </c>
      <c r="AAY655" s="10">
        <f>AAW655*1.3</f>
        <v>63.7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VLOOKUP(ABC655,$A$681:$F$2401,6,FALSE)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3143</v>
      </c>
      <c r="ABN655" s="204"/>
      <c r="ABO655" s="204">
        <f>VLOOKUP(ABL655,$A$681:$F$2401,6,FALSE)</f>
        <v>4</v>
      </c>
      <c r="ABP655" s="203" t="s">
        <v>65</v>
      </c>
      <c r="ABQ655" s="10">
        <f>ABO655*1.3</f>
        <v>5.2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VLOOKUP(ABU655,$A$681:$F$2401,6,FALSE)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VLOOKUP(ACD655,$A$681:$F$2401,6,FALSE)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VLOOKUP(ACM655,$A$681:$F$2401,6,FALSE)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VLOOKUP(ACV655,$A$681:$F$2401,6,FALSE)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VLOOKUP(ADE655,$A$681:$F$2401,6,FALSE)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VLOOKUP(ADN655,$A$681:$F$2401,6,FALSE)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VLOOKUP(ADW655,$A$681:$F$2401,6,FALSE)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VLOOKUP(AEF655,$A$681:$F$2401,6,FALSE)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VLOOKUP(AEO655,$A$681:$F$2401,6,FALSE)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VLOOKUP(AEX655,$A$681:$F$2401,6,FALSE)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VLOOKUP(AFG655,$A$681:$F$2401,6,FALSE)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VLOOKUP(AFP655,$A$681:$F$2401,6,FALSE)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VLOOKUP(AFY655,$A$681:$F$2401,6,FALSE)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VLOOKUP(AGH655,$A$681:$F$2401,6,FALSE)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VLOOKUP(AGQ655,$A$681:$F$2401,6,FALSE)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VLOOKUP(AGZ655,$A$681:$F$2401,6,FALSE)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VLOOKUP(AHI655,$A$681:$F$2401,6,FALSE)</f>
        <v>49</v>
      </c>
      <c r="AHM655" s="203" t="s">
        <v>65</v>
      </c>
      <c r="AHN655" s="10">
        <f>AHL655*1.3</f>
        <v>63.7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VLOOKUP(AHR655,$A$681:$F$2401,6,FALSE)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VLOOKUP(AIA655,$A$681:$F$2401,6,FALSE)</f>
        <v>24</v>
      </c>
      <c r="AIE655" s="203" t="s">
        <v>65</v>
      </c>
      <c r="AIF655" s="10">
        <f>AID655*1.3</f>
        <v>31.200000000000003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VLOOKUP(AIJ655,$A$681:$F$2401,6,FALSE)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VLOOKUP(AIS655,$A$681:$F$2401,6,FALSE)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VLOOKUP(AJB655,$A$681:$F$2401,6,FALSE)</f>
        <v>205</v>
      </c>
      <c r="AJF655" s="203" t="s">
        <v>65</v>
      </c>
      <c r="AJG655" s="10">
        <f>AJE655*1.3</f>
        <v>266.5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VLOOKUP(AJK655,$A$681:$F$2401,6,FALSE)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8" t="s">
        <v>538</v>
      </c>
      <c r="AJV655" s="204"/>
      <c r="AJW655" s="204">
        <f>VLOOKUP(AJT655,$A$681:$F$2401,6,FALSE)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VLOOKUP(AKC655,$A$681:$F$2401,6,FALSE)</f>
        <v>75</v>
      </c>
      <c r="AKG655" s="203" t="s">
        <v>65</v>
      </c>
      <c r="AKH655" s="10">
        <f>AKF655*1.3</f>
        <v>97.5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VLOOKUP(AKL655,$A$681:$F$2401,6,FALSE)</f>
        <v>102</v>
      </c>
      <c r="AKP655" s="203" t="s">
        <v>65</v>
      </c>
      <c r="AKQ655" s="10">
        <f>AKO655*1.3</f>
        <v>132.6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VLOOKUP(AKU655,$A$681:$F$2401,6,FALSE)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VLOOKUP(ALD655,$A$681:$F$2401,6,FALSE)</f>
        <v>24</v>
      </c>
      <c r="ALH655" s="203" t="s">
        <v>65</v>
      </c>
      <c r="ALI655" s="10">
        <f>ALG655*1.3</f>
        <v>31.200000000000003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VLOOKUP(ALM655,$A$681:$F$2401,6,FALSE)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VLOOKUP(ALV655,$A$681:$F$2401,6,FALSE)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2727</v>
      </c>
      <c r="AMG655" s="204"/>
      <c r="AMH655" s="204">
        <f>VLOOKUP(AME655,$A$681:$F$2401,6,FALSE)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VLOOKUP(AMN655,$A$681:$F$2401,6,FALSE)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VLOOKUP(AMW655,$A$681:$F$2401,6,FALSE)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VLOOKUP(ANF655,$A$681:$F$2401,6,FALSE)</f>
        <v>205</v>
      </c>
      <c r="ANJ655" s="203" t="s">
        <v>65</v>
      </c>
      <c r="ANK655" s="10">
        <f>ANI655*1.3</f>
        <v>266.5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VLOOKUP(ANO655,$A$681:$F$2401,6,FALSE)</f>
        <v>70</v>
      </c>
      <c r="ANS655" s="203" t="s">
        <v>65</v>
      </c>
      <c r="ANT655" s="10">
        <f>ANR655*1.3</f>
        <v>91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VLOOKUP(ANX655,$A$681:$F$2401,6,FALSE)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VLOOKUP(AOG655,$A$681:$F$2401,6,FALSE)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VLOOKUP(AOP655,$A$681:$F$2401,6,FALSE)</f>
        <v>39</v>
      </c>
      <c r="AOT655" s="203" t="s">
        <v>65</v>
      </c>
      <c r="AOU655" s="10">
        <f>AOS655*1.3</f>
        <v>50.7</v>
      </c>
      <c r="AOV655" s="10"/>
      <c r="AOW655" s="273"/>
      <c r="AOX655" s="203" t="s">
        <v>112</v>
      </c>
      <c r="AOY655" s="276" t="s">
        <v>2083</v>
      </c>
      <c r="APA655" s="204"/>
      <c r="APB655" s="204">
        <f>VLOOKUP(AOY655,$A$681:$F$2401,6,FALSE)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VLOOKUP(APH655,$A$681:$F$2401,6,FALSE)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VLOOKUP(APQ655,$A$681:$F$2401,6,FALSE)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VLOOKUP(APZ655,$A$681:$F$2401,6,FALSE)</f>
        <v>205</v>
      </c>
      <c r="AQD655" s="203" t="s">
        <v>65</v>
      </c>
      <c r="AQE655" s="10">
        <f>AQC655*1.3</f>
        <v>266.5</v>
      </c>
      <c r="AQF655" s="10"/>
      <c r="AQG655" s="273"/>
    </row>
    <row r="656" spans="1:1125" s="14" customFormat="1" ht="15">
      <c r="A656" s="203" t="s">
        <v>113</v>
      </c>
      <c r="B656" s="276" t="s">
        <v>2675</v>
      </c>
      <c r="D656" s="204"/>
      <c r="E656" s="204">
        <f>VLOOKUP(B656,$A$681:$F$2401,6,FALSE)</f>
        <v>13</v>
      </c>
      <c r="F656" s="203" t="s">
        <v>67</v>
      </c>
      <c r="G656" s="10">
        <f>E656*1.2</f>
        <v>15.6</v>
      </c>
      <c r="H656" s="10"/>
      <c r="I656" s="267"/>
      <c r="J656" s="203" t="s">
        <v>113</v>
      </c>
      <c r="K656" s="276" t="s">
        <v>2779</v>
      </c>
      <c r="M656" s="204"/>
      <c r="N656" s="204">
        <f>VLOOKUP(K656,$A$681:$F$2401,6,FALSE)</f>
        <v>66</v>
      </c>
      <c r="O656" s="203" t="s">
        <v>67</v>
      </c>
      <c r="P656" s="10">
        <f>N656*1.2</f>
        <v>79.2</v>
      </c>
      <c r="Q656" s="10"/>
      <c r="R656" s="267"/>
      <c r="S656" s="203" t="s">
        <v>113</v>
      </c>
      <c r="T656" s="276" t="s">
        <v>2805</v>
      </c>
      <c r="V656" s="204"/>
      <c r="W656" s="204">
        <f>VLOOKUP(T656,$A$681:$F$2401,6,FALSE)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VLOOKUP(AC656,$A$681:$F$2401,6,FALSE)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VLOOKUP(AL656,$A$681:$F$2401,6,FALSE)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2779</v>
      </c>
      <c r="AW656" s="204"/>
      <c r="AX656" s="204">
        <f>VLOOKUP(AU656,$A$681:$F$2401,6,FALSE)</f>
        <v>66</v>
      </c>
      <c r="AY656" s="203" t="s">
        <v>67</v>
      </c>
      <c r="AZ656" s="10">
        <f>AX656*1.2</f>
        <v>79.2</v>
      </c>
      <c r="BA656" s="10"/>
      <c r="BB656" s="267"/>
      <c r="BC656" s="203" t="s">
        <v>113</v>
      </c>
      <c r="BD656" s="276" t="s">
        <v>2779</v>
      </c>
      <c r="BF656" s="204"/>
      <c r="BG656" s="204">
        <f>VLOOKUP(BD656,$A$681:$F$2401,6,FALSE)</f>
        <v>66</v>
      </c>
      <c r="BH656" s="203" t="s">
        <v>67</v>
      </c>
      <c r="BI656" s="10">
        <f>BG656*1.2</f>
        <v>79.2</v>
      </c>
      <c r="BJ656" s="10"/>
      <c r="BK656" s="267"/>
      <c r="BL656" s="203" t="s">
        <v>113</v>
      </c>
      <c r="BM656" s="276" t="s">
        <v>2671</v>
      </c>
      <c r="BO656" s="204"/>
      <c r="BP656" s="204">
        <f>VLOOKUP(BM656,$A$681:$F$2401,6,FALSE)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VLOOKUP(BV656,$A$681:$F$2401,6,FALSE)</f>
        <v>75</v>
      </c>
      <c r="BZ656" s="203" t="s">
        <v>67</v>
      </c>
      <c r="CA656" s="10">
        <f>BY656*1.2</f>
        <v>90</v>
      </c>
      <c r="CB656" s="10"/>
      <c r="CC656" s="267"/>
      <c r="CD656" s="203" t="s">
        <v>113</v>
      </c>
      <c r="CE656" s="276" t="s">
        <v>2083</v>
      </c>
      <c r="CG656" s="204"/>
      <c r="CH656" s="204">
        <f>VLOOKUP(CE656,$A$681:$F$2401,6,FALSE)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2671</v>
      </c>
      <c r="CP656" s="204"/>
      <c r="CQ656" s="204">
        <f>VLOOKUP(CN656,$A$681:$F$2401,6,FALSE)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VLOOKUP(CW656,$A$681:$F$2401,6,FALSE)</f>
        <v>211</v>
      </c>
      <c r="DA656" s="203" t="s">
        <v>67</v>
      </c>
      <c r="DB656" s="10">
        <f>CZ656*1.2</f>
        <v>253.2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VLOOKUP(DF656,$A$681:$F$2401,6,FALSE)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VLOOKUP(DO656,$A$681:$F$2401,6,FALSE)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VLOOKUP(DX656,$A$681:$F$2401,6,FALSE)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VLOOKUP(EG656,$A$681:$F$2401,6,FALSE)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2515</v>
      </c>
      <c r="ER656" s="204"/>
      <c r="ES656" s="204">
        <f>VLOOKUP(EP656,$A$681:$F$2401,6,FALSE)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VLOOKUP(EY656,$A$681:$F$2401,6,FALSE)</f>
        <v>75</v>
      </c>
      <c r="FC656" s="203" t="s">
        <v>67</v>
      </c>
      <c r="FD656" s="10">
        <f>FB656*1.2</f>
        <v>90</v>
      </c>
      <c r="FE656" s="10"/>
      <c r="FF656" s="267"/>
      <c r="FG656" s="203" t="s">
        <v>113</v>
      </c>
      <c r="FH656" s="418" t="s">
        <v>2779</v>
      </c>
      <c r="FJ656" s="204"/>
      <c r="FK656" s="204">
        <f>VLOOKUP(FH656,$A$681:$F$2401,6,FALSE)</f>
        <v>66</v>
      </c>
      <c r="FL656" s="203" t="s">
        <v>67</v>
      </c>
      <c r="FM656" s="10">
        <f>FK656*1.2</f>
        <v>79.2</v>
      </c>
      <c r="FN656" s="10"/>
      <c r="FO656" s="267"/>
      <c r="FP656" s="203" t="s">
        <v>113</v>
      </c>
      <c r="FQ656" s="276" t="s">
        <v>2779</v>
      </c>
      <c r="FS656" s="204"/>
      <c r="FT656" s="204">
        <f>VLOOKUP(FQ656,$A$681:$F$2401,6,FALSE)</f>
        <v>66</v>
      </c>
      <c r="FU656" s="203" t="s">
        <v>67</v>
      </c>
      <c r="FV656" s="10">
        <f>FT656*1.2</f>
        <v>79.2</v>
      </c>
      <c r="FW656" s="10"/>
      <c r="FX656" s="267"/>
      <c r="FY656" s="203" t="s">
        <v>113</v>
      </c>
      <c r="FZ656" s="276" t="s">
        <v>2317</v>
      </c>
      <c r="GB656" s="204"/>
      <c r="GC656" s="204">
        <f>VLOOKUP(FZ656,$A$681:$F$2401,6,FALSE)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VLOOKUP(GI656,$A$681:$F$2401,6,FALSE)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VLOOKUP(GR656,$A$681:$F$2401,6,FALSE)</f>
        <v>75</v>
      </c>
      <c r="GV656" s="203" t="s">
        <v>67</v>
      </c>
      <c r="GW656" s="10">
        <f>GU656*1.2</f>
        <v>90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VLOOKUP(HA656,$A$681:$F$2401,6,FALSE)</f>
        <v>75</v>
      </c>
      <c r="HE656" s="203" t="s">
        <v>67</v>
      </c>
      <c r="HF656" s="10">
        <f>HD656*1.2</f>
        <v>90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VLOOKUP(HJ656,$A$681:$F$2401,6,FALSE)</f>
        <v>205</v>
      </c>
      <c r="HN656" s="203" t="s">
        <v>67</v>
      </c>
      <c r="HO656" s="10">
        <f>HM656*1.2</f>
        <v>246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VLOOKUP(HS656,$A$681:$F$2401,6,FALSE)</f>
        <v>102</v>
      </c>
      <c r="HW656" s="203" t="s">
        <v>67</v>
      </c>
      <c r="HX656" s="10">
        <f>HV656*1.2</f>
        <v>122.39999999999999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VLOOKUP(IB656,$A$681:$F$2401,6,FALSE)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VLOOKUP(IK656,$A$681:$F$2401,6,FALSE)</f>
        <v>22</v>
      </c>
      <c r="IO656" s="203" t="s">
        <v>67</v>
      </c>
      <c r="IP656" s="10">
        <f>IN656*1.2</f>
        <v>26.4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VLOOKUP(IT656,$A$681:$F$2401,6,FALSE)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VLOOKUP(JC656,$A$681:$F$2401,6,FALSE)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VLOOKUP(JL656,$A$681:$F$2401,6,FALSE)</f>
        <v>39</v>
      </c>
      <c r="JP656" s="203" t="s">
        <v>67</v>
      </c>
      <c r="JQ656" s="10">
        <f>JO656*1.2</f>
        <v>46.8</v>
      </c>
      <c r="JR656" s="10"/>
      <c r="JS656" s="267"/>
      <c r="JT656" s="203" t="s">
        <v>113</v>
      </c>
      <c r="JU656" s="276" t="s">
        <v>2805</v>
      </c>
      <c r="JW656" s="204"/>
      <c r="JX656" s="204">
        <f>VLOOKUP(JU656,$A$681:$F$2401,6,FALSE)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VLOOKUP(KD656,$A$681:$F$2401,6,FALSE)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VLOOKUP(KM656,$A$681:$F$2401,6,FALSE)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VLOOKUP(KV656,$A$681:$F$2401,6,FALSE)</f>
        <v>102</v>
      </c>
      <c r="KZ656" s="203" t="s">
        <v>67</v>
      </c>
      <c r="LA656" s="10">
        <f>KY656*1.2</f>
        <v>122.39999999999999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VLOOKUP(LE656,$A$681:$F$2401,6,FALSE)</f>
        <v>211</v>
      </c>
      <c r="LI656" s="203" t="s">
        <v>67</v>
      </c>
      <c r="LJ656" s="10">
        <f>LH656*1.2</f>
        <v>253.2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VLOOKUP(LN656,$A$681:$F$2401,6,FALSE)</f>
        <v>211</v>
      </c>
      <c r="LR656" s="203" t="s">
        <v>67</v>
      </c>
      <c r="LS656" s="10">
        <f>LQ656*1.2</f>
        <v>253.2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VLOOKUP(LW656,$A$681:$F$2401,6,FALSE)</f>
        <v>211</v>
      </c>
      <c r="MA656" s="203" t="s">
        <v>67</v>
      </c>
      <c r="MB656" s="10">
        <f>LZ656*1.2</f>
        <v>253.2</v>
      </c>
      <c r="MC656" s="10"/>
      <c r="MD656" s="267"/>
      <c r="ME656" s="203" t="s">
        <v>113</v>
      </c>
      <c r="MF656" s="276" t="s">
        <v>2779</v>
      </c>
      <c r="MH656" s="204"/>
      <c r="MI656" s="204">
        <f>VLOOKUP(MF656,$A$681:$F$2401,6,FALSE)</f>
        <v>66</v>
      </c>
      <c r="MJ656" s="203" t="s">
        <v>67</v>
      </c>
      <c r="MK656" s="10">
        <f>MI656*1.2</f>
        <v>79.2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VLOOKUP(MO656,$A$681:$F$2401,6,FALSE)</f>
        <v>65</v>
      </c>
      <c r="MS656" s="203" t="s">
        <v>67</v>
      </c>
      <c r="MT656" s="10">
        <f>MR656*1.2</f>
        <v>78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VLOOKUP(MX656,$A$681:$F$2401,6,FALSE)</f>
        <v>211</v>
      </c>
      <c r="NB656" s="203" t="s">
        <v>67</v>
      </c>
      <c r="NC656" s="10">
        <f>NA656*1.2</f>
        <v>253.2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VLOOKUP(NG656,$A$681:$F$2401,6,FALSE)</f>
        <v>39</v>
      </c>
      <c r="NK656" s="203" t="s">
        <v>67</v>
      </c>
      <c r="NL656" s="10">
        <f>NJ656*1.2</f>
        <v>46.8</v>
      </c>
      <c r="NM656" s="10"/>
      <c r="NN656" s="267"/>
      <c r="NO656" s="203" t="s">
        <v>113</v>
      </c>
      <c r="NP656" s="421" t="s">
        <v>619</v>
      </c>
      <c r="NR656" s="204"/>
      <c r="NS656" s="204">
        <f>VLOOKUP(NP656,$A$681:$F$2401,6,FALSE)</f>
        <v>75</v>
      </c>
      <c r="NT656" s="203" t="s">
        <v>67</v>
      </c>
      <c r="NU656" s="10">
        <f>NS656*1.2</f>
        <v>90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VLOOKUP(NY656,$A$681:$F$2401,6,FALSE)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2580</v>
      </c>
      <c r="OJ656" s="204"/>
      <c r="OK656" s="204">
        <f>VLOOKUP(OH656,$A$681:$F$2401,6,FALSE)</f>
        <v>22</v>
      </c>
      <c r="OL656" s="203" t="s">
        <v>67</v>
      </c>
      <c r="OM656" s="10">
        <f>OK656*1.2</f>
        <v>26.4</v>
      </c>
      <c r="ON656" s="10"/>
      <c r="OO656" s="267"/>
      <c r="OP656" s="203" t="s">
        <v>113</v>
      </c>
      <c r="OQ656" s="421" t="s">
        <v>2133</v>
      </c>
      <c r="OS656" s="204"/>
      <c r="OT656" s="204">
        <f>VLOOKUP(OQ656,$A$681:$F$2401,6,FALSE)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5" t="s">
        <v>2805</v>
      </c>
      <c r="PB656" s="204"/>
      <c r="PC656" s="204">
        <f>VLOOKUP(OZ656,$A$681:$F$2401,6,FALSE)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VLOOKUP(PI656,$A$681:$F$2401,6,FALSE)</f>
        <v>211</v>
      </c>
      <c r="PM656" s="203" t="s">
        <v>67</v>
      </c>
      <c r="PN656" s="10">
        <f>PL656*1.2</f>
        <v>253.2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VLOOKUP(PR656,$A$681:$F$2401,6,FALSE)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VLOOKUP(QA656,$A$681:$F$2401,6,FALSE)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VLOOKUP(QJ656,$A$681:$F$2401,6,FALSE)</f>
        <v>35</v>
      </c>
      <c r="QN656" s="203" t="s">
        <v>67</v>
      </c>
      <c r="QO656" s="10">
        <f>QM656*1.2</f>
        <v>42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VLOOKUP(QS656,$A$681:$F$2401,6,FALSE)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VLOOKUP(RB656,$A$681:$F$2401,6,FALSE)</f>
        <v>24</v>
      </c>
      <c r="RF656" s="203" t="s">
        <v>67</v>
      </c>
      <c r="RG656" s="10">
        <f>RE656*1.2</f>
        <v>28.799999999999997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VLOOKUP(RK656,$A$681:$F$2401,6,FALSE)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2779</v>
      </c>
      <c r="RV656" s="204"/>
      <c r="RW656" s="204">
        <f>VLOOKUP(RT656,$A$681:$F$2401,6,FALSE)</f>
        <v>66</v>
      </c>
      <c r="RX656" s="203" t="s">
        <v>67</v>
      </c>
      <c r="RY656" s="10">
        <f>RW656*1.2</f>
        <v>79.2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VLOOKUP(SC656,$A$681:$F$2401,6,FALSE)</f>
        <v>205</v>
      </c>
      <c r="SG656" s="203" t="s">
        <v>67</v>
      </c>
      <c r="SH656" s="10">
        <f>SF656*1.2</f>
        <v>246</v>
      </c>
      <c r="SI656" s="10"/>
      <c r="SJ656" s="273"/>
      <c r="SK656" s="203" t="s">
        <v>113</v>
      </c>
      <c r="SL656" s="276" t="s">
        <v>2841</v>
      </c>
      <c r="SN656" s="204"/>
      <c r="SO656" s="204">
        <f>VLOOKUP(SL656,$A$681:$F$2401,6,FALSE)</f>
        <v>9</v>
      </c>
      <c r="SP656" s="203" t="s">
        <v>67</v>
      </c>
      <c r="SQ656" s="10">
        <f>SO656*1.2</f>
        <v>10.799999999999999</v>
      </c>
      <c r="SR656" s="10"/>
      <c r="SS656" s="273"/>
      <c r="ST656" s="203" t="s">
        <v>113</v>
      </c>
      <c r="SU656" s="276" t="s">
        <v>2074</v>
      </c>
      <c r="SW656" s="204"/>
      <c r="SX656" s="204">
        <f>VLOOKUP(SU656,$A$681:$F$2401,6,FALSE)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5" t="s">
        <v>619</v>
      </c>
      <c r="TF656" s="204"/>
      <c r="TG656" s="204">
        <f>VLOOKUP(TD656,$A$681:$F$2401,6,FALSE)</f>
        <v>75</v>
      </c>
      <c r="TH656" s="203" t="s">
        <v>67</v>
      </c>
      <c r="TI656" s="10">
        <f>TG656*1.2</f>
        <v>90</v>
      </c>
      <c r="TK656" s="273"/>
      <c r="TL656" s="203" t="s">
        <v>113</v>
      </c>
      <c r="TM656" s="276" t="s">
        <v>1270</v>
      </c>
      <c r="TO656" s="204"/>
      <c r="TP656" s="204">
        <f>VLOOKUP(TM656,$A$681:$F$2401,6,FALSE)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VLOOKUP(TV656,$A$681:$F$2401,6,FALSE)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VLOOKUP(UE656,$A$681:$F$2401,6,FALSE)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2841</v>
      </c>
      <c r="UP656" s="204"/>
      <c r="UQ656" s="204">
        <f>VLOOKUP(UN656,$A$681:$F$2401,6,FALSE)</f>
        <v>9</v>
      </c>
      <c r="UR656" s="203" t="s">
        <v>67</v>
      </c>
      <c r="US656" s="10">
        <f>UQ656*1.2</f>
        <v>10.799999999999999</v>
      </c>
      <c r="UT656" s="10"/>
      <c r="UU656" s="273"/>
      <c r="UV656" s="203" t="s">
        <v>113</v>
      </c>
      <c r="UW656" s="276" t="s">
        <v>2805</v>
      </c>
      <c r="UY656" s="204"/>
      <c r="UZ656" s="204">
        <f>VLOOKUP(UW656,$A$681:$F$2401,6,FALSE)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VLOOKUP(VF656,$A$681:$F$2401,6,FALSE)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VLOOKUP(VO656,$A$681:$F$2401,6,FALSE)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VLOOKUP(VX656,$A$681:$F$2401,6,FALSE)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VLOOKUP(WG656,$A$681:$F$2401,6,FALSE)</f>
        <v>38</v>
      </c>
      <c r="WK656" s="203" t="s">
        <v>67</v>
      </c>
      <c r="WL656" s="10">
        <f>WJ656*1.2</f>
        <v>45.6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VLOOKUP(WP656,$A$681:$F$2401,6,FALSE)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VLOOKUP(WY656,$A$681:$F$2401,6,FALSE)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VLOOKUP(XH656,$A$681:$F$2401,6,FALSE)</f>
        <v>205</v>
      </c>
      <c r="XL656" s="203" t="s">
        <v>67</v>
      </c>
      <c r="XM656" s="10">
        <f>XK656*1.2</f>
        <v>246</v>
      </c>
      <c r="XO656" s="273"/>
      <c r="XP656" s="203" t="s">
        <v>113</v>
      </c>
      <c r="XQ656" s="276" t="s">
        <v>867</v>
      </c>
      <c r="XS656" s="204"/>
      <c r="XT656" s="204">
        <f>VLOOKUP(XQ656,$A$681:$F$2401,6,FALSE)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VLOOKUP(XZ656,$A$681:$F$2401,6,FALSE)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VLOOKUP(YI656,$A$681:$F$2401,6,FALSE)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VLOOKUP(YR656,$A$681:$F$2401,6,FALSE)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5" t="s">
        <v>2779</v>
      </c>
      <c r="ZC656" s="204"/>
      <c r="ZD656" s="204">
        <f>VLOOKUP(ZA656,$A$681:$F$2401,6,FALSE)</f>
        <v>66</v>
      </c>
      <c r="ZE656" s="203" t="s">
        <v>67</v>
      </c>
      <c r="ZF656" s="10">
        <f>ZD656*1.2</f>
        <v>79.2</v>
      </c>
      <c r="ZH656" s="273"/>
      <c r="ZI656" s="203" t="s">
        <v>113</v>
      </c>
      <c r="ZJ656" s="276" t="s">
        <v>458</v>
      </c>
      <c r="ZL656" s="204"/>
      <c r="ZM656" s="204">
        <f>VLOOKUP(ZJ656,$A$681:$F$2401,6,FALSE)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VLOOKUP(ZS656,$A$681:$F$2401,6,FALSE)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VLOOKUP(AAB656,$A$681:$F$2401,6,FALSE)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2091</v>
      </c>
      <c r="AAM656" s="204"/>
      <c r="AAN656" s="204">
        <f>VLOOKUP(AAK656,$A$681:$F$2401,6,FALSE)</f>
        <v>21</v>
      </c>
      <c r="AAO656" s="203" t="s">
        <v>67</v>
      </c>
      <c r="AAP656" s="10">
        <f>AAN656*1.2</f>
        <v>25.2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VLOOKUP(AAT656,$A$681:$F$2401,6,FALSE)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VLOOKUP(ABC656,$A$681:$F$2401,6,FALSE)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2089</v>
      </c>
      <c r="ABN656" s="204"/>
      <c r="ABO656" s="204">
        <f>VLOOKUP(ABL656,$A$681:$F$2401,6,FALSE)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VLOOKUP(ABU656,$A$681:$F$2401,6,FALSE)</f>
        <v>211</v>
      </c>
      <c r="ABY656" s="203" t="s">
        <v>67</v>
      </c>
      <c r="ABZ656" s="10">
        <f>ABX656*1.2</f>
        <v>253.2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VLOOKUP(ACD656,$A$681:$F$2401,6,FALSE)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VLOOKUP(ACM656,$A$681:$F$2401,6,FALSE)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VLOOKUP(ACV656,$A$681:$F$2401,6,FALSE)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VLOOKUP(ADE656,$A$681:$F$2401,6,FALSE)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VLOOKUP(ADN656,$A$681:$F$2401,6,FALSE)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VLOOKUP(ADW656,$A$681:$F$2401,6,FALSE)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VLOOKUP(AEF656,$A$681:$F$2401,6,FALSE)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VLOOKUP(AEO656,$A$681:$F$2401,6,FALSE)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VLOOKUP(AEX656,$A$681:$F$2401,6,FALSE)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VLOOKUP(AFG656,$A$681:$F$2401,6,FALSE)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VLOOKUP(AFP656,$A$681:$F$2401,6,FALSE)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VLOOKUP(AFY656,$A$681:$F$2401,6,FALSE)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VLOOKUP(AGH656,$A$681:$F$2401,6,FALSE)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VLOOKUP(AGQ656,$A$681:$F$2401,6,FALSE)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VLOOKUP(AGZ656,$A$681:$F$2401,6,FALSE)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2841</v>
      </c>
      <c r="AHK656" s="204"/>
      <c r="AHL656" s="204">
        <f>VLOOKUP(AHI656,$A$681:$F$2401,6,FALSE)</f>
        <v>9</v>
      </c>
      <c r="AHM656" s="203" t="s">
        <v>67</v>
      </c>
      <c r="AHN656" s="10">
        <f>AHL656*1.2</f>
        <v>10.799999999999999</v>
      </c>
      <c r="AHO656" s="10"/>
      <c r="AHP656" s="273"/>
      <c r="AHQ656" s="203" t="s">
        <v>113</v>
      </c>
      <c r="AHR656" s="276" t="s">
        <v>2675</v>
      </c>
      <c r="AHT656" s="204"/>
      <c r="AHU656" s="204">
        <f>VLOOKUP(AHR656,$A$681:$F$2401,6,FALSE)</f>
        <v>13</v>
      </c>
      <c r="AHV656" s="203" t="s">
        <v>67</v>
      </c>
      <c r="AHW656" s="10">
        <f>AHU656*1.2</f>
        <v>15.6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VLOOKUP(AIA656,$A$681:$F$2401,6,FALSE)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VLOOKUP(AIJ656,$A$681:$F$2401,6,FALSE)</f>
        <v>24</v>
      </c>
      <c r="AIN656" s="203" t="s">
        <v>67</v>
      </c>
      <c r="AIO656" s="10">
        <f>AIM656*1.2</f>
        <v>28.799999999999997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VLOOKUP(AIS656,$A$681:$F$2401,6,FALSE)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2841</v>
      </c>
      <c r="AJD656" s="204"/>
      <c r="AJE656" s="204">
        <f>VLOOKUP(AJB656,$A$681:$F$2401,6,FALSE)</f>
        <v>9</v>
      </c>
      <c r="AJF656" s="203" t="s">
        <v>67</v>
      </c>
      <c r="AJG656" s="10">
        <f>AJE656*1.2</f>
        <v>10.799999999999999</v>
      </c>
      <c r="AJH656" s="10"/>
      <c r="AJI656" s="273"/>
      <c r="AJJ656" s="203" t="s">
        <v>113</v>
      </c>
      <c r="AJK656" s="276" t="s">
        <v>2687</v>
      </c>
      <c r="AJM656" s="204"/>
      <c r="AJN656" s="204">
        <f>VLOOKUP(AJK656,$A$681:$F$2401,6,FALSE)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8" t="s">
        <v>690</v>
      </c>
      <c r="AJV656" s="204"/>
      <c r="AJW656" s="204">
        <f>VLOOKUP(AJT656,$A$681:$F$2401,6,FALSE)</f>
        <v>65</v>
      </c>
      <c r="AJX656" s="203" t="s">
        <v>67</v>
      </c>
      <c r="AJY656" s="10">
        <f>AJW656*1.2</f>
        <v>78</v>
      </c>
      <c r="AJZ656" s="10"/>
      <c r="AKA656" s="273"/>
      <c r="AKB656" s="203" t="s">
        <v>113</v>
      </c>
      <c r="AKC656" s="276" t="s">
        <v>2056</v>
      </c>
      <c r="AKE656" s="204"/>
      <c r="AKF656" s="204">
        <f>VLOOKUP(AKC656,$A$681:$F$2401,6,FALSE)</f>
        <v>66</v>
      </c>
      <c r="AKG656" s="203" t="s">
        <v>67</v>
      </c>
      <c r="AKH656" s="10">
        <f>AKF656*1.2</f>
        <v>79.2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VLOOKUP(AKL656,$A$681:$F$2401,6,FALSE)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VLOOKUP(AKU656,$A$681:$F$2401,6,FALSE)</f>
        <v>70</v>
      </c>
      <c r="AKY656" s="203" t="s">
        <v>67</v>
      </c>
      <c r="AKZ656" s="10">
        <f>AKX656*1.2</f>
        <v>84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VLOOKUP(ALD656,$A$681:$F$2401,6,FALSE)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2687</v>
      </c>
      <c r="ALO656" s="204"/>
      <c r="ALP656" s="204">
        <f>VLOOKUP(ALM656,$A$681:$F$2401,6,FALSE)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VLOOKUP(ALV656,$A$681:$F$2401,6,FALSE)</f>
        <v>205</v>
      </c>
      <c r="ALZ656" s="203" t="s">
        <v>67</v>
      </c>
      <c r="AMA656" s="10">
        <f>ALY656*1.2</f>
        <v>246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VLOOKUP(AME656,$A$681:$F$2401,6,FALSE)</f>
        <v>35</v>
      </c>
      <c r="AMI656" s="203" t="s">
        <v>67</v>
      </c>
      <c r="AMJ656" s="10">
        <f>AMH656*1.2</f>
        <v>42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VLOOKUP(AMN656,$A$681:$F$2401,6,FALSE)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VLOOKUP(AMW656,$A$681:$F$2401,6,FALSE)</f>
        <v>65</v>
      </c>
      <c r="ANA656" s="203" t="s">
        <v>67</v>
      </c>
      <c r="ANB656" s="10">
        <f>AMZ656*1.2</f>
        <v>78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VLOOKUP(ANF656,$A$681:$F$2401,6,FALSE)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VLOOKUP(ANO656,$A$681:$F$2401,6,FALSE)</f>
        <v>11</v>
      </c>
      <c r="ANS656" s="203" t="s">
        <v>67</v>
      </c>
      <c r="ANT656" s="10">
        <f>ANR656*1.2</f>
        <v>13.2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VLOOKUP(ANX656,$A$681:$F$2401,6,FALSE)</f>
        <v>205</v>
      </c>
      <c r="AOB656" s="203" t="s">
        <v>67</v>
      </c>
      <c r="AOC656" s="10">
        <f>AOA656*1.2</f>
        <v>246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VLOOKUP(AOG656,$A$681:$F$2401,6,FALSE)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VLOOKUP(AOP656,$A$681:$F$2401,6,FALSE)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VLOOKUP(AOY656,$A$681:$F$2401,6,FALSE)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VLOOKUP(APH656,$A$681:$F$2401,6,FALSE)</f>
        <v>22</v>
      </c>
      <c r="APL656" s="203" t="s">
        <v>67</v>
      </c>
      <c r="APM656" s="10">
        <f>APK656*1.2</f>
        <v>26.4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VLOOKUP(APQ656,$A$681:$F$2401,6,FALSE)</f>
        <v>65</v>
      </c>
      <c r="APU656" s="203" t="s">
        <v>67</v>
      </c>
      <c r="APV656" s="10">
        <f>APT656*1.2</f>
        <v>78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VLOOKUP(APZ656,$A$681:$F$2401,6,FALSE)</f>
        <v>75</v>
      </c>
      <c r="AQD656" s="203" t="s">
        <v>67</v>
      </c>
      <c r="AQE656" s="10">
        <f>AQC656*1.2</f>
        <v>90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VLOOKUP(B657,$A$681:$F$2401,6,FALSE)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2083</v>
      </c>
      <c r="M657" s="204"/>
      <c r="N657" s="204">
        <f>VLOOKUP(K657,$A$681:$F$2401,6,FALSE)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2580</v>
      </c>
      <c r="V657" s="204"/>
      <c r="W657" s="204">
        <f>VLOOKUP(T657,$A$681:$F$2401,6,FALSE)</f>
        <v>22</v>
      </c>
      <c r="X657" s="203" t="s">
        <v>69</v>
      </c>
      <c r="Y657" s="10">
        <f>W657*1.1</f>
        <v>24.200000000000003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VLOOKUP(AC657,$A$681:$F$2401,6,FALSE)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2779</v>
      </c>
      <c r="AN657" s="204"/>
      <c r="AO657" s="204">
        <f>VLOOKUP(AL657,$A$681:$F$2401,6,FALSE)</f>
        <v>66</v>
      </c>
      <c r="AP657" s="203" t="s">
        <v>69</v>
      </c>
      <c r="AQ657" s="10">
        <f>AO657*1.1</f>
        <v>72.600000000000009</v>
      </c>
      <c r="AR657" s="10"/>
      <c r="AS657" s="267"/>
      <c r="AT657" s="203" t="s">
        <v>114</v>
      </c>
      <c r="AU657" s="276" t="s">
        <v>2083</v>
      </c>
      <c r="AW657" s="204"/>
      <c r="AX657" s="204">
        <f>VLOOKUP(AU657,$A$681:$F$2401,6,FALSE)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VLOOKUP(BD657,$A$681:$F$2401,6,FALSE)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VLOOKUP(BM657,$A$681:$F$2401,6,FALSE)</f>
        <v>75</v>
      </c>
      <c r="BQ657" s="203" t="s">
        <v>69</v>
      </c>
      <c r="BR657" s="10">
        <f>BP657*1.1</f>
        <v>82.5</v>
      </c>
      <c r="BS657" s="10"/>
      <c r="BT657" s="267"/>
      <c r="BU657" s="203" t="s">
        <v>114</v>
      </c>
      <c r="BV657" s="276" t="s">
        <v>2779</v>
      </c>
      <c r="BX657" s="204"/>
      <c r="BY657" s="204">
        <f>VLOOKUP(BV657,$A$681:$F$2401,6,FALSE)</f>
        <v>66</v>
      </c>
      <c r="BZ657" s="203" t="s">
        <v>69</v>
      </c>
      <c r="CA657" s="10">
        <f>BY657*1.1</f>
        <v>72.600000000000009</v>
      </c>
      <c r="CB657" s="10"/>
      <c r="CC657" s="267"/>
      <c r="CD657" s="203" t="s">
        <v>114</v>
      </c>
      <c r="CE657" s="276" t="s">
        <v>2515</v>
      </c>
      <c r="CG657" s="204"/>
      <c r="CH657" s="204">
        <f>VLOOKUP(CE657,$A$681:$F$2401,6,FALSE)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VLOOKUP(CN657,$A$681:$F$2401,6,FALSE)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VLOOKUP(CW657,$A$681:$F$2401,6,FALSE)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VLOOKUP(DF657,$A$681:$F$2401,6,FALSE)</f>
        <v>35</v>
      </c>
      <c r="DJ657" s="203" t="s">
        <v>69</v>
      </c>
      <c r="DK657" s="10">
        <f>DI657*1.1</f>
        <v>38.5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VLOOKUP(DO657,$A$681:$F$2401,6,FALSE)</f>
        <v>0</v>
      </c>
      <c r="DS657" s="203" t="s">
        <v>69</v>
      </c>
      <c r="DT657" s="10">
        <f>DR657*1.1</f>
        <v>0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VLOOKUP(DX657,$A$681:$F$2401,6,FALSE)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VLOOKUP(EG657,$A$681:$F$2401,6,FALSE)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2805</v>
      </c>
      <c r="ER657" s="204"/>
      <c r="ES657" s="204">
        <f>VLOOKUP(EP657,$A$681:$F$2401,6,FALSE)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VLOOKUP(EY657,$A$681:$F$2401,6,FALSE)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8" t="s">
        <v>2083</v>
      </c>
      <c r="FJ657" s="204"/>
      <c r="FK657" s="204">
        <f>VLOOKUP(FH657,$A$681:$F$2401,6,FALSE)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2671</v>
      </c>
      <c r="FS657" s="204"/>
      <c r="FT657" s="204">
        <f>VLOOKUP(FQ657,$A$681:$F$2401,6,FALSE)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VLOOKUP(FZ657,$A$681:$F$2401,6,FALSE)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VLOOKUP(GI657,$A$681:$F$2401,6,FALSE)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2779</v>
      </c>
      <c r="GT657" s="204"/>
      <c r="GU657" s="204">
        <f>VLOOKUP(GR657,$A$681:$F$2401,6,FALSE)</f>
        <v>66</v>
      </c>
      <c r="GV657" s="203" t="s">
        <v>69</v>
      </c>
      <c r="GW657" s="10">
        <f>GU657*1.1</f>
        <v>72.600000000000009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VLOOKUP(HA657,$A$681:$F$2401,6,FALSE)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2671</v>
      </c>
      <c r="HL657" s="204"/>
      <c r="HM657" s="204">
        <f>VLOOKUP(HJ657,$A$681:$F$2401,6,FALSE)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2515</v>
      </c>
      <c r="HU657" s="204"/>
      <c r="HV657" s="204">
        <f>VLOOKUP(HS657,$A$681:$F$2401,6,FALSE)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VLOOKUP(IB657,$A$681:$F$2401,6,FALSE)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VLOOKUP(IK657,$A$681:$F$2401,6,FALSE)</f>
        <v>0</v>
      </c>
      <c r="IO657" s="203" t="s">
        <v>69</v>
      </c>
      <c r="IP657" s="10">
        <f>IN657*1.1</f>
        <v>0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VLOOKUP(IT657,$A$681:$F$2401,6,FALSE)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VLOOKUP(JC657,$A$681:$F$2401,6,FALSE)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2580</v>
      </c>
      <c r="JN657" s="204"/>
      <c r="JO657" s="204">
        <f>VLOOKUP(JL657,$A$681:$F$2401,6,FALSE)</f>
        <v>22</v>
      </c>
      <c r="JP657" s="203" t="s">
        <v>69</v>
      </c>
      <c r="JQ657" s="10">
        <f>JO657*1.1</f>
        <v>24.200000000000003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VLOOKUP(JU657,$A$681:$F$2401,6,FALSE)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VLOOKUP(KD657,$A$681:$F$2401,6,FALSE)</f>
        <v>75</v>
      </c>
      <c r="KH657" s="203" t="s">
        <v>69</v>
      </c>
      <c r="KI657" s="10">
        <f>KG657*1.1</f>
        <v>82.5</v>
      </c>
      <c r="KJ657" s="10"/>
      <c r="KK657" s="267"/>
      <c r="KL657" s="203" t="s">
        <v>114</v>
      </c>
      <c r="KM657" s="276" t="s">
        <v>2591</v>
      </c>
      <c r="KO657" s="204"/>
      <c r="KP657" s="204">
        <f>VLOOKUP(KM657,$A$681:$F$2401,6,FALSE)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VLOOKUP(KV657,$A$681:$F$2401,6,FALSE)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VLOOKUP(LE657,$A$681:$F$2401,6,FALSE)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VLOOKUP(LN657,$A$681:$F$2401,6,FALSE)</f>
        <v>205</v>
      </c>
      <c r="LR657" s="203" t="s">
        <v>69</v>
      </c>
      <c r="LS657" s="10">
        <f>LQ657*1.1</f>
        <v>225.50000000000003</v>
      </c>
      <c r="LT657" s="10"/>
      <c r="LU657" s="267"/>
      <c r="LV657" s="203" t="s">
        <v>114</v>
      </c>
      <c r="LW657" s="276" t="s">
        <v>2779</v>
      </c>
      <c r="LY657" s="204"/>
      <c r="LZ657" s="204">
        <f>VLOOKUP(LW657,$A$681:$F$2401,6,FALSE)</f>
        <v>66</v>
      </c>
      <c r="MA657" s="203" t="s">
        <v>69</v>
      </c>
      <c r="MB657" s="10">
        <f>LZ657*1.1</f>
        <v>72.600000000000009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VLOOKUP(MF657,$A$681:$F$2401,6,FALSE)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2065</v>
      </c>
      <c r="MQ657" s="204"/>
      <c r="MR657" s="204">
        <f>VLOOKUP(MO657,$A$681:$F$2401,6,FALSE)</f>
        <v>46</v>
      </c>
      <c r="MS657" s="203" t="s">
        <v>69</v>
      </c>
      <c r="MT657" s="10">
        <f>MR657*1.1</f>
        <v>50.6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VLOOKUP(MX657,$A$681:$F$2401,6,FALSE)</f>
        <v>80</v>
      </c>
      <c r="NB657" s="203" t="s">
        <v>69</v>
      </c>
      <c r="NC657" s="10">
        <f>NA657*1.1</f>
        <v>88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VLOOKUP(NG657,$A$681:$F$2401,6,FALSE)</f>
        <v>75</v>
      </c>
      <c r="NK657" s="203" t="s">
        <v>69</v>
      </c>
      <c r="NL657" s="10">
        <f>NJ657*1.1</f>
        <v>82.5</v>
      </c>
      <c r="NM657" s="10"/>
      <c r="NN657" s="267"/>
      <c r="NO657" s="203" t="s">
        <v>114</v>
      </c>
      <c r="NP657" s="421" t="s">
        <v>2779</v>
      </c>
      <c r="NR657" s="204"/>
      <c r="NS657" s="204">
        <f>VLOOKUP(NP657,$A$681:$F$2401,6,FALSE)</f>
        <v>66</v>
      </c>
      <c r="NT657" s="203" t="s">
        <v>69</v>
      </c>
      <c r="NU657" s="10">
        <f>NS657*1.1</f>
        <v>72.600000000000009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VLOOKUP(NY657,$A$681:$F$2401,6,FALSE)</f>
        <v>11</v>
      </c>
      <c r="OC657" s="203" t="s">
        <v>69</v>
      </c>
      <c r="OD657" s="10">
        <f>OB657*1.1</f>
        <v>12.100000000000001</v>
      </c>
      <c r="OE657" s="10"/>
      <c r="OF657" s="267"/>
      <c r="OG657" s="203" t="s">
        <v>114</v>
      </c>
      <c r="OH657" s="276" t="s">
        <v>2779</v>
      </c>
      <c r="OJ657" s="204"/>
      <c r="OK657" s="204">
        <f>VLOOKUP(OH657,$A$681:$F$2401,6,FALSE)</f>
        <v>66</v>
      </c>
      <c r="OL657" s="203" t="s">
        <v>69</v>
      </c>
      <c r="OM657" s="10">
        <f>OK657*1.1</f>
        <v>72.600000000000009</v>
      </c>
      <c r="ON657" s="10"/>
      <c r="OO657" s="267"/>
      <c r="OP657" s="203" t="s">
        <v>114</v>
      </c>
      <c r="OQ657" s="421" t="s">
        <v>690</v>
      </c>
      <c r="OS657" s="204"/>
      <c r="OT657" s="204">
        <f>VLOOKUP(OQ657,$A$681:$F$2401,6,FALSE)</f>
        <v>65</v>
      </c>
      <c r="OU657" s="203" t="s">
        <v>69</v>
      </c>
      <c r="OV657" s="10">
        <f>OT657*1.1</f>
        <v>71.5</v>
      </c>
      <c r="OW657" s="10"/>
      <c r="OX657" s="267"/>
      <c r="OY657" s="203" t="s">
        <v>114</v>
      </c>
      <c r="OZ657" s="425" t="s">
        <v>887</v>
      </c>
      <c r="PB657" s="204"/>
      <c r="PC657" s="204">
        <f>VLOOKUP(OZ657,$A$681:$F$2401,6,FALSE)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VLOOKUP(PI657,$A$681:$F$2401,6,FALSE)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VLOOKUP(PR657,$A$681:$F$2401,6,FALSE)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2687</v>
      </c>
      <c r="QC657" s="204"/>
      <c r="QD657" s="204">
        <f>VLOOKUP(QA657,$A$681:$F$2401,6,FALSE)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VLOOKUP(QJ657,$A$681:$F$2401,6,FALSE)</f>
        <v>102</v>
      </c>
      <c r="QN657" s="203" t="s">
        <v>69</v>
      </c>
      <c r="QO657" s="10">
        <f>QM657*1.1</f>
        <v>112.2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VLOOKUP(QS657,$A$681:$F$2401,6,FALSE)</f>
        <v>22</v>
      </c>
      <c r="QW657" s="203" t="s">
        <v>69</v>
      </c>
      <c r="QX657" s="10">
        <f>QV657*1.1</f>
        <v>24.200000000000003</v>
      </c>
      <c r="QY657" s="10"/>
      <c r="QZ657" s="267"/>
      <c r="RA657" s="203" t="s">
        <v>114</v>
      </c>
      <c r="RB657" s="276" t="s">
        <v>2580</v>
      </c>
      <c r="RD657" s="204"/>
      <c r="RE657" s="204">
        <f>VLOOKUP(RB657,$A$681:$F$2401,6,FALSE)</f>
        <v>22</v>
      </c>
      <c r="RF657" s="203" t="s">
        <v>69</v>
      </c>
      <c r="RG657" s="10">
        <f>RE657*1.1</f>
        <v>24.200000000000003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VLOOKUP(RK657,$A$681:$F$2401,6,FALSE)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VLOOKUP(RT657,$A$681:$F$2401,6,FALSE)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2805</v>
      </c>
      <c r="SE657" s="204"/>
      <c r="SF657" s="204">
        <f>VLOOKUP(SC657,$A$681:$F$2401,6,FALSE)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VLOOKUP(SL657,$A$681:$F$2401,6,FALSE)</f>
        <v>75</v>
      </c>
      <c r="SP657" s="203" t="s">
        <v>69</v>
      </c>
      <c r="SQ657" s="10">
        <f>SO657*1.1</f>
        <v>82.5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VLOOKUP(SU657,$A$681:$F$2401,6,FALSE)</f>
        <v>11</v>
      </c>
      <c r="SY657" s="203" t="s">
        <v>69</v>
      </c>
      <c r="SZ657" s="10">
        <f>SX657*1.1</f>
        <v>12.100000000000001</v>
      </c>
      <c r="TA657" s="10"/>
      <c r="TB657" s="273"/>
      <c r="TC657" s="203" t="s">
        <v>114</v>
      </c>
      <c r="TD657" s="425" t="s">
        <v>479</v>
      </c>
      <c r="TF657" s="204"/>
      <c r="TG657" s="204">
        <f>VLOOKUP(TD657,$A$681:$F$2401,6,FALSE)</f>
        <v>205</v>
      </c>
      <c r="TH657" s="203" t="s">
        <v>69</v>
      </c>
      <c r="TI657" s="10">
        <f>TG657*1.1</f>
        <v>225.50000000000003</v>
      </c>
      <c r="TK657" s="273"/>
      <c r="TL657" s="203" t="s">
        <v>114</v>
      </c>
      <c r="TM657" s="276" t="s">
        <v>867</v>
      </c>
      <c r="TO657" s="204"/>
      <c r="TP657" s="204">
        <f>VLOOKUP(TM657,$A$681:$F$2401,6,FALSE)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2675</v>
      </c>
      <c r="TX657" s="204"/>
      <c r="TY657" s="204">
        <f>VLOOKUP(TV657,$A$681:$F$2401,6,FALSE)</f>
        <v>13</v>
      </c>
      <c r="TZ657" s="203" t="s">
        <v>69</v>
      </c>
      <c r="UA657" s="10">
        <f>TY657*1.1</f>
        <v>14.3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VLOOKUP(UE657,$A$681:$F$2401,6,FALSE)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2644</v>
      </c>
      <c r="UP657" s="204"/>
      <c r="UQ657" s="204">
        <f>VLOOKUP(UN657,$A$681:$F$2401,6,FALSE)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VLOOKUP(UW657,$A$681:$F$2401,6,FALSE)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VLOOKUP(VF657,$A$681:$F$2401,6,FALSE)</f>
        <v>75</v>
      </c>
      <c r="VJ657" s="203" t="s">
        <v>69</v>
      </c>
      <c r="VK657" s="10">
        <f>VI657*1.1</f>
        <v>82.5</v>
      </c>
      <c r="VL657" s="10"/>
      <c r="VM657" s="273"/>
      <c r="VN657" s="203" t="s">
        <v>114</v>
      </c>
      <c r="VO657" s="276" t="s">
        <v>2313</v>
      </c>
      <c r="VQ657" s="204"/>
      <c r="VR657" s="204">
        <f>VLOOKUP(VO657,$A$681:$F$2401,6,FALSE)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VLOOKUP(VX657,$A$681:$F$2401,6,FALSE)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VLOOKUP(WG657,$A$681:$F$2401,6,FALSE)</f>
        <v>39</v>
      </c>
      <c r="WK657" s="203" t="s">
        <v>69</v>
      </c>
      <c r="WL657" s="10">
        <f>WJ657*1.1</f>
        <v>42.900000000000006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VLOOKUP(WP657,$A$681:$F$2401,6,FALSE)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VLOOKUP(WY657,$A$681:$F$2401,6,FALSE)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VLOOKUP(XH657,$A$681:$F$2401,6,FALSE)</f>
        <v>24</v>
      </c>
      <c r="XL657" s="203" t="s">
        <v>69</v>
      </c>
      <c r="XM657" s="10">
        <f>XK657*1.1</f>
        <v>26.400000000000002</v>
      </c>
      <c r="XO657" s="273"/>
      <c r="XP657" s="203" t="s">
        <v>114</v>
      </c>
      <c r="XQ657" s="276" t="s">
        <v>636</v>
      </c>
      <c r="XS657" s="204"/>
      <c r="XT657" s="204">
        <f>VLOOKUP(XQ657,$A$681:$F$2401,6,FALSE)</f>
        <v>8</v>
      </c>
      <c r="XU657" s="203" t="s">
        <v>69</v>
      </c>
      <c r="XV657" s="10">
        <f>XT657*1.1</f>
        <v>8.8000000000000007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VLOOKUP(XZ657,$A$681:$F$2401,6,FALSE)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VLOOKUP(YI657,$A$681:$F$2401,6,FALSE)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VLOOKUP(YR657,$A$681:$F$2401,6,FALSE)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5" t="s">
        <v>2675</v>
      </c>
      <c r="ZC657" s="204"/>
      <c r="ZD657" s="204">
        <f>VLOOKUP(ZA657,$A$681:$F$2401,6,FALSE)</f>
        <v>13</v>
      </c>
      <c r="ZE657" s="203" t="s">
        <v>69</v>
      </c>
      <c r="ZF657" s="10">
        <f>ZD657*1.1</f>
        <v>14.3</v>
      </c>
      <c r="ZH657" s="273"/>
      <c r="ZI657" s="203" t="s">
        <v>114</v>
      </c>
      <c r="ZJ657" s="276" t="s">
        <v>479</v>
      </c>
      <c r="ZL657" s="204"/>
      <c r="ZM657" s="204">
        <f>VLOOKUP(ZJ657,$A$681:$F$2401,6,FALSE)</f>
        <v>205</v>
      </c>
      <c r="ZN657" s="203" t="s">
        <v>69</v>
      </c>
      <c r="ZO657" s="10">
        <f>ZM657*1.1</f>
        <v>225.50000000000003</v>
      </c>
      <c r="ZQ657" s="273"/>
      <c r="ZR657" s="203" t="s">
        <v>114</v>
      </c>
      <c r="ZS657" s="276" t="s">
        <v>650</v>
      </c>
      <c r="ZU657" s="204"/>
      <c r="ZV657" s="204">
        <f>VLOOKUP(ZS657,$A$681:$F$2401,6,FALSE)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2065</v>
      </c>
      <c r="AAD657" s="204"/>
      <c r="AAE657" s="204">
        <f>VLOOKUP(AAB657,$A$681:$F$2401,6,FALSE)</f>
        <v>46</v>
      </c>
      <c r="AAF657" s="203" t="s">
        <v>69</v>
      </c>
      <c r="AAG657" s="10">
        <f>AAE657*1.1</f>
        <v>50.6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VLOOKUP(AAK657,$A$681:$F$2401,6,FALSE)</f>
        <v>211</v>
      </c>
      <c r="AAO657" s="203" t="s">
        <v>69</v>
      </c>
      <c r="AAP657" s="10">
        <f>AAN657*1.1</f>
        <v>232.10000000000002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VLOOKUP(AAT657,$A$681:$F$2401,6,FALSE)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VLOOKUP(ABC657,$A$681:$F$2401,6,FALSE)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2714</v>
      </c>
      <c r="ABN657" s="204"/>
      <c r="ABO657" s="204">
        <f>VLOOKUP(ABL657,$A$681:$F$2401,6,FALSE)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VLOOKUP(ABU657,$A$681:$F$2401,6,FALSE)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VLOOKUP(ACD657,$A$681:$F$2401,6,FALSE)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VLOOKUP(ACM657,$A$681:$F$2401,6,FALSE)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VLOOKUP(ACV657,$A$681:$F$2401,6,FALSE)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VLOOKUP(ADE657,$A$681:$F$2401,6,FALSE)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VLOOKUP(ADN657,$A$681:$F$2401,6,FALSE)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VLOOKUP(ADW657,$A$681:$F$2401,6,FALSE)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VLOOKUP(AEF657,$A$681:$F$2401,6,FALSE)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VLOOKUP(AEO657,$A$681:$F$2401,6,FALSE)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VLOOKUP(AEX657,$A$681:$F$2401,6,FALSE)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VLOOKUP(AFG657,$A$681:$F$2401,6,FALSE)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VLOOKUP(AFP657,$A$681:$F$2401,6,FALSE)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VLOOKUP(AFY657,$A$681:$F$2401,6,FALSE)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VLOOKUP(AGH657,$A$681:$F$2401,6,FALSE)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VLOOKUP(AGQ657,$A$681:$F$2401,6,FALSE)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2515</v>
      </c>
      <c r="AHB657" s="204"/>
      <c r="AHC657" s="204">
        <f>VLOOKUP(AGZ657,$A$681:$F$2401,6,FALSE)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2065</v>
      </c>
      <c r="AHK657" s="204"/>
      <c r="AHL657" s="204">
        <f>VLOOKUP(AHI657,$A$681:$F$2401,6,FALSE)</f>
        <v>46</v>
      </c>
      <c r="AHM657" s="203" t="s">
        <v>69</v>
      </c>
      <c r="AHN657" s="10">
        <f>AHL657*1.1</f>
        <v>50.6</v>
      </c>
      <c r="AHO657" s="10"/>
      <c r="AHP657" s="273"/>
      <c r="AHQ657" s="203" t="s">
        <v>114</v>
      </c>
      <c r="AHR657" s="276" t="s">
        <v>2841</v>
      </c>
      <c r="AHT657" s="204"/>
      <c r="AHU657" s="204">
        <f>VLOOKUP(AHR657,$A$681:$F$2401,6,FALSE)</f>
        <v>9</v>
      </c>
      <c r="AHV657" s="203" t="s">
        <v>69</v>
      </c>
      <c r="AHW657" s="10">
        <f>AHU657*1.1</f>
        <v>9.9</v>
      </c>
      <c r="AHX657" s="10"/>
      <c r="AHY657" s="273"/>
      <c r="AHZ657" s="203" t="s">
        <v>114</v>
      </c>
      <c r="AIA657" s="276" t="s">
        <v>2056</v>
      </c>
      <c r="AIC657" s="204"/>
      <c r="AID657" s="204">
        <f>VLOOKUP(AIA657,$A$681:$F$2401,6,FALSE)</f>
        <v>66</v>
      </c>
      <c r="AIE657" s="203" t="s">
        <v>69</v>
      </c>
      <c r="AIF657" s="10">
        <f>AID657*1.1</f>
        <v>72.600000000000009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VLOOKUP(AIJ657,$A$681:$F$2401,6,FALSE)</f>
        <v>205</v>
      </c>
      <c r="AIN657" s="203" t="s">
        <v>69</v>
      </c>
      <c r="AIO657" s="10">
        <f>AIM657*1.1</f>
        <v>225.50000000000003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VLOOKUP(AIS657,$A$681:$F$2401,6,FALSE)</f>
        <v>0</v>
      </c>
      <c r="AIW657" s="203" t="s">
        <v>69</v>
      </c>
      <c r="AIX657" s="10">
        <f>AIV657*1.1</f>
        <v>0</v>
      </c>
      <c r="AIY657" s="10"/>
      <c r="AIZ657" s="273"/>
      <c r="AJA657" s="203" t="s">
        <v>114</v>
      </c>
      <c r="AJB657" s="276" t="s">
        <v>3143</v>
      </c>
      <c r="AJD657" s="204"/>
      <c r="AJE657" s="204">
        <f>VLOOKUP(AJB657,$A$681:$F$2401,6,FALSE)</f>
        <v>4</v>
      </c>
      <c r="AJF657" s="203" t="s">
        <v>69</v>
      </c>
      <c r="AJG657" s="10">
        <f>AJE657*1.1</f>
        <v>4.4000000000000004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VLOOKUP(AJK657,$A$681:$F$2401,6,FALSE)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8" t="s">
        <v>622</v>
      </c>
      <c r="AJV657" s="204"/>
      <c r="AJW657" s="204">
        <f>VLOOKUP(AJT657,$A$681:$F$2401,6,FALSE)</f>
        <v>35</v>
      </c>
      <c r="AJX657" s="203" t="s">
        <v>69</v>
      </c>
      <c r="AJY657" s="10">
        <f>AJW657*1.1</f>
        <v>38.5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VLOOKUP(AKC657,$A$681:$F$2401,6,FALSE)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2083</v>
      </c>
      <c r="AKN657" s="204"/>
      <c r="AKO657" s="204">
        <f>VLOOKUP(AKL657,$A$681:$F$2401,6,FALSE)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VLOOKUP(AKU657,$A$681:$F$2401,6,FALSE)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2065</v>
      </c>
      <c r="ALF657" s="204"/>
      <c r="ALG657" s="204">
        <f>VLOOKUP(ALD657,$A$681:$F$2401,6,FALSE)</f>
        <v>46</v>
      </c>
      <c r="ALH657" s="203" t="s">
        <v>69</v>
      </c>
      <c r="ALI657" s="10">
        <f>ALG657*1.1</f>
        <v>50.6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VLOOKUP(ALM657,$A$681:$F$2401,6,FALSE)</f>
        <v>75</v>
      </c>
      <c r="ALQ657" s="203" t="s">
        <v>69</v>
      </c>
      <c r="ALR657" s="10">
        <f>ALP657*1.1</f>
        <v>82.5</v>
      </c>
      <c r="ALS657" s="10"/>
      <c r="ALT657" s="273"/>
      <c r="ALU657" s="203" t="s">
        <v>114</v>
      </c>
      <c r="ALV657" s="276" t="s">
        <v>2687</v>
      </c>
      <c r="ALX657" s="204"/>
      <c r="ALY657" s="204">
        <f>VLOOKUP(ALV657,$A$681:$F$2401,6,FALSE)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VLOOKUP(AME657,$A$681:$F$2401,6,FALSE)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VLOOKUP(AMN657,$A$681:$F$2401,6,FALSE)</f>
        <v>70</v>
      </c>
      <c r="AMR657" s="203" t="s">
        <v>69</v>
      </c>
      <c r="AMS657" s="10">
        <f>AMQ657*1.1</f>
        <v>77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VLOOKUP(AMW657,$A$681:$F$2401,6,FALSE)</f>
        <v>75</v>
      </c>
      <c r="ANA657" s="203" t="s">
        <v>69</v>
      </c>
      <c r="ANB657" s="10">
        <f>AMZ657*1.1</f>
        <v>82.5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VLOOKUP(ANF657,$A$681:$F$2401,6,FALSE)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VLOOKUP(ANO657,$A$681:$F$2401,6,FALSE)</f>
        <v>80</v>
      </c>
      <c r="ANS657" s="203" t="s">
        <v>69</v>
      </c>
      <c r="ANT657" s="10">
        <f>ANR657*1.1</f>
        <v>88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VLOOKUP(ANX657,$A$681:$F$2401,6,FALSE)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VLOOKUP(AOG657,$A$681:$F$2401,6,FALSE)</f>
        <v>8</v>
      </c>
      <c r="AOK657" s="203" t="s">
        <v>69</v>
      </c>
      <c r="AOL657" s="10">
        <f>AOJ657*1.1</f>
        <v>8.8000000000000007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VLOOKUP(AOP657,$A$681:$F$2401,6,FALSE)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VLOOKUP(AOY657,$A$681:$F$2401,6,FALSE)</f>
        <v>24</v>
      </c>
      <c r="APC657" s="203" t="s">
        <v>69</v>
      </c>
      <c r="APD657" s="10">
        <f>APB657*1.1</f>
        <v>26.400000000000002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VLOOKUP(APH657,$A$681:$F$2401,6,FALSE)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VLOOKUP(APQ657,$A$681:$F$2401,6,FALSE)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VLOOKUP(APZ657,$A$681:$F$2401,6,FALSE)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11"/>
      <c r="D658" s="203"/>
      <c r="E658" s="203"/>
      <c r="F658" s="203"/>
      <c r="G658" s="10"/>
      <c r="H658" s="10">
        <f>SUM(G653:G657)</f>
        <v>674.2</v>
      </c>
      <c r="I658" s="267"/>
      <c r="J658" s="203"/>
      <c r="K658" s="411"/>
      <c r="M658" s="203"/>
      <c r="N658" s="203"/>
      <c r="O658" s="203"/>
      <c r="P658" s="10"/>
      <c r="Q658" s="10">
        <f>SUM(P653:P657)</f>
        <v>510.59999999999997</v>
      </c>
      <c r="R658" s="267"/>
      <c r="S658" s="203"/>
      <c r="T658" s="264"/>
      <c r="V658" s="203"/>
      <c r="W658" s="203"/>
      <c r="X658" s="203"/>
      <c r="Y658" s="10"/>
      <c r="Z658" s="10">
        <f>SUM(Y653:Y657)</f>
        <v>416.9</v>
      </c>
      <c r="AA658" s="267"/>
      <c r="AB658" s="203"/>
      <c r="AC658" s="411"/>
      <c r="AE658" s="203"/>
      <c r="AF658" s="203"/>
      <c r="AG658" s="203"/>
      <c r="AH658" s="10"/>
      <c r="AI658" s="10">
        <f>SUM(AH653:AH657)</f>
        <v>683.5</v>
      </c>
      <c r="AJ658" s="267"/>
      <c r="AK658" s="203"/>
      <c r="AL658" s="411"/>
      <c r="AN658" s="203"/>
      <c r="AO658" s="203"/>
      <c r="AP658" s="203"/>
      <c r="AQ658" s="10"/>
      <c r="AR658" s="10">
        <f>SUM(AQ653:AQ657)</f>
        <v>556.6</v>
      </c>
      <c r="AS658" s="267"/>
      <c r="AT658" s="203"/>
      <c r="AU658" s="411"/>
      <c r="AW658" s="203"/>
      <c r="AX658" s="203"/>
      <c r="AY658" s="203"/>
      <c r="AZ658" s="10"/>
      <c r="BA658" s="10">
        <f>SUM(AZ653:AZ657)</f>
        <v>428.19999999999993</v>
      </c>
      <c r="BB658" s="267"/>
      <c r="BC658" s="203"/>
      <c r="BD658" s="411"/>
      <c r="BF658" s="203"/>
      <c r="BG658" s="203"/>
      <c r="BH658" s="203"/>
      <c r="BI658" s="10"/>
      <c r="BJ658" s="10">
        <f>SUM(BI653:BI657)</f>
        <v>734.90000000000009</v>
      </c>
      <c r="BK658" s="267"/>
      <c r="BL658" s="203"/>
      <c r="BM658" s="411"/>
      <c r="BO658" s="203"/>
      <c r="BP658" s="203"/>
      <c r="BQ658" s="203"/>
      <c r="BR658" s="10"/>
      <c r="BS658" s="10">
        <f>SUM(BR653:BR657)</f>
        <v>585.9</v>
      </c>
      <c r="BT658" s="267"/>
      <c r="BU658" s="203"/>
      <c r="BV658" s="411"/>
      <c r="BX658" s="203"/>
      <c r="BY658" s="203"/>
      <c r="BZ658" s="203"/>
      <c r="CA658" s="10"/>
      <c r="CB658" s="10">
        <f>SUM(CA653:CA657)</f>
        <v>766.1</v>
      </c>
      <c r="CC658" s="267"/>
      <c r="CD658" s="203"/>
      <c r="CE658" s="411"/>
      <c r="CG658" s="203"/>
      <c r="CH658" s="203"/>
      <c r="CI658" s="203"/>
      <c r="CJ658" s="10"/>
      <c r="CK658" s="10">
        <f>SUM(CJ653:CJ657)</f>
        <v>213.2</v>
      </c>
      <c r="CL658" s="267"/>
      <c r="CM658" s="203"/>
      <c r="CN658" s="411"/>
      <c r="CP658" s="203"/>
      <c r="CQ658" s="203"/>
      <c r="CR658" s="203"/>
      <c r="CS658" s="10"/>
      <c r="CT658" s="10">
        <f>SUM(CS653:CS657)</f>
        <v>894.59999999999991</v>
      </c>
      <c r="CU658" s="267"/>
      <c r="CV658" s="203"/>
      <c r="CW658" s="411"/>
      <c r="CY658" s="203"/>
      <c r="CZ658" s="203"/>
      <c r="DA658" s="203"/>
      <c r="DB658" s="10"/>
      <c r="DC658" s="10">
        <f>SUM(DB653:DB657)</f>
        <v>801.2</v>
      </c>
      <c r="DD658" s="267"/>
      <c r="DE658" s="203"/>
      <c r="DF658" s="411"/>
      <c r="DH658" s="203"/>
      <c r="DI658" s="203"/>
      <c r="DJ658" s="203"/>
      <c r="DK658" s="10"/>
      <c r="DL658" s="10">
        <f>SUM(DK653:DK657)</f>
        <v>534.1</v>
      </c>
      <c r="DM658" s="267"/>
      <c r="DN658" s="203"/>
      <c r="DO658" s="411"/>
      <c r="DQ658" s="203"/>
      <c r="DR658" s="203"/>
      <c r="DS658" s="203"/>
      <c r="DT658" s="10"/>
      <c r="DU658" s="10">
        <f>SUM(DT653:DT657)</f>
        <v>155.4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11"/>
      <c r="EI658" s="203"/>
      <c r="EJ658" s="203"/>
      <c r="EK658" s="203"/>
      <c r="EL658" s="10"/>
      <c r="EM658" s="10">
        <f>SUM(EL653:EL657)</f>
        <v>262.2</v>
      </c>
      <c r="EN658" s="267"/>
      <c r="EO658" s="203"/>
      <c r="EP658" s="411"/>
      <c r="ER658" s="203"/>
      <c r="ES658" s="203"/>
      <c r="ET658" s="203"/>
      <c r="EU658" s="10"/>
      <c r="EV658" s="10">
        <f>SUM(EU653:EU657)</f>
        <v>419.5</v>
      </c>
      <c r="EW658" s="267"/>
      <c r="EX658" s="203"/>
      <c r="EY658" s="411"/>
      <c r="FA658" s="203"/>
      <c r="FB658" s="203"/>
      <c r="FC658" s="203"/>
      <c r="FD658" s="10"/>
      <c r="FE658" s="10">
        <f>SUM(FD653:FD657)</f>
        <v>242.6</v>
      </c>
      <c r="FF658" s="267"/>
      <c r="FG658" s="203"/>
      <c r="FH658" s="419"/>
      <c r="FJ658" s="203"/>
      <c r="FK658" s="203"/>
      <c r="FL658" s="203"/>
      <c r="FM658" s="10"/>
      <c r="FN658" s="10">
        <f>SUM(FM653:FM657)</f>
        <v>544.6</v>
      </c>
      <c r="FO658" s="267"/>
      <c r="FP658" s="203"/>
      <c r="FQ658" s="411"/>
      <c r="FS658" s="203"/>
      <c r="FT658" s="203"/>
      <c r="FU658" s="203"/>
      <c r="FV658" s="10"/>
      <c r="FW658" s="10">
        <f>SUM(FV653:FV657)</f>
        <v>348.20000000000005</v>
      </c>
      <c r="FX658" s="267"/>
      <c r="FY658" s="203"/>
      <c r="FZ658" s="411"/>
      <c r="GB658" s="203"/>
      <c r="GC658" s="203"/>
      <c r="GD658" s="203"/>
      <c r="GE658" s="10"/>
      <c r="GF658" s="10">
        <f>SUM(GE653:GE657)</f>
        <v>379.40000000000003</v>
      </c>
      <c r="GG658" s="267"/>
      <c r="GH658" s="203"/>
      <c r="GI658" s="411"/>
      <c r="GK658" s="203"/>
      <c r="GL658" s="203"/>
      <c r="GM658" s="203"/>
      <c r="GN658" s="10"/>
      <c r="GO658" s="10">
        <f>SUM(GN653:GN657)</f>
        <v>752</v>
      </c>
      <c r="GP658" s="267"/>
      <c r="GQ658" s="203"/>
      <c r="GR658" s="411"/>
      <c r="GT658" s="203"/>
      <c r="GU658" s="203"/>
      <c r="GV658" s="203"/>
      <c r="GW658" s="203"/>
      <c r="GX658" s="10">
        <f>SUM(GW653:GW657)</f>
        <v>226.2</v>
      </c>
      <c r="GY658" s="267"/>
      <c r="GZ658" s="203"/>
      <c r="HA658" s="411"/>
      <c r="HC658" s="203"/>
      <c r="HD658" s="203"/>
      <c r="HE658" s="203"/>
      <c r="HF658" s="10"/>
      <c r="HG658" s="10">
        <f>SUM(HF653:HF657)</f>
        <v>782.69999999999993</v>
      </c>
      <c r="HH658" s="267"/>
      <c r="HI658" s="203"/>
      <c r="HJ658" s="411"/>
      <c r="HL658" s="203"/>
      <c r="HM658" s="203"/>
      <c r="HN658" s="203"/>
      <c r="HO658" s="203"/>
      <c r="HP658" s="10">
        <f>SUM(HO653:HO657)</f>
        <v>703.99999999999989</v>
      </c>
      <c r="HQ658" s="267"/>
      <c r="HR658" s="203"/>
      <c r="HS658" s="420"/>
      <c r="HU658" s="203"/>
      <c r="HV658" s="203"/>
      <c r="HW658" s="203"/>
      <c r="HX658" s="10"/>
      <c r="HY658" s="10">
        <f>SUM(HX653:HX657)</f>
        <v>208.8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20"/>
      <c r="IM658" s="203"/>
      <c r="IN658" s="203"/>
      <c r="IO658" s="203"/>
      <c r="IP658" s="10"/>
      <c r="IQ658" s="10">
        <f>SUM(IP653:IP657)</f>
        <v>248.6</v>
      </c>
      <c r="IR658" s="267"/>
      <c r="IS658" s="203"/>
      <c r="IT658" s="420"/>
      <c r="IV658" s="203"/>
      <c r="IW658" s="203"/>
      <c r="IX658" s="203"/>
      <c r="IY658" s="10"/>
      <c r="IZ658" s="10">
        <f>SUM(IY653:IY657)</f>
        <v>434.4</v>
      </c>
      <c r="JA658" s="267"/>
      <c r="JB658" s="203"/>
      <c r="JC658" s="420"/>
      <c r="JE658" s="203"/>
      <c r="JF658" s="203"/>
      <c r="JG658" s="203"/>
      <c r="JH658" s="10"/>
      <c r="JI658" s="10">
        <f>SUM(JH653:JH657)</f>
        <v>758.3</v>
      </c>
      <c r="JJ658" s="267"/>
      <c r="JK658" s="203"/>
      <c r="JL658" s="420"/>
      <c r="JN658" s="203"/>
      <c r="JO658" s="203"/>
      <c r="JP658" s="203"/>
      <c r="JQ658" s="10"/>
      <c r="JR658" s="10">
        <f>SUM(JQ653:JQ657)</f>
        <v>207.7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166.79999999999998</v>
      </c>
      <c r="KB658" s="267"/>
      <c r="KC658" s="203"/>
      <c r="KD658" s="420"/>
      <c r="KF658" s="203"/>
      <c r="KG658" s="203"/>
      <c r="KH658" s="203"/>
      <c r="KI658" s="10"/>
      <c r="KJ658" s="10">
        <f>SUM(KI653:KI657)</f>
        <v>578.1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471</v>
      </c>
      <c r="KT658" s="267"/>
      <c r="KU658" s="203"/>
      <c r="KV658" s="426"/>
      <c r="KX658" s="203"/>
      <c r="KY658" s="203"/>
      <c r="KZ658" s="203"/>
      <c r="LA658" s="10"/>
      <c r="LB658" s="10">
        <f>SUM(LA653:LA657)</f>
        <v>247.89999999999998</v>
      </c>
      <c r="LC658" s="267"/>
      <c r="LD658" s="203"/>
      <c r="LE658" s="420"/>
      <c r="LG658" s="203"/>
      <c r="LH658" s="203"/>
      <c r="LI658" s="203"/>
      <c r="LJ658" s="10"/>
      <c r="LK658" s="10">
        <f>SUM(LJ653:LJ657)</f>
        <v>333.4</v>
      </c>
      <c r="LL658" s="267"/>
      <c r="LM658" s="203"/>
      <c r="LN658" s="420"/>
      <c r="LP658" s="203"/>
      <c r="LQ658" s="203"/>
      <c r="LR658" s="203"/>
      <c r="LS658" s="10"/>
      <c r="LT658" s="10">
        <f>SUM(LS653:LS657)</f>
        <v>904.3</v>
      </c>
      <c r="LU658" s="267"/>
      <c r="LV658" s="203"/>
      <c r="LW658" s="420"/>
      <c r="LY658" s="203"/>
      <c r="LZ658" s="203"/>
      <c r="MA658" s="203"/>
      <c r="MB658" s="10"/>
      <c r="MC658" s="10">
        <f>SUM(MB653:MB657)</f>
        <v>459.4</v>
      </c>
      <c r="MD658" s="267"/>
      <c r="ME658" s="203"/>
      <c r="MF658" s="420"/>
      <c r="MH658" s="203"/>
      <c r="MI658" s="203"/>
      <c r="MJ658" s="203"/>
      <c r="MK658" s="10"/>
      <c r="ML658" s="10">
        <f>SUM(MK653:MK657)</f>
        <v>381.09999999999997</v>
      </c>
      <c r="MM658" s="267"/>
      <c r="MN658" s="203"/>
      <c r="MO658" s="420"/>
      <c r="MQ658" s="203"/>
      <c r="MR658" s="203"/>
      <c r="MS658" s="203"/>
      <c r="MT658" s="10"/>
      <c r="MU658" s="10">
        <f>SUM(MT653:MT657)</f>
        <v>316.20000000000005</v>
      </c>
      <c r="MV658" s="267"/>
      <c r="MW658" s="203"/>
      <c r="MX658" s="420"/>
      <c r="MZ658" s="203"/>
      <c r="NA658" s="203"/>
      <c r="NB658" s="203"/>
      <c r="NC658" s="10"/>
      <c r="ND658" s="10">
        <f>SUM(NC653:NC657)</f>
        <v>849.2</v>
      </c>
      <c r="NE658" s="267"/>
      <c r="NF658" s="203"/>
      <c r="NG658" s="420"/>
      <c r="NI658" s="203"/>
      <c r="NJ658" s="203"/>
      <c r="NK658" s="203"/>
      <c r="NL658" s="10"/>
      <c r="NM658" s="10">
        <f>SUM(NL653:NL657)</f>
        <v>242.8</v>
      </c>
      <c r="NN658" s="267"/>
      <c r="NO658" s="203"/>
      <c r="NP658" s="422"/>
      <c r="NR658" s="203"/>
      <c r="NS658" s="203"/>
      <c r="NT658" s="203"/>
      <c r="NU658" s="10"/>
      <c r="NV658" s="10">
        <f>SUM(NU653:NU657)</f>
        <v>808.1</v>
      </c>
      <c r="NW658" s="267"/>
      <c r="NX658" s="203"/>
      <c r="NY658" s="420"/>
      <c r="OA658" s="203"/>
      <c r="OB658" s="203"/>
      <c r="OC658" s="203"/>
      <c r="OD658" s="203"/>
      <c r="OE658" s="10">
        <f>SUM(OD653:OD657)</f>
        <v>95.9</v>
      </c>
      <c r="OF658" s="267"/>
      <c r="OG658" s="203"/>
      <c r="OH658" s="420"/>
      <c r="OJ658" s="203"/>
      <c r="OK658" s="203"/>
      <c r="OL658" s="203"/>
      <c r="OM658" s="10"/>
      <c r="ON658" s="10">
        <f>SUM(OM653:OM657)</f>
        <v>552.29999999999995</v>
      </c>
      <c r="OO658" s="267"/>
      <c r="OP658" s="203"/>
      <c r="OQ658" s="422"/>
      <c r="OS658" s="203"/>
      <c r="OT658" s="203"/>
      <c r="OU658" s="203"/>
      <c r="OV658" s="10"/>
      <c r="OW658" s="10">
        <f>SUM(OV653:OV657)</f>
        <v>98.8</v>
      </c>
      <c r="OX658" s="267"/>
      <c r="OY658" s="203"/>
      <c r="OZ658" s="425"/>
      <c r="PB658" s="203"/>
      <c r="PC658" s="203"/>
      <c r="PD658" s="203"/>
      <c r="PE658" s="10"/>
      <c r="PF658" s="10">
        <f>SUM(PE653:PE657)</f>
        <v>322.89999999999998</v>
      </c>
      <c r="PG658" s="267"/>
      <c r="PH658" s="203"/>
      <c r="PI658" s="420"/>
      <c r="PK658" s="203"/>
      <c r="PL658" s="203"/>
      <c r="PM658" s="203"/>
      <c r="PN658" s="10"/>
      <c r="PO658" s="10">
        <f>SUM(PN653:PN657)</f>
        <v>467.4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20"/>
      <c r="QC658" s="203"/>
      <c r="QD658" s="203"/>
      <c r="QE658" s="203"/>
      <c r="QF658" s="10"/>
      <c r="QG658" s="10">
        <f>SUM(QF653:QF657)</f>
        <v>314.8</v>
      </c>
      <c r="QH658" s="267"/>
      <c r="QI658" s="203"/>
      <c r="QJ658" s="420"/>
      <c r="QL658" s="203"/>
      <c r="QM658" s="203"/>
      <c r="QN658" s="203"/>
      <c r="QO658" s="10"/>
      <c r="QP658" s="10">
        <f>SUM(QO653:QO657)</f>
        <v>607.79999999999995</v>
      </c>
      <c r="QQ658" s="267"/>
      <c r="QR658" s="203"/>
      <c r="QS658" s="420"/>
      <c r="QU658" s="203"/>
      <c r="QV658" s="203"/>
      <c r="QW658" s="203"/>
      <c r="QX658" s="10"/>
      <c r="QY658" s="10">
        <f>SUM(QX653:QX657)</f>
        <v>964</v>
      </c>
      <c r="QZ658" s="267"/>
      <c r="RA658" s="203"/>
      <c r="RB658" s="420"/>
      <c r="RD658" s="203"/>
      <c r="RE658" s="203"/>
      <c r="RF658" s="203"/>
      <c r="RG658" s="10"/>
      <c r="RH658" s="10">
        <f>SUM(RG653:RG657)</f>
        <v>235.5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20"/>
      <c r="RV658" s="203"/>
      <c r="RW658" s="203"/>
      <c r="RX658" s="203"/>
      <c r="RY658" s="10"/>
      <c r="RZ658" s="10">
        <f>SUM(RY653:RY657)</f>
        <v>945.60000000000014</v>
      </c>
      <c r="SA658" s="273"/>
      <c r="SB658" s="203"/>
      <c r="SC658" s="420"/>
      <c r="SE658" s="203"/>
      <c r="SF658" s="203"/>
      <c r="SG658" s="203"/>
      <c r="SH658" s="10"/>
      <c r="SI658" s="10">
        <f>SUM(SH653:SH657)</f>
        <v>909.9</v>
      </c>
      <c r="SJ658" s="273"/>
      <c r="SK658" s="203"/>
      <c r="SL658" s="420"/>
      <c r="SN658" s="203"/>
      <c r="SO658" s="203"/>
      <c r="SP658" s="203"/>
      <c r="SQ658" s="10"/>
      <c r="SR658" s="10">
        <f>SUM(SQ653:SQ657)</f>
        <v>555.9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354.1</v>
      </c>
      <c r="TB658" s="273"/>
      <c r="TC658" s="203"/>
      <c r="TD658" s="425"/>
      <c r="TF658" s="203"/>
      <c r="TG658" s="203"/>
      <c r="TH658" s="203"/>
      <c r="TI658" s="203"/>
      <c r="TJ658" s="10">
        <f>SUM(TI653:TI657)</f>
        <v>350.40000000000003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370.5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267.89999999999998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467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127.00000000000001</v>
      </c>
      <c r="VD658" s="273"/>
      <c r="VE658" s="203"/>
      <c r="VF658" s="420"/>
      <c r="VH658" s="203"/>
      <c r="VI658" s="203"/>
      <c r="VJ658" s="203"/>
      <c r="VK658" s="10"/>
      <c r="VL658" s="10">
        <f>SUM(VK653:VK657)</f>
        <v>396.8</v>
      </c>
      <c r="VM658" s="273"/>
      <c r="VN658" s="203"/>
      <c r="VO658" s="420"/>
      <c r="VQ658" s="203"/>
      <c r="VR658" s="203"/>
      <c r="VS658" s="203"/>
      <c r="VT658" s="10"/>
      <c r="VU658" s="10">
        <f>SUM(VT653:VT657)</f>
        <v>141.5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139.69999999999999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20"/>
      <c r="XJ658" s="203"/>
      <c r="XK658" s="203"/>
      <c r="XL658" s="203"/>
      <c r="XM658" s="203"/>
      <c r="XN658" s="10">
        <f>SUM(XM653:XM657)</f>
        <v>583.19999999999993</v>
      </c>
      <c r="XO658" s="273"/>
      <c r="XP658" s="203"/>
      <c r="XQ658" s="420"/>
      <c r="XS658" s="203"/>
      <c r="XT658" s="203"/>
      <c r="XU658" s="203"/>
      <c r="XV658" s="10"/>
      <c r="XW658" s="10">
        <f>SUM(XV653:XV657)</f>
        <v>456.90000000000003</v>
      </c>
      <c r="XX658" s="273"/>
      <c r="XY658" s="203"/>
      <c r="XZ658" s="420"/>
      <c r="YB658" s="203"/>
      <c r="YC658" s="203"/>
      <c r="YD658" s="203"/>
      <c r="YE658" s="203"/>
      <c r="YF658" s="10">
        <f>SUM(YE653:YE657)</f>
        <v>201.70000000000002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5"/>
      <c r="ZC658" s="203"/>
      <c r="ZD658" s="203"/>
      <c r="ZE658" s="203"/>
      <c r="ZF658" s="203"/>
      <c r="ZG658" s="10">
        <f>SUM(ZF653:ZF657)</f>
        <v>520.1</v>
      </c>
      <c r="ZH658" s="273"/>
      <c r="ZI658" s="203"/>
      <c r="ZJ658" s="420"/>
      <c r="ZL658" s="203"/>
      <c r="ZM658" s="203"/>
      <c r="ZN658" s="203"/>
      <c r="ZO658" s="203"/>
      <c r="ZP658" s="10">
        <f>SUM(ZO653:ZO657)</f>
        <v>507.4</v>
      </c>
      <c r="ZQ658" s="273"/>
      <c r="ZR658" s="203"/>
      <c r="ZS658" s="420"/>
      <c r="ZU658" s="203"/>
      <c r="ZV658" s="203"/>
      <c r="ZW658" s="203"/>
      <c r="ZX658" s="10"/>
      <c r="ZY658" s="10">
        <f>SUM(ZX653:ZX657)</f>
        <v>511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425.00000000000006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343.40000000000003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483.2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90.9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973.5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20"/>
      <c r="AHB658" s="203"/>
      <c r="AHC658" s="203"/>
      <c r="AHD658" s="203"/>
      <c r="AHE658" s="10"/>
      <c r="AHF658" s="10">
        <f>SUM(AHE653:AHE657)</f>
        <v>241.7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305.10000000000002</v>
      </c>
      <c r="AHP658" s="273"/>
      <c r="AHQ658" s="203"/>
      <c r="AHR658" s="426"/>
      <c r="AHT658" s="203"/>
      <c r="AHU658" s="203"/>
      <c r="AHV658" s="203"/>
      <c r="AHW658" s="10"/>
      <c r="AHX658" s="10">
        <f>SUM(AHW653:AHW657)</f>
        <v>487.4</v>
      </c>
      <c r="AHY658" s="273"/>
      <c r="AHZ658" s="203"/>
      <c r="AIA658" s="426"/>
      <c r="AIC658" s="203"/>
      <c r="AID658" s="203"/>
      <c r="AIE658" s="203"/>
      <c r="AIF658" s="10"/>
      <c r="AIG658" s="10">
        <f>SUM(AIF653:AIF657)</f>
        <v>200.3</v>
      </c>
      <c r="AIH658" s="273"/>
      <c r="AII658" s="203"/>
      <c r="AIJ658" s="426"/>
      <c r="AIL658" s="203"/>
      <c r="AIM658" s="203"/>
      <c r="AIN658" s="203"/>
      <c r="AIO658" s="10"/>
      <c r="AIP658" s="10">
        <f>SUM(AIO653:AIO657)</f>
        <v>444.5</v>
      </c>
      <c r="AIQ658" s="273"/>
      <c r="AIR658" s="203"/>
      <c r="AIS658" s="426"/>
      <c r="AIU658" s="203"/>
      <c r="AIV658" s="203"/>
      <c r="AIW658" s="203"/>
      <c r="AIX658" s="10"/>
      <c r="AIY658" s="10">
        <f>SUM(AIX653:AIX657)</f>
        <v>418.6</v>
      </c>
      <c r="AIZ658" s="273"/>
      <c r="AJA658" s="203"/>
      <c r="AJB658" s="426"/>
      <c r="AJD658" s="203"/>
      <c r="AJE658" s="203"/>
      <c r="AJF658" s="203"/>
      <c r="AJG658" s="10"/>
      <c r="AJH658" s="10">
        <f>SUM(AJG653:AJG657)</f>
        <v>521.4</v>
      </c>
      <c r="AJI658" s="273"/>
      <c r="AJJ658" s="203"/>
      <c r="AJK658" s="426"/>
      <c r="AJM658" s="203"/>
      <c r="AJN658" s="203"/>
      <c r="AJO658" s="203"/>
      <c r="AJP658" s="10"/>
      <c r="AJQ658" s="10">
        <f>SUM(AJP653:AJP657)</f>
        <v>38.5</v>
      </c>
      <c r="AJR658" s="273"/>
      <c r="AJS658" s="203"/>
      <c r="AJT658" s="429"/>
      <c r="AJV658" s="203"/>
      <c r="AJW658" s="203"/>
      <c r="AJX658" s="203"/>
      <c r="AJY658" s="10"/>
      <c r="AJZ658" s="10">
        <f>SUM(AJY653:AJY657)</f>
        <v>232.5</v>
      </c>
      <c r="AKA658" s="273"/>
      <c r="AKB658" s="203"/>
      <c r="AKC658" s="426"/>
      <c r="AKE658" s="203"/>
      <c r="AKF658" s="203"/>
      <c r="AKG658" s="203"/>
      <c r="AKH658" s="10"/>
      <c r="AKI658" s="10">
        <f>SUM(AKH653:AKH657)</f>
        <v>612.1</v>
      </c>
      <c r="AKJ658" s="273"/>
      <c r="AKK658" s="203"/>
      <c r="AKL658" s="426"/>
      <c r="AKN658" s="203"/>
      <c r="AKO658" s="203"/>
      <c r="AKP658" s="203"/>
      <c r="AKQ658" s="10"/>
      <c r="AKR658" s="10">
        <f>SUM(AKQ653:AKQ657)</f>
        <v>546.5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137.19999999999999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202.29999999999998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169.8</v>
      </c>
      <c r="ALT658" s="273"/>
      <c r="ALU658" s="203"/>
      <c r="ALV658" s="426"/>
      <c r="ALX658" s="203"/>
      <c r="ALY658" s="203"/>
      <c r="ALZ658" s="203"/>
      <c r="AMA658" s="10"/>
      <c r="AMB658" s="10">
        <f>SUM(AMA653:AMA657)</f>
        <v>601.1</v>
      </c>
      <c r="AMC658" s="273"/>
      <c r="AMD658" s="203"/>
      <c r="AME658" s="426"/>
      <c r="AMG658" s="203"/>
      <c r="AMH658" s="203"/>
      <c r="AMI658" s="203"/>
      <c r="AMJ658" s="10"/>
      <c r="AMK658" s="10">
        <f>SUM(AMJ653:AMJ657)</f>
        <v>399.59999999999997</v>
      </c>
      <c r="AML658" s="273"/>
      <c r="AMM658" s="203"/>
      <c r="AMN658" s="426"/>
      <c r="AMP658" s="203"/>
      <c r="AMQ658" s="203"/>
      <c r="AMR658" s="203"/>
      <c r="AMS658" s="10"/>
      <c r="AMT658" s="10">
        <f>SUM(AMS653:AMS657)</f>
        <v>339</v>
      </c>
      <c r="AMU658" s="273"/>
      <c r="AMV658" s="203"/>
      <c r="AMW658" s="426"/>
      <c r="AMY658" s="203"/>
      <c r="AMZ658" s="203"/>
      <c r="ANA658" s="203"/>
      <c r="ANB658" s="10"/>
      <c r="ANC658" s="10">
        <f>SUM(ANB653:ANB657)</f>
        <v>495.09999999999997</v>
      </c>
      <c r="AND658" s="273"/>
      <c r="ANE658" s="203"/>
      <c r="ANF658" s="426"/>
      <c r="ANH658" s="203"/>
      <c r="ANI658" s="203"/>
      <c r="ANJ658" s="203"/>
      <c r="ANK658" s="10"/>
      <c r="ANL658" s="10">
        <f>SUM(ANK653:ANK657)</f>
        <v>770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679.8</v>
      </c>
      <c r="ANV658" s="273"/>
      <c r="ANW658" s="203"/>
      <c r="ANX658" s="426"/>
      <c r="ANZ658" s="203"/>
      <c r="AOA658" s="203"/>
      <c r="AOB658" s="203"/>
      <c r="AOC658" s="10"/>
      <c r="AOD658" s="10">
        <f>SUM(AOC653:AOC657)</f>
        <v>510.2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166.8</v>
      </c>
      <c r="AON658" s="273"/>
      <c r="AOO658" s="203"/>
      <c r="AOP658" s="426"/>
      <c r="AOR658" s="203"/>
      <c r="AOS658" s="203"/>
      <c r="AOT658" s="203"/>
      <c r="AOU658" s="10"/>
      <c r="AOV658" s="10">
        <f>SUM(AOU653:AOU657)</f>
        <v>537</v>
      </c>
      <c r="AOW658" s="273"/>
      <c r="AOX658" s="203"/>
      <c r="AOY658" s="426"/>
      <c r="APA658" s="203"/>
      <c r="APB658" s="203"/>
      <c r="APC658" s="203"/>
      <c r="APD658" s="10"/>
      <c r="APE658" s="10">
        <f>SUM(APD653:APD657)</f>
        <v>733.8</v>
      </c>
      <c r="APF658" s="273"/>
      <c r="APG658" s="203"/>
      <c r="APH658" s="426"/>
      <c r="APJ658" s="203"/>
      <c r="APK658" s="203"/>
      <c r="APL658" s="203"/>
      <c r="APM658" s="10"/>
      <c r="APN658" s="10">
        <f>SUM(APM653:APM657)</f>
        <v>36.799999999999997</v>
      </c>
      <c r="APO658" s="273"/>
      <c r="APP658" s="203"/>
      <c r="APQ658" s="426"/>
      <c r="APS658" s="203"/>
      <c r="APT658" s="203"/>
      <c r="APU658" s="203"/>
      <c r="APV658" s="10"/>
      <c r="APW658" s="10">
        <f>SUM(APV653:APV657)</f>
        <v>158.69999999999999</v>
      </c>
      <c r="APX658" s="273"/>
      <c r="APY658" s="203"/>
      <c r="APZ658" s="426"/>
      <c r="AQB658" s="203"/>
      <c r="AQC658" s="203"/>
      <c r="AQD658" s="203"/>
      <c r="AQE658" s="10"/>
      <c r="AQF658" s="10">
        <f>SUM(AQE653:AQE657)</f>
        <v>386.1</v>
      </c>
      <c r="AQG658" s="273"/>
    </row>
    <row r="659" spans="1:1125" s="14" customFormat="1" ht="15">
      <c r="A659" s="203" t="s">
        <v>115</v>
      </c>
      <c r="B659" s="276" t="s">
        <v>2838</v>
      </c>
      <c r="D659" s="283">
        <f>IF(C659="Kopman",2.1,1)</f>
        <v>1</v>
      </c>
      <c r="E659" s="204">
        <f>VLOOKUP(B659,$A$681:$F$2401,6,FALSE)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2838</v>
      </c>
      <c r="M659" s="283">
        <f>IF(L659="Kopman",2.1,1)</f>
        <v>1</v>
      </c>
      <c r="N659" s="204">
        <f>VLOOKUP(K659,$A$681:$F$2401,6,FALSE)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13" t="s">
        <v>2635</v>
      </c>
      <c r="U659" s="412" t="s">
        <v>2018</v>
      </c>
      <c r="V659" s="283">
        <f>IF(U659="Kopman",2.1,1)</f>
        <v>2.1</v>
      </c>
      <c r="W659" s="204">
        <f>VLOOKUP(T659,$A$681:$F$2401,6,FALSE)</f>
        <v>150</v>
      </c>
      <c r="X659" s="203" t="s">
        <v>61</v>
      </c>
      <c r="Y659" s="10">
        <f>W659*1.5*V659</f>
        <v>472.5</v>
      </c>
      <c r="Z659" s="10"/>
      <c r="AA659" s="267"/>
      <c r="AB659" s="203" t="s">
        <v>115</v>
      </c>
      <c r="AC659" s="276" t="s">
        <v>2060</v>
      </c>
      <c r="AE659" s="283">
        <f>IF(AD659="Kopman",2.1,1)</f>
        <v>1</v>
      </c>
      <c r="AF659" s="204">
        <f>VLOOKUP(AC659,$A$681:$F$2401,6,FALSE)</f>
        <v>7</v>
      </c>
      <c r="AG659" s="203" t="s">
        <v>61</v>
      </c>
      <c r="AH659" s="10">
        <f>AF659*1.5*AE659</f>
        <v>10.5</v>
      </c>
      <c r="AI659" s="10"/>
      <c r="AJ659" s="267"/>
      <c r="AK659" s="203" t="s">
        <v>115</v>
      </c>
      <c r="AL659" s="276" t="s">
        <v>2838</v>
      </c>
      <c r="AN659" s="283">
        <f>IF(AM659="Kopman",2.1,1)</f>
        <v>1</v>
      </c>
      <c r="AO659" s="204">
        <f>VLOOKUP(AL659,$A$681:$F$2401,6,FALSE)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2838</v>
      </c>
      <c r="AW659" s="283">
        <f>IF(AV659="Kopman",2.1,1)</f>
        <v>1</v>
      </c>
      <c r="AX659" s="204">
        <f>VLOOKUP(AU659,$A$681:$F$2401,6,FALSE)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2838</v>
      </c>
      <c r="BF659" s="283">
        <f>IF(BE659="Kopman",2.1,1)</f>
        <v>1</v>
      </c>
      <c r="BG659" s="204">
        <f>VLOOKUP(BD659,$A$681:$F$2401,6,FALSE)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2635</v>
      </c>
      <c r="BO659" s="283">
        <f>IF(BN659="Kopman",2.1,1)</f>
        <v>1</v>
      </c>
      <c r="BP659" s="204">
        <f>VLOOKUP(BM659,$A$681:$F$2401,6,FALSE)</f>
        <v>150</v>
      </c>
      <c r="BQ659" s="203" t="s">
        <v>61</v>
      </c>
      <c r="BR659" s="10">
        <f>BP659*1.5*BO659</f>
        <v>225</v>
      </c>
      <c r="BS659" s="10"/>
      <c r="BT659" s="267"/>
      <c r="BU659" s="203" t="s">
        <v>115</v>
      </c>
      <c r="BV659" s="276" t="s">
        <v>2635</v>
      </c>
      <c r="BX659" s="283">
        <f>IF(BW659="Kopman",2.1,1)</f>
        <v>1</v>
      </c>
      <c r="BY659" s="204">
        <f>VLOOKUP(BV659,$A$681:$F$2401,6,FALSE)</f>
        <v>150</v>
      </c>
      <c r="BZ659" s="203" t="s">
        <v>61</v>
      </c>
      <c r="CA659" s="10">
        <f>BY659*1.5*BX659</f>
        <v>225</v>
      </c>
      <c r="CB659" s="10"/>
      <c r="CC659" s="267"/>
      <c r="CD659" s="203" t="s">
        <v>115</v>
      </c>
      <c r="CE659" s="276" t="s">
        <v>2548</v>
      </c>
      <c r="CG659" s="283">
        <f>IF(CF659="Kopman",2.1,1)</f>
        <v>1</v>
      </c>
      <c r="CH659" s="204">
        <f>VLOOKUP(CE659,$A$681:$F$2401,6,FALSE)</f>
        <v>25</v>
      </c>
      <c r="CI659" s="203" t="s">
        <v>61</v>
      </c>
      <c r="CJ659" s="10">
        <f>CH659*1.5*CG659</f>
        <v>37.5</v>
      </c>
      <c r="CK659" s="10"/>
      <c r="CL659" s="267"/>
      <c r="CM659" s="203" t="s">
        <v>115</v>
      </c>
      <c r="CN659" s="276" t="s">
        <v>2838</v>
      </c>
      <c r="CP659" s="283">
        <f>IF(CO659="Kopman",2.1,1)</f>
        <v>1</v>
      </c>
      <c r="CQ659" s="204">
        <f>VLOOKUP(CN659,$A$681:$F$2401,6,FALSE)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2060</v>
      </c>
      <c r="CY659" s="283">
        <f>IF(CX659="Kopman",2.1,1)</f>
        <v>1</v>
      </c>
      <c r="CZ659" s="204">
        <f>VLOOKUP(CW659,$A$681:$F$2401,6,FALSE)</f>
        <v>7</v>
      </c>
      <c r="DA659" s="203" t="s">
        <v>61</v>
      </c>
      <c r="DB659" s="10">
        <f>CZ659*1.5*CY659</f>
        <v>10.5</v>
      </c>
      <c r="DC659" s="10"/>
      <c r="DD659" s="267"/>
      <c r="DE659" s="203" t="s">
        <v>115</v>
      </c>
      <c r="DF659" s="276" t="s">
        <v>2838</v>
      </c>
      <c r="DH659" s="283">
        <f>IF(DG659="Kopman",2.1,1)</f>
        <v>1</v>
      </c>
      <c r="DI659" s="204">
        <f>VLOOKUP(DF659,$A$681:$F$2401,6,FALSE)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VLOOKUP(DO659,$A$681:$F$2401,6,FALSE)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VLOOKUP(DX659,$A$681:$F$2401,6,FALSE)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2635</v>
      </c>
      <c r="EI659" s="283">
        <f>IF(EH659="Kopman",2.1,1)</f>
        <v>1</v>
      </c>
      <c r="EJ659" s="204">
        <f>VLOOKUP(EG659,$A$681:$F$2401,6,FALSE)</f>
        <v>150</v>
      </c>
      <c r="EK659" s="203" t="s">
        <v>61</v>
      </c>
      <c r="EL659" s="10">
        <f>EJ659*1.5*EI659</f>
        <v>225</v>
      </c>
      <c r="EM659" s="10"/>
      <c r="EN659" s="267"/>
      <c r="EO659" s="203" t="s">
        <v>115</v>
      </c>
      <c r="EP659" s="276" t="s">
        <v>2070</v>
      </c>
      <c r="ER659" s="283">
        <f>IF(EQ659="Kopman",2.1,1)</f>
        <v>1</v>
      </c>
      <c r="ES659" s="204">
        <f>VLOOKUP(EP659,$A$681:$F$2401,6,FALSE)</f>
        <v>43</v>
      </c>
      <c r="ET659" s="203" t="s">
        <v>61</v>
      </c>
      <c r="EU659" s="10">
        <f>ES659*1.5*ER659</f>
        <v>64.5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VLOOKUP(EY660,$A$681:$F$2401,6,FALSE)</f>
        <v>150</v>
      </c>
      <c r="FC659" s="203" t="s">
        <v>61</v>
      </c>
      <c r="FD659" s="10">
        <f>FB659*1.5*FA659</f>
        <v>225</v>
      </c>
      <c r="FE659" s="10"/>
      <c r="FF659" s="267"/>
      <c r="FG659" s="203" t="s">
        <v>115</v>
      </c>
      <c r="FH659" s="418" t="s">
        <v>2087</v>
      </c>
      <c r="FJ659" s="283">
        <f>IF(FI659="Kopman",2.1,1)</f>
        <v>1</v>
      </c>
      <c r="FK659" s="204">
        <f>VLOOKUP(FH659,$A$681:$F$2401,6,FALSE)</f>
        <v>90</v>
      </c>
      <c r="FL659" s="203" t="s">
        <v>61</v>
      </c>
      <c r="FM659" s="10">
        <f>FK659*1.5*FJ659</f>
        <v>135</v>
      </c>
      <c r="FN659" s="10"/>
      <c r="FO659" s="267"/>
      <c r="FP659" s="203" t="s">
        <v>115</v>
      </c>
      <c r="FQ659" s="276" t="s">
        <v>2513</v>
      </c>
      <c r="FS659" s="283">
        <f>IF(FR659="Kopman",2.1,1)</f>
        <v>1</v>
      </c>
      <c r="FT659" s="204">
        <f>VLOOKUP(FQ659,$A$681:$F$2401,6,FALSE)</f>
        <v>54</v>
      </c>
      <c r="FU659" s="203" t="s">
        <v>61</v>
      </c>
      <c r="FV659" s="10">
        <f>FT659*1.5*FS659</f>
        <v>81</v>
      </c>
      <c r="FW659" s="10"/>
      <c r="FX659" s="267"/>
      <c r="FY659" s="203" t="s">
        <v>115</v>
      </c>
      <c r="FZ659" s="276" t="s">
        <v>2635</v>
      </c>
      <c r="GB659" s="283">
        <f>IF(GA659="Kopman",2.1,1)</f>
        <v>1</v>
      </c>
      <c r="GC659" s="204">
        <f>VLOOKUP(FZ659,$A$681:$F$2401,6,FALSE)</f>
        <v>150</v>
      </c>
      <c r="GD659" s="203" t="s">
        <v>61</v>
      </c>
      <c r="GE659" s="10">
        <f>GC659*1.5*GB659</f>
        <v>225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VLOOKUP(GI659,$A$681:$F$2401,6,FALSE)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2635</v>
      </c>
      <c r="GT659" s="283">
        <f>IF(GS659="Kopman",2.1,1)</f>
        <v>1</v>
      </c>
      <c r="GU659" s="204">
        <f>VLOOKUP(GR659,$A$681:$F$2401,6,FALSE)</f>
        <v>150</v>
      </c>
      <c r="GV659" s="203" t="s">
        <v>61</v>
      </c>
      <c r="GW659" s="10">
        <f>GU659*1.5</f>
        <v>225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VLOOKUP(HA659,$A$681:$F$2401,6,FALSE)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2635</v>
      </c>
      <c r="HL659" s="283">
        <f>IF(HK659="Kopman",2.1,1)</f>
        <v>1</v>
      </c>
      <c r="HM659" s="204">
        <f>VLOOKUP(HJ659,$A$681:$F$2401,6,FALSE)</f>
        <v>150</v>
      </c>
      <c r="HN659" s="203" t="s">
        <v>61</v>
      </c>
      <c r="HO659" s="10">
        <f>HM659*1.5</f>
        <v>225</v>
      </c>
      <c r="HP659" s="10"/>
      <c r="HQ659" s="267"/>
      <c r="HR659" s="203" t="s">
        <v>115</v>
      </c>
      <c r="HS659" s="276" t="s">
        <v>2635</v>
      </c>
      <c r="HU659" s="283">
        <f>IF(HT659="Kopman",2.1,1)</f>
        <v>1</v>
      </c>
      <c r="HV659" s="204">
        <f>VLOOKUP(HS659,$A$681:$F$2401,6,FALSE)</f>
        <v>150</v>
      </c>
      <c r="HW659" s="203" t="s">
        <v>61</v>
      </c>
      <c r="HX659" s="10">
        <f>HV659*1.5*HU659</f>
        <v>225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VLOOKUP(IB659,$A$681:$F$2401,6,FALSE)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2311</v>
      </c>
      <c r="IM659" s="283">
        <f>IF(IL659="Kopman",2.1,1)</f>
        <v>1</v>
      </c>
      <c r="IN659" s="204">
        <f>VLOOKUP(IK659,$A$681:$F$2401,6,FALSE)</f>
        <v>18</v>
      </c>
      <c r="IO659" s="203" t="s">
        <v>61</v>
      </c>
      <c r="IP659" s="10">
        <f>IN659*1.5*IM659</f>
        <v>27</v>
      </c>
      <c r="IQ659" s="10"/>
      <c r="IR659" s="267"/>
      <c r="IS659" s="203" t="s">
        <v>115</v>
      </c>
      <c r="IT659" s="276" t="s">
        <v>2513</v>
      </c>
      <c r="IV659" s="283">
        <f>IF(IU659="Kopman",2.1,1)</f>
        <v>1</v>
      </c>
      <c r="IW659" s="204">
        <f>VLOOKUP(IT659,$A$681:$F$2401,6,FALSE)</f>
        <v>54</v>
      </c>
      <c r="IX659" s="203" t="s">
        <v>61</v>
      </c>
      <c r="IY659" s="10">
        <f>IW659*1.5*IV659</f>
        <v>81</v>
      </c>
      <c r="IZ659" s="10"/>
      <c r="JA659" s="267"/>
      <c r="JB659" s="203" t="s">
        <v>115</v>
      </c>
      <c r="JC659" s="276" t="s">
        <v>2087</v>
      </c>
      <c r="JE659" s="283">
        <f>IF(JD659="Kopman",2.1,1)</f>
        <v>1</v>
      </c>
      <c r="JF659" s="204">
        <f>VLOOKUP(JC659,$A$681:$F$2401,6,FALSE)</f>
        <v>90</v>
      </c>
      <c r="JG659" s="203" t="s">
        <v>61</v>
      </c>
      <c r="JH659" s="10">
        <f>JF659*1.5*JE659</f>
        <v>135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VLOOKUP(JL659,$A$681:$F$2401,6,FALSE)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VLOOKUP(JU659,$A$681:$F$2401,6,FALSE)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2060</v>
      </c>
      <c r="KF659" s="283">
        <f>IF(KE659="Kopman",2.1,1)</f>
        <v>1</v>
      </c>
      <c r="KG659" s="204">
        <f>VLOOKUP(KD659,$A$681:$F$2401,6,FALSE)</f>
        <v>7</v>
      </c>
      <c r="KH659" s="203" t="s">
        <v>61</v>
      </c>
      <c r="KI659" s="10">
        <f>KG659*1.5*KF659</f>
        <v>10.5</v>
      </c>
      <c r="KJ659" s="10"/>
      <c r="KK659" s="267"/>
      <c r="KL659" s="203" t="s">
        <v>115</v>
      </c>
      <c r="KM659" s="276" t="s">
        <v>2338</v>
      </c>
      <c r="KO659" s="283">
        <f>IF(KN659="Kopman",2.1,1)</f>
        <v>1</v>
      </c>
      <c r="KP659" s="204">
        <f>VLOOKUP(KM659,$A$681:$F$2401,6,FALSE)</f>
        <v>31</v>
      </c>
      <c r="KQ659" s="203" t="s">
        <v>61</v>
      </c>
      <c r="KR659" s="10">
        <f>KP659*1.5</f>
        <v>46.5</v>
      </c>
      <c r="KS659" s="10"/>
      <c r="KT659" s="267"/>
      <c r="KU659" s="203" t="s">
        <v>115</v>
      </c>
      <c r="KV659" s="276" t="s">
        <v>2838</v>
      </c>
      <c r="KX659" s="283">
        <f>IF(KW659="Kopman",2.1,1)</f>
        <v>1</v>
      </c>
      <c r="KY659" s="204">
        <f>VLOOKUP(KV659,$A$681:$F$2401,6,FALSE)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VLOOKUP(LE659,$A$681:$F$2401,6,FALSE)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2087</v>
      </c>
      <c r="LP659" s="283">
        <f>IF(LO659="Kopman",2.1,1)</f>
        <v>1</v>
      </c>
      <c r="LQ659" s="204">
        <f>VLOOKUP(LN659,$A$681:$F$2401,6,FALSE)</f>
        <v>90</v>
      </c>
      <c r="LR659" s="203" t="s">
        <v>61</v>
      </c>
      <c r="LS659" s="10">
        <f>LQ659*1.5*LP659</f>
        <v>135</v>
      </c>
      <c r="LT659" s="10"/>
      <c r="LU659" s="267"/>
      <c r="LV659" s="203" t="s">
        <v>115</v>
      </c>
      <c r="LW659" s="276" t="s">
        <v>2070</v>
      </c>
      <c r="LY659" s="283">
        <f>IF(LX659="Kopman",2.1,1)</f>
        <v>1</v>
      </c>
      <c r="LZ659" s="204">
        <f>VLOOKUP(LW659,$A$681:$F$2401,6,FALSE)</f>
        <v>43</v>
      </c>
      <c r="MA659" s="203" t="s">
        <v>61</v>
      </c>
      <c r="MB659" s="10">
        <f>LZ659*1.5*LY659</f>
        <v>64.5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VLOOKUP(MF659,$A$681:$F$2401,6,FALSE)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2635</v>
      </c>
      <c r="MQ659" s="283">
        <f>IF(MP659="Kopman",2.1,1)</f>
        <v>1</v>
      </c>
      <c r="MR659" s="204">
        <f>VLOOKUP(MO659,$A$681:$F$2401,6,FALSE)</f>
        <v>150</v>
      </c>
      <c r="MS659" s="203" t="s">
        <v>61</v>
      </c>
      <c r="MT659" s="10">
        <f>MR659*1.5*MQ659</f>
        <v>225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VLOOKUP(MX659,$A$681:$F$2401,6,FALSE)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VLOOKUP(NG659,$A$681:$F$2401,6,FALSE)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21" t="s">
        <v>520</v>
      </c>
      <c r="NR659" s="283">
        <f>IF(NQ659="Kopman",2.1,1)</f>
        <v>1</v>
      </c>
      <c r="NS659" s="204">
        <f>VLOOKUP(NP659,$A$681:$F$2401,6,FALSE)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2814</v>
      </c>
      <c r="OA659" s="283">
        <f>IF(NZ659="Kopman",2.1,1)</f>
        <v>1</v>
      </c>
      <c r="OB659" s="204">
        <f>VLOOKUP(NY659,$A$681:$F$2401,6,FALSE)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VLOOKUP(OH659,$A$681:$F$2401,6,FALSE)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21" t="s">
        <v>509</v>
      </c>
      <c r="OS659" s="283">
        <f>IF(OR659="Kopman",2.1,1)</f>
        <v>1</v>
      </c>
      <c r="OT659" s="204">
        <f>VLOOKUP(OQ659,$A$681:$F$2401,6,FALSE)</f>
        <v>8</v>
      </c>
      <c r="OU659" s="203" t="s">
        <v>61</v>
      </c>
      <c r="OV659" s="10">
        <f>OT659*1.5*OS659</f>
        <v>12</v>
      </c>
      <c r="OW659" s="10"/>
      <c r="OX659" s="267"/>
      <c r="OY659" s="203" t="s">
        <v>115</v>
      </c>
      <c r="OZ659" s="425" t="s">
        <v>891</v>
      </c>
      <c r="PB659" s="283">
        <f>IF(PA659="Kopman",2.1,1)</f>
        <v>1</v>
      </c>
      <c r="PC659" s="204">
        <f>VLOOKUP(OZ659,$A$681:$F$2401,6,FALSE)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2635</v>
      </c>
      <c r="PK659" s="283">
        <f>IF(PJ659="Kopman",2.1,1)</f>
        <v>1</v>
      </c>
      <c r="PL659" s="204">
        <f>VLOOKUP(PI659,$A$681:$F$2401,6,FALSE)</f>
        <v>150</v>
      </c>
      <c r="PM659" s="203" t="s">
        <v>61</v>
      </c>
      <c r="PN659" s="10">
        <f>PL659*1.5*PK659</f>
        <v>225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VLOOKUP(PR659,$A$681:$F$2401,6,FALSE)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3142</v>
      </c>
      <c r="QC659" s="283">
        <f>IF(QB659="Kopman",2.1,1)</f>
        <v>1</v>
      </c>
      <c r="QD659" s="204">
        <f>VLOOKUP(QA659,$A$681:$F$2401,6,FALSE)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2838</v>
      </c>
      <c r="QL659" s="283">
        <f>IF(QK659="Kopman",2.1,1)</f>
        <v>1</v>
      </c>
      <c r="QM659" s="204">
        <f>VLOOKUP(QJ659,$A$681:$F$2401,6,FALSE)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2070</v>
      </c>
      <c r="QU659" s="283">
        <f>IF(QT659="Kopman",2.1,1)</f>
        <v>1</v>
      </c>
      <c r="QV659" s="204">
        <f>VLOOKUP(QS659,$A$681:$F$2401,6,FALSE)</f>
        <v>43</v>
      </c>
      <c r="QW659" s="203" t="s">
        <v>61</v>
      </c>
      <c r="QX659" s="10">
        <f>QV659*1.5*QU659</f>
        <v>64.5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VLOOKUP(RB659,$A$681:$F$2401,6,FALSE)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VLOOKUP(RK659,$A$681:$F$2401,6,FALSE)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VLOOKUP(RT659,$A$681:$F$2401,6,FALSE)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VLOOKUP(SC659,$A$681:$F$2401,6,FALSE)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2635</v>
      </c>
      <c r="SN659" s="283">
        <f>IF(SM659="Kopman",2.1,1)</f>
        <v>1</v>
      </c>
      <c r="SO659" s="204">
        <f>VLOOKUP(SL659,$A$681:$F$2401,6,FALSE)</f>
        <v>150</v>
      </c>
      <c r="SP659" s="203" t="s">
        <v>61</v>
      </c>
      <c r="SQ659" s="10">
        <f>SO659*1.5*SN659</f>
        <v>225</v>
      </c>
      <c r="SR659" s="10"/>
      <c r="SS659" s="273"/>
      <c r="ST659" s="203" t="s">
        <v>115</v>
      </c>
      <c r="SU659" s="276" t="s">
        <v>2723</v>
      </c>
      <c r="SW659" s="283">
        <f>IF(SV659="Kopman",2.1,1)</f>
        <v>1</v>
      </c>
      <c r="SX659" s="204">
        <f>VLOOKUP(SU659,$A$681:$F$2401,6,FALSE)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5" t="s">
        <v>2339</v>
      </c>
      <c r="TF659" s="283">
        <f>IF(TE659="Kopman",2.1,1)</f>
        <v>1</v>
      </c>
      <c r="TG659" s="204">
        <f>VLOOKUP(TD659,$A$681:$F$2401,6,FALSE)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VLOOKUP(TM659,$A$681:$F$2401,6,FALSE)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2635</v>
      </c>
      <c r="TX659" s="283">
        <f>IF(TW659="Kopman",2.1,1)</f>
        <v>1</v>
      </c>
      <c r="TY659" s="204">
        <f>VLOOKUP(TV659,$A$681:$F$2401,6,FALSE)</f>
        <v>150</v>
      </c>
      <c r="TZ659" s="203" t="s">
        <v>61</v>
      </c>
      <c r="UA659" s="10">
        <f>TY659*1.5*TX659</f>
        <v>225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VLOOKUP(UE659,$A$681:$F$2401,6,FALSE)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VLOOKUP(UN659,$A$681:$F$2401,6,FALSE)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2548</v>
      </c>
      <c r="UY659" s="283">
        <f>IF(UX659="Kopman",2.1,1)</f>
        <v>1</v>
      </c>
      <c r="UZ659" s="204">
        <f>VLOOKUP(UW659,$A$681:$F$2401,6,FALSE)</f>
        <v>25</v>
      </c>
      <c r="VA659" s="203" t="s">
        <v>61</v>
      </c>
      <c r="VB659" s="10">
        <f>UZ659*1.5*UY659</f>
        <v>37.5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VLOOKUP(VF659,$A$681:$F$2401,6,FALSE)</f>
        <v>17</v>
      </c>
      <c r="VJ659" s="203" t="s">
        <v>61</v>
      </c>
      <c r="VK659" s="10">
        <f>VI659*1.5*VH659</f>
        <v>25.5</v>
      </c>
      <c r="VL659" s="10"/>
      <c r="VM659" s="273"/>
      <c r="VN659" s="203" t="s">
        <v>115</v>
      </c>
      <c r="VO659" s="276" t="s">
        <v>2070</v>
      </c>
      <c r="VQ659" s="283">
        <f>IF(VP659="Kopman",2.1,1)</f>
        <v>1</v>
      </c>
      <c r="VR659" s="204">
        <f>VLOOKUP(VO659,$A$681:$F$2401,6,FALSE)</f>
        <v>43</v>
      </c>
      <c r="VS659" s="203" t="s">
        <v>61</v>
      </c>
      <c r="VT659" s="10">
        <f>VR659*1.5*VQ659</f>
        <v>64.5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VLOOKUP(VX659,$A$681:$F$2401,6,FALSE)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2798</v>
      </c>
      <c r="WI659" s="283">
        <f>IF(WH659="Kopman",2.1,1)</f>
        <v>1</v>
      </c>
      <c r="WJ659" s="204">
        <f>VLOOKUP(WG659,$A$681:$F$2401,6,FALSE)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VLOOKUP(WP659,$A$681:$F$2401,6,FALSE)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VLOOKUP(WY659,$A$681:$F$2401,6,FALSE)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VLOOKUP(XH659,$A$681:$F$2401,6,FALSE)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2635</v>
      </c>
      <c r="XS659" s="283">
        <f>IF(XR659="Kopman",2.1,1)</f>
        <v>1</v>
      </c>
      <c r="XT659" s="204">
        <f>VLOOKUP(XQ659,$A$681:$F$2401,6,FALSE)</f>
        <v>150</v>
      </c>
      <c r="XU659" s="203" t="s">
        <v>61</v>
      </c>
      <c r="XV659" s="10">
        <f>XT659*1.5*XS659</f>
        <v>225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VLOOKUP(XZ659,$A$681:$F$2401,6,FALSE)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VLOOKUP(YI659,$A$681:$F$2401,6,FALSE)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VLOOKUP(YR659,$A$681:$F$2401,6,FALSE)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5" t="s">
        <v>2071</v>
      </c>
      <c r="ZC659" s="283">
        <f>IF(ZB659="Kopman",2.1,1)</f>
        <v>1</v>
      </c>
      <c r="ZD659" s="204">
        <f>VLOOKUP(ZA659,$A$681:$F$2401,6,FALSE)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VLOOKUP(ZJ659,$A$681:$F$2401,6,FALSE)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VLOOKUP(ZS659,$A$681:$F$2401,6,FALSE)</f>
        <v>8</v>
      </c>
      <c r="ZW659" s="203" t="s">
        <v>61</v>
      </c>
      <c r="ZX659" s="10">
        <f>ZV659*1.5*ZU659</f>
        <v>12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VLOOKUP(AAB659,$A$681:$F$2401,6,FALSE)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2590</v>
      </c>
      <c r="AAM659" s="283">
        <f>IF(AAL659="Kopman",2.1,1)</f>
        <v>1</v>
      </c>
      <c r="AAN659" s="204">
        <f>VLOOKUP(AAK659,$A$681:$F$2401,6,FALSE)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2548</v>
      </c>
      <c r="AAV659" s="283">
        <f>IF(AAU659="Kopman",2.1,1)</f>
        <v>1</v>
      </c>
      <c r="AAW659" s="204">
        <f>VLOOKUP(AAT659,$A$681:$F$2401,6,FALSE)</f>
        <v>25</v>
      </c>
      <c r="AAX659" s="203" t="s">
        <v>61</v>
      </c>
      <c r="AAY659" s="10">
        <f>AAW659*1.5*AAV659</f>
        <v>37.5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VLOOKUP(ABC659,$A$681:$F$2401,6,FALSE)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VLOOKUP(ABL659,$A$681:$F$2401,6,FALSE)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VLOOKUP(ABU659,$A$681:$F$2401,6,FALSE)</f>
        <v>4</v>
      </c>
      <c r="ABY659" s="203" t="s">
        <v>61</v>
      </c>
      <c r="ABZ659" s="10">
        <f>ABX659*1.5*ABW659</f>
        <v>6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VLOOKUP(ACD659,$A$681:$F$2401,6,FALSE)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VLOOKUP(ACM659,$A$681:$F$2401,6,FALSE)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VLOOKUP(ACV659,$A$681:$F$2401,6,FALSE)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VLOOKUP(ADE659,$A$681:$F$2401,6,FALSE)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VLOOKUP(ADN659,$A$681:$F$2401,6,FALSE)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VLOOKUP(ADW659,$A$681:$F$2401,6,FALSE)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VLOOKUP(AEF659,$A$681:$F$2401,6,FALSE)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VLOOKUP(AEO659,$A$681:$F$2401,6,FALSE)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VLOOKUP(AEX659,$A$681:$F$2401,6,FALSE)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VLOOKUP(AFG659,$A$681:$F$2401,6,FALSE)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VLOOKUP(AFP659,$A$681:$F$2401,6,FALSE)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VLOOKUP(AFY659,$A$681:$F$2401,6,FALSE)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VLOOKUP(AGH659,$A$681:$F$2401,6,FALSE)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VLOOKUP(AGQ659,$A$681:$F$2401,6,FALSE)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2338</v>
      </c>
      <c r="AHB659" s="283">
        <f>IF(AHA659="Kopman",2.1,1)</f>
        <v>1</v>
      </c>
      <c r="AHC659" s="204">
        <f>VLOOKUP(AGZ659,$A$681:$F$2401,6,FALSE)</f>
        <v>31</v>
      </c>
      <c r="AHD659" s="203" t="s">
        <v>61</v>
      </c>
      <c r="AHE659" s="10">
        <f>AHC659*1.5*AHB659</f>
        <v>46.5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VLOOKUP(AHI659,$A$681:$F$2401,6,FALSE)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VLOOKUP(AHR659,$A$681:$F$2401,6,FALSE)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VLOOKUP(AIA659,$A$681:$F$2401,6,FALSE)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VLOOKUP(AIJ659,$A$681:$F$2401,6,FALSE)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VLOOKUP(AIS659,$A$681:$F$2401,6,FALSE)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VLOOKUP(AJB659,$A$681:$F$2401,6,FALSE)</f>
        <v>22</v>
      </c>
      <c r="AJF659" s="203" t="s">
        <v>61</v>
      </c>
      <c r="AJG659" s="10">
        <f>AJE659*1.5*AJD659</f>
        <v>33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VLOOKUP(AJK659,$A$681:$F$2401,6,FALSE)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8" t="s">
        <v>520</v>
      </c>
      <c r="AJV659" s="283">
        <f>IF(AJU659="Kopman",2.1,1)</f>
        <v>1</v>
      </c>
      <c r="AJW659" s="204">
        <f>VLOOKUP(AJT659,$A$681:$F$2401,6,FALSE)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VLOOKUP(AKC659,$A$681:$F$2401,6,FALSE)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2838</v>
      </c>
      <c r="AKN659" s="283">
        <f>IF(AKM659="Kopman",2.1,1)</f>
        <v>1</v>
      </c>
      <c r="AKO659" s="204">
        <f>VLOOKUP(AKL659,$A$681:$F$2401,6,FALSE)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2548</v>
      </c>
      <c r="AKW659" s="283">
        <f>IF(AKV659="Kopman",2.1,1)</f>
        <v>1</v>
      </c>
      <c r="AKX659" s="204">
        <f>VLOOKUP(AKU659,$A$681:$F$2401,6,FALSE)</f>
        <v>25</v>
      </c>
      <c r="AKY659" s="203" t="s">
        <v>61</v>
      </c>
      <c r="AKZ659" s="10">
        <f>AKX659*1.5*AKW659</f>
        <v>37.5</v>
      </c>
      <c r="ALA659" s="10"/>
      <c r="ALB659" s="273"/>
      <c r="ALC659" s="203" t="s">
        <v>115</v>
      </c>
      <c r="ALD659" s="276" t="s">
        <v>2330</v>
      </c>
      <c r="ALF659" s="283">
        <f>IF(ALE659="Kopman",2.1,1)</f>
        <v>1</v>
      </c>
      <c r="ALG659" s="204">
        <f>VLOOKUP(ALD659,$A$681:$F$2401,6,FALSE)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VLOOKUP(ALM659,$A$681:$F$2401,6,FALSE)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VLOOKUP(ALV659,$A$681:$F$2401,6,FALSE)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VLOOKUP(AME659,$A$681:$F$2401,6,FALSE)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VLOOKUP(AMN659,$A$681:$F$2401,6,FALSE)</f>
        <v>22</v>
      </c>
      <c r="AMR659" s="203" t="s">
        <v>61</v>
      </c>
      <c r="AMS659" s="10">
        <f>AMQ659*1.5*AMP659</f>
        <v>33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VLOOKUP(AMW659,$A$681:$F$2401,6,FALSE)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2767</v>
      </c>
      <c r="ANH659" s="283">
        <f>IF(ANG659="Kopman",2.1,1)</f>
        <v>1</v>
      </c>
      <c r="ANI659" s="204">
        <f>VLOOKUP(ANF659,$A$681:$F$2401,6,FALSE)</f>
        <v>10</v>
      </c>
      <c r="ANJ659" s="203" t="s">
        <v>61</v>
      </c>
      <c r="ANK659" s="10">
        <f>ANI659*1.5*ANH659</f>
        <v>15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VLOOKUP(ANO659,$A$681:$F$2401,6,FALSE)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VLOOKUP(ANX659,$A$681:$F$2401,6,FALSE)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2087</v>
      </c>
      <c r="AOI659" s="283">
        <f>IF(AOH659="Kopman",2.1,1)</f>
        <v>1</v>
      </c>
      <c r="AOJ659" s="204">
        <f>VLOOKUP(AOG659,$A$681:$F$2401,6,FALSE)</f>
        <v>90</v>
      </c>
      <c r="AOK659" s="203" t="s">
        <v>61</v>
      </c>
      <c r="AOL659" s="10">
        <f>AOJ659*1.5*AOI659</f>
        <v>135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VLOOKUP(AOP659,$A$681:$F$2401,6,FALSE)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2070</v>
      </c>
      <c r="APA659" s="283">
        <f>IF(AOZ659="Kopman",2.1,1)</f>
        <v>1</v>
      </c>
      <c r="APB659" s="204">
        <f>VLOOKUP(AOY659,$A$681:$F$2401,6,FALSE)</f>
        <v>43</v>
      </c>
      <c r="APC659" s="203" t="s">
        <v>61</v>
      </c>
      <c r="APD659" s="10">
        <f>APB659*1.5*APA659</f>
        <v>64.5</v>
      </c>
      <c r="APE659" s="10"/>
      <c r="APF659" s="273"/>
      <c r="APG659" s="203" t="s">
        <v>115</v>
      </c>
      <c r="APH659" s="276" t="s">
        <v>2060</v>
      </c>
      <c r="APJ659" s="283">
        <f>IF(API659="Kopman",2.1,1)</f>
        <v>1</v>
      </c>
      <c r="APK659" s="204">
        <f>VLOOKUP(APH659,$A$681:$F$2401,6,FALSE)</f>
        <v>7</v>
      </c>
      <c r="APL659" s="203" t="s">
        <v>61</v>
      </c>
      <c r="APM659" s="10">
        <f>APK659*1.5*APJ659</f>
        <v>10.5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VLOOKUP(APQ659,$A$681:$F$2401,6,FALSE)</f>
        <v>22</v>
      </c>
      <c r="APU659" s="203" t="s">
        <v>61</v>
      </c>
      <c r="APV659" s="10">
        <f>APT659*1.5*APS659</f>
        <v>33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VLOOKUP(APZ659,$A$681:$F$2401,6,FALSE)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2635</v>
      </c>
      <c r="D660" s="204"/>
      <c r="E660" s="204">
        <f>VLOOKUP(B660,$A$681:$F$2401,6,FALSE)</f>
        <v>150</v>
      </c>
      <c r="F660" s="203" t="s">
        <v>63</v>
      </c>
      <c r="G660" s="10">
        <f>E660*1.4</f>
        <v>210</v>
      </c>
      <c r="H660" s="10"/>
      <c r="I660" s="267"/>
      <c r="J660" s="203" t="s">
        <v>116</v>
      </c>
      <c r="K660" s="276" t="s">
        <v>2635</v>
      </c>
      <c r="M660" s="204"/>
      <c r="N660" s="204">
        <f>VLOOKUP(K660,$A$681:$F$2401,6,FALSE)</f>
        <v>150</v>
      </c>
      <c r="O660" s="203" t="s">
        <v>63</v>
      </c>
      <c r="P660" s="10">
        <f>N660*1.4</f>
        <v>210</v>
      </c>
      <c r="Q660" s="10"/>
      <c r="R660" s="267"/>
      <c r="S660" s="203" t="s">
        <v>116</v>
      </c>
      <c r="T660" s="276" t="s">
        <v>2513</v>
      </c>
      <c r="V660" s="204"/>
      <c r="W660" s="204">
        <f>VLOOKUP(T660,$A$681:$F$2401,6,FALSE)</f>
        <v>54</v>
      </c>
      <c r="X660" s="203" t="s">
        <v>63</v>
      </c>
      <c r="Y660" s="10">
        <f>W660*1.4</f>
        <v>75.599999999999994</v>
      </c>
      <c r="Z660" s="10"/>
      <c r="AA660" s="267"/>
      <c r="AB660" s="203" t="s">
        <v>116</v>
      </c>
      <c r="AC660" s="276" t="s">
        <v>2513</v>
      </c>
      <c r="AE660" s="204"/>
      <c r="AF660" s="204">
        <f>VLOOKUP(AC660,$A$681:$F$2401,6,FALSE)</f>
        <v>54</v>
      </c>
      <c r="AG660" s="203" t="s">
        <v>63</v>
      </c>
      <c r="AH660" s="10">
        <f>AF660*1.4</f>
        <v>75.599999999999994</v>
      </c>
      <c r="AI660" s="10"/>
      <c r="AJ660" s="267"/>
      <c r="AK660" s="203" t="s">
        <v>116</v>
      </c>
      <c r="AL660" s="276" t="s">
        <v>2071</v>
      </c>
      <c r="AN660" s="204"/>
      <c r="AO660" s="204">
        <f>VLOOKUP(AL660,$A$681:$F$2401,6,FALSE)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2339</v>
      </c>
      <c r="AW660" s="204"/>
      <c r="AX660" s="204">
        <f>VLOOKUP(AU660,$A$681:$F$2401,6,FALSE)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2635</v>
      </c>
      <c r="BF660" s="204"/>
      <c r="BG660" s="204">
        <f>VLOOKUP(BD660,$A$681:$F$2401,6,FALSE)</f>
        <v>150</v>
      </c>
      <c r="BH660" s="203" t="s">
        <v>63</v>
      </c>
      <c r="BI660" s="10">
        <f>BG660*1.4</f>
        <v>210</v>
      </c>
      <c r="BJ660" s="10"/>
      <c r="BK660" s="267"/>
      <c r="BL660" s="203" t="s">
        <v>116</v>
      </c>
      <c r="BM660" s="276" t="s">
        <v>2338</v>
      </c>
      <c r="BO660" s="204"/>
      <c r="BP660" s="204">
        <f>VLOOKUP(BM660,$A$681:$F$2401,6,FALSE)</f>
        <v>31</v>
      </c>
      <c r="BQ660" s="203" t="s">
        <v>63</v>
      </c>
      <c r="BR660" s="10">
        <f>BP660*1.4</f>
        <v>43.4</v>
      </c>
      <c r="BS660" s="10"/>
      <c r="BT660" s="267"/>
      <c r="BU660" s="203" t="s">
        <v>116</v>
      </c>
      <c r="BV660" s="276" t="s">
        <v>2838</v>
      </c>
      <c r="BX660" s="204"/>
      <c r="BY660" s="204">
        <f>VLOOKUP(BV660,$A$681:$F$2401,6,FALSE)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2838</v>
      </c>
      <c r="CG660" s="204"/>
      <c r="CH660" s="204">
        <f>VLOOKUP(CE660,$A$681:$F$2401,6,FALSE)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2635</v>
      </c>
      <c r="CP660" s="204"/>
      <c r="CQ660" s="204">
        <f>VLOOKUP(CN660,$A$681:$F$2401,6,FALSE)</f>
        <v>150</v>
      </c>
      <c r="CR660" s="203" t="s">
        <v>63</v>
      </c>
      <c r="CS660" s="10">
        <f>CQ660*1.4</f>
        <v>210</v>
      </c>
      <c r="CT660" s="10"/>
      <c r="CU660" s="267"/>
      <c r="CV660" s="203" t="s">
        <v>116</v>
      </c>
      <c r="CW660" s="276" t="s">
        <v>2838</v>
      </c>
      <c r="CY660" s="204"/>
      <c r="CZ660" s="204">
        <f>VLOOKUP(CW660,$A$681:$F$2401,6,FALSE)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2060</v>
      </c>
      <c r="DH660" s="204"/>
      <c r="DI660" s="204">
        <f>VLOOKUP(DF660,$A$681:$F$2401,6,FALSE)</f>
        <v>7</v>
      </c>
      <c r="DJ660" s="203" t="s">
        <v>63</v>
      </c>
      <c r="DK660" s="10">
        <f>DI660*1.4</f>
        <v>9.7999999999999989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VLOOKUP(DO660,$A$681:$F$2401,6,FALSE)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VLOOKUP(DX660,$A$681:$F$2401,6,FALSE)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VLOOKUP(EG660,$A$681:$F$2401,6,FALSE)</f>
        <v>22</v>
      </c>
      <c r="EK660" s="203" t="s">
        <v>63</v>
      </c>
      <c r="EL660" s="10">
        <f>EJ660*1.4</f>
        <v>30.799999999999997</v>
      </c>
      <c r="EM660" s="10"/>
      <c r="EN660" s="267"/>
      <c r="EO660" s="203" t="s">
        <v>116</v>
      </c>
      <c r="EP660" s="276" t="s">
        <v>2071</v>
      </c>
      <c r="ER660" s="204"/>
      <c r="ES660" s="204">
        <f>VLOOKUP(EP660,$A$681:$F$2401,6,FALSE)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2635</v>
      </c>
      <c r="FA660" s="204"/>
      <c r="FB660" s="204">
        <f>VLOOKUP(EY661,$A$681:$F$2401,6,FALSE)</f>
        <v>0</v>
      </c>
      <c r="FC660" s="203" t="s">
        <v>63</v>
      </c>
      <c r="FD660" s="10">
        <f>FB660*1.4</f>
        <v>0</v>
      </c>
      <c r="FE660" s="10"/>
      <c r="FF660" s="267"/>
      <c r="FG660" s="203" t="s">
        <v>116</v>
      </c>
      <c r="FH660" s="418" t="s">
        <v>2635</v>
      </c>
      <c r="FJ660" s="204"/>
      <c r="FK660" s="204">
        <f>VLOOKUP(FH660,$A$681:$F$2401,6,FALSE)</f>
        <v>150</v>
      </c>
      <c r="FL660" s="203" t="s">
        <v>63</v>
      </c>
      <c r="FM660" s="10">
        <f>FK660*1.4</f>
        <v>210</v>
      </c>
      <c r="FN660" s="10"/>
      <c r="FO660" s="267"/>
      <c r="FP660" s="203" t="s">
        <v>116</v>
      </c>
      <c r="FQ660" s="276" t="s">
        <v>2635</v>
      </c>
      <c r="FS660" s="204"/>
      <c r="FT660" s="204">
        <f>VLOOKUP(FQ660,$A$681:$F$2401,6,FALSE)</f>
        <v>150</v>
      </c>
      <c r="FU660" s="203" t="s">
        <v>63</v>
      </c>
      <c r="FV660" s="10">
        <f>FT660*1.4</f>
        <v>210</v>
      </c>
      <c r="FW660" s="10"/>
      <c r="FX660" s="267"/>
      <c r="FY660" s="203" t="s">
        <v>116</v>
      </c>
      <c r="FZ660" s="276" t="s">
        <v>2838</v>
      </c>
      <c r="GB660" s="204"/>
      <c r="GC660" s="204">
        <f>VLOOKUP(FZ660,$A$681:$F$2401,6,FALSE)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VLOOKUP(GI660,$A$681:$F$2401,6,FALSE)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2791</v>
      </c>
      <c r="GT660" s="204"/>
      <c r="GU660" s="204">
        <f>VLOOKUP(GR660,$A$681:$F$2401,6,FALSE)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2767</v>
      </c>
      <c r="HC660" s="204"/>
      <c r="HD660" s="204">
        <f>VLOOKUP(HA660,$A$681:$F$2401,6,FALSE)</f>
        <v>10</v>
      </c>
      <c r="HE660" s="203" t="s">
        <v>63</v>
      </c>
      <c r="HF660" s="10">
        <f>HD660*1.4</f>
        <v>14</v>
      </c>
      <c r="HG660" s="10"/>
      <c r="HH660" s="267"/>
      <c r="HI660" s="203" t="s">
        <v>116</v>
      </c>
      <c r="HJ660" s="276" t="s">
        <v>2070</v>
      </c>
      <c r="HL660" s="204"/>
      <c r="HM660" s="204">
        <f>VLOOKUP(HJ660,$A$681:$F$2401,6,FALSE)</f>
        <v>43</v>
      </c>
      <c r="HN660" s="203" t="s">
        <v>63</v>
      </c>
      <c r="HO660" s="10">
        <f>HM660*1.4</f>
        <v>60.199999999999996</v>
      </c>
      <c r="HP660" s="10"/>
      <c r="HQ660" s="267"/>
      <c r="HR660" s="203" t="s">
        <v>116</v>
      </c>
      <c r="HS660" s="276" t="s">
        <v>2087</v>
      </c>
      <c r="HU660" s="204"/>
      <c r="HV660" s="204">
        <f>VLOOKUP(HS660,$A$681:$F$2401,6,FALSE)</f>
        <v>90</v>
      </c>
      <c r="HW660" s="203" t="s">
        <v>63</v>
      </c>
      <c r="HX660" s="10">
        <f>HV660*1.4</f>
        <v>125.99999999999999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VLOOKUP(IB660,$A$681:$F$2401,6,FALSE)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VLOOKUP(IK660,$A$681:$F$2401,6,FALSE)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VLOOKUP(IT660,$A$681:$F$2401,6,FALSE)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2767</v>
      </c>
      <c r="JE660" s="204"/>
      <c r="JF660" s="204">
        <f>VLOOKUP(JC660,$A$681:$F$2401,6,FALSE)</f>
        <v>10</v>
      </c>
      <c r="JG660" s="203" t="s">
        <v>63</v>
      </c>
      <c r="JH660" s="10">
        <f>JF660*1.4</f>
        <v>14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VLOOKUP(JL660,$A$681:$F$2401,6,FALSE)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VLOOKUP(JU660,$A$681:$F$2401,6,FALSE)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VLOOKUP(KD660,$A$681:$F$2401,6,FALSE)</f>
        <v>22</v>
      </c>
      <c r="KH660" s="203" t="s">
        <v>63</v>
      </c>
      <c r="KI660" s="10">
        <f>KG660*1.4</f>
        <v>30.799999999999997</v>
      </c>
      <c r="KJ660" s="10"/>
      <c r="KK660" s="267"/>
      <c r="KL660" s="203" t="s">
        <v>116</v>
      </c>
      <c r="KM660" s="276" t="s">
        <v>2670</v>
      </c>
      <c r="KO660" s="204"/>
      <c r="KP660" s="204">
        <f>VLOOKUP(KM660,$A$681:$F$2401,6,FALSE)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1831</v>
      </c>
      <c r="KX660" s="204"/>
      <c r="KY660" s="204">
        <f>VLOOKUP(KV660,$A$681:$F$2401,6,FALSE)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VLOOKUP(LE660,$A$681:$F$2401,6,FALSE)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VLOOKUP(LN660,$A$681:$F$2401,6,FALSE)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VLOOKUP(LW660,$A$681:$F$2401,6,FALSE)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VLOOKUP(MF660,$A$681:$F$2401,6,FALSE)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VLOOKUP(MO660,$A$681:$F$2401,6,FALSE)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VLOOKUP(MX660,$A$681:$F$2401,6,FALSE)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VLOOKUP(NG660,$A$681:$F$2401,6,FALSE)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21" t="s">
        <v>617</v>
      </c>
      <c r="NR660" s="204"/>
      <c r="NS660" s="204">
        <f>VLOOKUP(NP660,$A$681:$F$2401,6,FALSE)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2548</v>
      </c>
      <c r="OA660" s="204"/>
      <c r="OB660" s="204">
        <f>VLOOKUP(NY660,$A$681:$F$2401,6,FALSE)</f>
        <v>25</v>
      </c>
      <c r="OC660" s="203" t="s">
        <v>63</v>
      </c>
      <c r="OD660" s="10">
        <f>OB660*1.4</f>
        <v>35</v>
      </c>
      <c r="OE660" s="10"/>
      <c r="OF660" s="267"/>
      <c r="OG660" s="203" t="s">
        <v>116</v>
      </c>
      <c r="OH660" s="276" t="s">
        <v>2070</v>
      </c>
      <c r="OJ660" s="204"/>
      <c r="OK660" s="204">
        <f>VLOOKUP(OH660,$A$681:$F$2401,6,FALSE)</f>
        <v>43</v>
      </c>
      <c r="OL660" s="203" t="s">
        <v>63</v>
      </c>
      <c r="OM660" s="10">
        <f>OK660*1.4</f>
        <v>60.199999999999996</v>
      </c>
      <c r="ON660" s="10"/>
      <c r="OO660" s="267"/>
      <c r="OP660" s="203" t="s">
        <v>116</v>
      </c>
      <c r="OQ660" s="421" t="s">
        <v>3142</v>
      </c>
      <c r="OS660" s="204"/>
      <c r="OT660" s="204">
        <f>VLOOKUP(OQ660,$A$681:$F$2401,6,FALSE)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5" t="s">
        <v>2635</v>
      </c>
      <c r="PB660" s="204"/>
      <c r="PC660" s="204">
        <f>VLOOKUP(OZ660,$A$681:$F$2401,6,FALSE)</f>
        <v>150</v>
      </c>
      <c r="PD660" s="203" t="s">
        <v>63</v>
      </c>
      <c r="PE660" s="10">
        <f>PC660*1.4</f>
        <v>210</v>
      </c>
      <c r="PF660" s="10"/>
      <c r="PG660" s="267"/>
      <c r="PH660" s="203" t="s">
        <v>116</v>
      </c>
      <c r="PI660" s="276" t="s">
        <v>2838</v>
      </c>
      <c r="PK660" s="204"/>
      <c r="PL660" s="204">
        <f>VLOOKUP(PI660,$A$681:$F$2401,6,FALSE)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VLOOKUP(PR660,$A$681:$F$2401,6,FALSE)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VLOOKUP(QA660,$A$681:$F$2401,6,FALSE)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VLOOKUP(QJ660,$A$681:$F$2401,6,FALSE)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2060</v>
      </c>
      <c r="QU660" s="204"/>
      <c r="QV660" s="204">
        <f>VLOOKUP(QS660,$A$681:$F$2401,6,FALSE)</f>
        <v>7</v>
      </c>
      <c r="QW660" s="203" t="s">
        <v>63</v>
      </c>
      <c r="QX660" s="10">
        <f>QV660*1.4</f>
        <v>9.7999999999999989</v>
      </c>
      <c r="QY660" s="10"/>
      <c r="QZ660" s="267"/>
      <c r="RA660" s="203" t="s">
        <v>116</v>
      </c>
      <c r="RB660" s="276" t="s">
        <v>3083</v>
      </c>
      <c r="RD660" s="204"/>
      <c r="RE660" s="204">
        <f>VLOOKUP(RB660,$A$681:$F$2401,6,FALSE)</f>
        <v>3</v>
      </c>
      <c r="RF660" s="203" t="s">
        <v>63</v>
      </c>
      <c r="RG660" s="10">
        <f>RE660*1.4</f>
        <v>4.1999999999999993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VLOOKUP(RK660,$A$681:$F$2401,6,FALSE)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2838</v>
      </c>
      <c r="RV660" s="204"/>
      <c r="RW660" s="204">
        <f>VLOOKUP(RT660,$A$681:$F$2401,6,FALSE)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2635</v>
      </c>
      <c r="SE660" s="204"/>
      <c r="SF660" s="204">
        <f>VLOOKUP(SC660,$A$681:$F$2401,6,FALSE)</f>
        <v>150</v>
      </c>
      <c r="SG660" s="203" t="s">
        <v>63</v>
      </c>
      <c r="SH660" s="10">
        <f>SF660*1.4</f>
        <v>210</v>
      </c>
      <c r="SI660" s="10"/>
      <c r="SJ660" s="273"/>
      <c r="SK660" s="203" t="s">
        <v>116</v>
      </c>
      <c r="SL660" s="276" t="s">
        <v>2513</v>
      </c>
      <c r="SN660" s="204"/>
      <c r="SO660" s="204">
        <f>VLOOKUP(SL660,$A$681:$F$2401,6,FALSE)</f>
        <v>54</v>
      </c>
      <c r="SP660" s="203" t="s">
        <v>63</v>
      </c>
      <c r="SQ660" s="10">
        <f>SO660*1.4</f>
        <v>75.599999999999994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VLOOKUP(SU660,$A$681:$F$2401,6,FALSE)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5" t="s">
        <v>660</v>
      </c>
      <c r="TF660" s="204"/>
      <c r="TG660" s="204">
        <f>VLOOKUP(TD660,$A$681:$F$2401,6,FALSE)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2635</v>
      </c>
      <c r="TO660" s="204"/>
      <c r="TP660" s="204">
        <f>VLOOKUP(TM660,$A$681:$F$2401,6,FALSE)</f>
        <v>150</v>
      </c>
      <c r="TQ660" s="203" t="s">
        <v>63</v>
      </c>
      <c r="TR660" s="10">
        <f>TP660*1.4</f>
        <v>210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VLOOKUP(TV660,$A$681:$F$2401,6,FALSE)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VLOOKUP(UE660,$A$681:$F$2401,6,FALSE)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2838</v>
      </c>
      <c r="UP660" s="204"/>
      <c r="UQ660" s="204">
        <f>VLOOKUP(UN660,$A$681:$F$2401,6,FALSE)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VLOOKUP(UW660,$A$681:$F$2401,6,FALSE)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VLOOKUP(VF660,$A$681:$F$2401,6,FALSE)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VLOOKUP(VO660,$A$681:$F$2401,6,FALSE)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VLOOKUP(VX660,$A$681:$F$2401,6,FALSE)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2827</v>
      </c>
      <c r="WI660" s="204"/>
      <c r="WJ660" s="204">
        <f>VLOOKUP(WG660,$A$681:$F$2401,6,FALSE)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VLOOKUP(WP660,$A$681:$F$2401,6,FALSE)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VLOOKUP(WY660,$A$681:$F$2401,6,FALSE)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2838</v>
      </c>
      <c r="XJ660" s="204"/>
      <c r="XK660" s="204">
        <f>VLOOKUP(XH660,$A$681:$F$2401,6,FALSE)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VLOOKUP(XQ660,$A$681:$F$2401,6,FALSE)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VLOOKUP(XZ660,$A$681:$F$2401,6,FALSE)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VLOOKUP(YI660,$A$681:$F$2401,6,FALSE)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VLOOKUP(YR660,$A$681:$F$2401,6,FALSE)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5" t="s">
        <v>2070</v>
      </c>
      <c r="ZC660" s="204"/>
      <c r="ZD660" s="204">
        <f>VLOOKUP(ZA660,$A$681:$F$2401,6,FALSE)</f>
        <v>43</v>
      </c>
      <c r="ZE660" s="203" t="s">
        <v>63</v>
      </c>
      <c r="ZF660" s="10">
        <f>ZD660*1.4</f>
        <v>60.199999999999996</v>
      </c>
      <c r="ZH660" s="273"/>
      <c r="ZI660" s="203" t="s">
        <v>116</v>
      </c>
      <c r="ZJ660" s="276" t="s">
        <v>449</v>
      </c>
      <c r="ZL660" s="204"/>
      <c r="ZM660" s="204">
        <f>VLOOKUP(ZJ660,$A$681:$F$2401,6,FALSE)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VLOOKUP(ZS660,$A$681:$F$2401,6,FALSE)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2635</v>
      </c>
      <c r="AAD660" s="204"/>
      <c r="AAE660" s="204">
        <f>VLOOKUP(AAB660,$A$681:$F$2401,6,FALSE)</f>
        <v>150</v>
      </c>
      <c r="AAF660" s="203" t="s">
        <v>63</v>
      </c>
      <c r="AAG660" s="10">
        <f>AAE660*1.4</f>
        <v>210</v>
      </c>
      <c r="AAH660" s="10"/>
      <c r="AAI660" s="273"/>
      <c r="AAJ660" s="203" t="s">
        <v>116</v>
      </c>
      <c r="AAK660" s="276" t="s">
        <v>3083</v>
      </c>
      <c r="AAM660" s="204"/>
      <c r="AAN660" s="204">
        <f>VLOOKUP(AAK660,$A$681:$F$2401,6,FALSE)</f>
        <v>3</v>
      </c>
      <c r="AAO660" s="203" t="s">
        <v>63</v>
      </c>
      <c r="AAP660" s="10">
        <f>AAN660*1.4</f>
        <v>4.1999999999999993</v>
      </c>
      <c r="AAQ660" s="10"/>
      <c r="AAR660" s="273"/>
      <c r="AAS660" s="203" t="s">
        <v>116</v>
      </c>
      <c r="AAT660" s="276" t="s">
        <v>3083</v>
      </c>
      <c r="AAV660" s="204"/>
      <c r="AAW660" s="204">
        <f>VLOOKUP(AAT660,$A$681:$F$2401,6,FALSE)</f>
        <v>3</v>
      </c>
      <c r="AAX660" s="203" t="s">
        <v>63</v>
      </c>
      <c r="AAY660" s="10">
        <f>AAW660*1.4</f>
        <v>4.1999999999999993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VLOOKUP(ABC660,$A$681:$F$2401,6,FALSE)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2827</v>
      </c>
      <c r="ABN660" s="204"/>
      <c r="ABO660" s="204">
        <f>VLOOKUP(ABL660,$A$681:$F$2401,6,FALSE)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VLOOKUP(ABU660,$A$681:$F$2401,6,FALSE)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VLOOKUP(ACD660,$A$681:$F$2401,6,FALSE)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VLOOKUP(ACM660,$A$681:$F$2401,6,FALSE)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VLOOKUP(ACV660,$A$681:$F$2401,6,FALSE)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VLOOKUP(ADE660,$A$681:$F$2401,6,FALSE)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VLOOKUP(ADN660,$A$681:$F$2401,6,FALSE)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VLOOKUP(ADW660,$A$681:$F$2401,6,FALSE)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VLOOKUP(AEF660,$A$681:$F$2401,6,FALSE)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VLOOKUP(AEO660,$A$681:$F$2401,6,FALSE)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VLOOKUP(AEX660,$A$681:$F$2401,6,FALSE)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VLOOKUP(AFG660,$A$681:$F$2401,6,FALSE)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VLOOKUP(AFP660,$A$681:$F$2401,6,FALSE)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VLOOKUP(AFY660,$A$681:$F$2401,6,FALSE)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VLOOKUP(AGH660,$A$681:$F$2401,6,FALSE)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VLOOKUP(AGQ660,$A$681:$F$2401,6,FALSE)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3142</v>
      </c>
      <c r="AHB660" s="204"/>
      <c r="AHC660" s="204">
        <f>VLOOKUP(AGZ660,$A$681:$F$2401,6,FALSE)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2723</v>
      </c>
      <c r="AHK660" s="204"/>
      <c r="AHL660" s="204">
        <f>VLOOKUP(AHI660,$A$681:$F$2401,6,FALSE)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2838</v>
      </c>
      <c r="AHT660" s="204"/>
      <c r="AHU660" s="204">
        <f>VLOOKUP(AHR660,$A$681:$F$2401,6,FALSE)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VLOOKUP(AIA660,$A$681:$F$2401,6,FALSE)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VLOOKUP(AIJ660,$A$681:$F$2401,6,FALSE)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VLOOKUP(AIS660,$A$681:$F$2401,6,FALSE)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2635</v>
      </c>
      <c r="AJD660" s="204"/>
      <c r="AJE660" s="204">
        <f>VLOOKUP(AJB660,$A$681:$F$2401,6,FALSE)</f>
        <v>150</v>
      </c>
      <c r="AJF660" s="203" t="s">
        <v>63</v>
      </c>
      <c r="AJG660" s="10">
        <f>AJE660*1.4</f>
        <v>210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VLOOKUP(AJK660,$A$681:$F$2401,6,FALSE)</f>
        <v>8</v>
      </c>
      <c r="AJO660" s="203" t="s">
        <v>63</v>
      </c>
      <c r="AJP660" s="10">
        <f>AJN660*1.4</f>
        <v>11.2</v>
      </c>
      <c r="AJQ660" s="10"/>
      <c r="AJR660" s="273"/>
      <c r="AJS660" s="203" t="s">
        <v>116</v>
      </c>
      <c r="AJT660" s="428" t="s">
        <v>989</v>
      </c>
      <c r="AJV660" s="204"/>
      <c r="AJW660" s="204">
        <f>VLOOKUP(AJT660,$A$681:$F$2401,6,FALSE)</f>
        <v>17</v>
      </c>
      <c r="AJX660" s="203" t="s">
        <v>63</v>
      </c>
      <c r="AJY660" s="10">
        <f>AJW660*1.4</f>
        <v>23.799999999999997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VLOOKUP(AKC660,$A$681:$F$2401,6,FALSE)</f>
        <v>22</v>
      </c>
      <c r="AKG660" s="203" t="s">
        <v>63</v>
      </c>
      <c r="AKH660" s="10">
        <f>AKF660*1.4</f>
        <v>30.799999999999997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VLOOKUP(AKL660,$A$681:$F$2401,6,FALSE)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VLOOKUP(AKU660,$A$681:$F$2401,6,FALSE)</f>
        <v>53</v>
      </c>
      <c r="AKY660" s="203" t="s">
        <v>63</v>
      </c>
      <c r="AKZ660" s="10">
        <f>AKX660*1.4</f>
        <v>74.199999999999989</v>
      </c>
      <c r="ALA660" s="10"/>
      <c r="ALB660" s="273"/>
      <c r="ALC660" s="203" t="s">
        <v>116</v>
      </c>
      <c r="ALD660" s="276" t="s">
        <v>2567</v>
      </c>
      <c r="ALF660" s="204"/>
      <c r="ALG660" s="204">
        <f>VLOOKUP(ALD660,$A$681:$F$2401,6,FALSE)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VLOOKUP(ALM660,$A$681:$F$2401,6,FALSE)</f>
        <v>22</v>
      </c>
      <c r="ALQ660" s="203" t="s">
        <v>63</v>
      </c>
      <c r="ALR660" s="10">
        <f>ALP660*1.4</f>
        <v>30.799999999999997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VLOOKUP(ALV660,$A$681:$F$2401,6,FALSE)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VLOOKUP(AME660,$A$681:$F$2401,6,FALSE)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3142</v>
      </c>
      <c r="AMP660" s="204"/>
      <c r="AMQ660" s="204">
        <f>VLOOKUP(AMN660,$A$681:$F$2401,6,FALSE)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VLOOKUP(AMW660,$A$681:$F$2401,6,FALSE)</f>
        <v>22</v>
      </c>
      <c r="ANA660" s="203" t="s">
        <v>63</v>
      </c>
      <c r="ANB660" s="10">
        <f>AMZ660*1.4</f>
        <v>30.799999999999997</v>
      </c>
      <c r="ANC660" s="10"/>
      <c r="AND660" s="273"/>
      <c r="ANE660" s="203" t="s">
        <v>116</v>
      </c>
      <c r="ANF660" s="276" t="s">
        <v>2670</v>
      </c>
      <c r="ANH660" s="204"/>
      <c r="ANI660" s="204">
        <f>VLOOKUP(ANF660,$A$681:$F$2401,6,FALSE)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VLOOKUP(ANO660,$A$681:$F$2401,6,FALSE)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2740</v>
      </c>
      <c r="ANZ660" s="204"/>
      <c r="AOA660" s="204">
        <f>VLOOKUP(ANX660,$A$681:$F$2401,6,FALSE)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2341</v>
      </c>
      <c r="AOI660" s="204"/>
      <c r="AOJ660" s="204">
        <f>VLOOKUP(AOG660,$A$681:$F$2401,6,FALSE)</f>
        <v>0</v>
      </c>
      <c r="AOK660" s="203" t="s">
        <v>63</v>
      </c>
      <c r="AOL660" s="10">
        <f>AOJ660*1.4</f>
        <v>0</v>
      </c>
      <c r="AOM660" s="10"/>
      <c r="AON660" s="273"/>
      <c r="AOO660" s="203" t="s">
        <v>116</v>
      </c>
      <c r="AOP660" s="276" t="s">
        <v>2087</v>
      </c>
      <c r="AOR660" s="204"/>
      <c r="AOS660" s="204">
        <f>VLOOKUP(AOP660,$A$681:$F$2401,6,FALSE)</f>
        <v>90</v>
      </c>
      <c r="AOT660" s="203" t="s">
        <v>63</v>
      </c>
      <c r="AOU660" s="10">
        <f>AOS660*1.4</f>
        <v>125.99999999999999</v>
      </c>
      <c r="AOV660" s="10"/>
      <c r="AOW660" s="273"/>
      <c r="AOX660" s="203" t="s">
        <v>116</v>
      </c>
      <c r="AOY660" s="276" t="s">
        <v>2635</v>
      </c>
      <c r="APA660" s="204"/>
      <c r="APB660" s="204">
        <f>VLOOKUP(AOY660,$A$681:$F$2401,6,FALSE)</f>
        <v>150</v>
      </c>
      <c r="APC660" s="203" t="s">
        <v>63</v>
      </c>
      <c r="APD660" s="10">
        <f>APB660*1.4</f>
        <v>210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VLOOKUP(APH660,$A$681:$F$2401,6,FALSE)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VLOOKUP(APQ660,$A$681:$F$2401,6,FALSE)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VLOOKUP(APZ660,$A$681:$F$2401,6,FALSE)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2513</v>
      </c>
      <c r="D661" s="204"/>
      <c r="E661" s="204">
        <f>VLOOKUP(B661,$A$681:$F$2401,6,FALSE)</f>
        <v>54</v>
      </c>
      <c r="F661" s="203" t="s">
        <v>65</v>
      </c>
      <c r="G661" s="10">
        <f>E661*1.3</f>
        <v>70.2</v>
      </c>
      <c r="H661" s="10"/>
      <c r="I661" s="267"/>
      <c r="J661" s="203" t="s">
        <v>117</v>
      </c>
      <c r="K661" s="276" t="s">
        <v>2060</v>
      </c>
      <c r="M661" s="204"/>
      <c r="N661" s="204">
        <f>VLOOKUP(K661,$A$681:$F$2401,6,FALSE)</f>
        <v>7</v>
      </c>
      <c r="O661" s="203" t="s">
        <v>65</v>
      </c>
      <c r="P661" s="10">
        <f>N661*1.3</f>
        <v>9.1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VLOOKUP(T661,$A$681:$F$2401,6,FALSE)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2838</v>
      </c>
      <c r="AE661" s="204"/>
      <c r="AF661" s="204">
        <f>VLOOKUP(AC661,$A$681:$F$2401,6,FALSE)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1831</v>
      </c>
      <c r="AN661" s="204"/>
      <c r="AO661" s="204">
        <f>VLOOKUP(AL661,$A$681:$F$2401,6,FALSE)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2070</v>
      </c>
      <c r="AW661" s="204"/>
      <c r="AX661" s="204">
        <f>VLOOKUP(AU661,$A$681:$F$2401,6,FALSE)</f>
        <v>43</v>
      </c>
      <c r="AY661" s="203" t="s">
        <v>65</v>
      </c>
      <c r="AZ661" s="10">
        <f>AX661*1.3</f>
        <v>55.9</v>
      </c>
      <c r="BA661" s="10"/>
      <c r="BB661" s="267"/>
      <c r="BC661" s="203" t="s">
        <v>117</v>
      </c>
      <c r="BD661" s="276" t="s">
        <v>2513</v>
      </c>
      <c r="BF661" s="204"/>
      <c r="BG661" s="204">
        <f>VLOOKUP(BD661,$A$681:$F$2401,6,FALSE)</f>
        <v>54</v>
      </c>
      <c r="BH661" s="203" t="s">
        <v>65</v>
      </c>
      <c r="BI661" s="10">
        <f>BG661*1.3</f>
        <v>70.2</v>
      </c>
      <c r="BJ661" s="10"/>
      <c r="BK661" s="267"/>
      <c r="BL661" s="203" t="s">
        <v>117</v>
      </c>
      <c r="BM661" s="276" t="s">
        <v>2791</v>
      </c>
      <c r="BO661" s="204"/>
      <c r="BP661" s="204">
        <f>VLOOKUP(BM661,$A$681:$F$2401,6,FALSE)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2513</v>
      </c>
      <c r="BX661" s="204"/>
      <c r="BY661" s="204">
        <f>VLOOKUP(BV661,$A$681:$F$2401,6,FALSE)</f>
        <v>54</v>
      </c>
      <c r="BZ661" s="203" t="s">
        <v>65</v>
      </c>
      <c r="CA661" s="10">
        <f>BY661*1.3</f>
        <v>70.2</v>
      </c>
      <c r="CB661" s="10"/>
      <c r="CC661" s="267"/>
      <c r="CD661" s="203" t="s">
        <v>117</v>
      </c>
      <c r="CE661" s="276" t="s">
        <v>2071</v>
      </c>
      <c r="CG661" s="204"/>
      <c r="CH661" s="204">
        <f>VLOOKUP(CE661,$A$681:$F$2401,6,FALSE)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2513</v>
      </c>
      <c r="CP661" s="204"/>
      <c r="CQ661" s="204">
        <f>VLOOKUP(CN661,$A$681:$F$2401,6,FALSE)</f>
        <v>54</v>
      </c>
      <c r="CR661" s="203" t="s">
        <v>65</v>
      </c>
      <c r="CS661" s="10">
        <f>CQ661*1.3</f>
        <v>70.2</v>
      </c>
      <c r="CT661" s="10"/>
      <c r="CU661" s="267"/>
      <c r="CV661" s="203" t="s">
        <v>117</v>
      </c>
      <c r="CW661" s="276" t="s">
        <v>2338</v>
      </c>
      <c r="CY661" s="204"/>
      <c r="CZ661" s="204">
        <f>VLOOKUP(CW661,$A$681:$F$2401,6,FALSE)</f>
        <v>31</v>
      </c>
      <c r="DA661" s="203" t="s">
        <v>65</v>
      </c>
      <c r="DB661" s="10">
        <f>CZ661*1.3</f>
        <v>40.300000000000004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VLOOKUP(DF661,$A$681:$F$2401,6,FALSE)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2767</v>
      </c>
      <c r="DQ661" s="204"/>
      <c r="DR661" s="204">
        <f>VLOOKUP(DO661,$A$681:$F$2401,6,FALSE)</f>
        <v>10</v>
      </c>
      <c r="DS661" s="203" t="s">
        <v>65</v>
      </c>
      <c r="DT661" s="10">
        <f>DR661*1.3</f>
        <v>13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VLOOKUP(DX661,$A$681:$F$2401,6,FALSE)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VLOOKUP(EG661,$A$681:$F$2401,6,FALSE)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VLOOKUP(EP661,$A$681:$F$2401,6,FALSE)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2827</v>
      </c>
      <c r="FA661" s="204"/>
      <c r="FB661" s="204">
        <f>VLOOKUP(EY662,$A$681:$F$2401,6,FALSE)</f>
        <v>153</v>
      </c>
      <c r="FC661" s="203" t="s">
        <v>65</v>
      </c>
      <c r="FD661" s="10">
        <f>FB661*1.3</f>
        <v>198.9</v>
      </c>
      <c r="FE661" s="10"/>
      <c r="FF661" s="267"/>
      <c r="FG661" s="203" t="s">
        <v>117</v>
      </c>
      <c r="FH661" s="418" t="s">
        <v>2339</v>
      </c>
      <c r="FJ661" s="204"/>
      <c r="FK661" s="204">
        <f>VLOOKUP(FH661,$A$681:$F$2401,6,FALSE)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2087</v>
      </c>
      <c r="FS661" s="204"/>
      <c r="FT661" s="204">
        <f>VLOOKUP(FQ661,$A$681:$F$2401,6,FALSE)</f>
        <v>90</v>
      </c>
      <c r="FU661" s="203" t="s">
        <v>65</v>
      </c>
      <c r="FV661" s="10">
        <f>FT661*1.3</f>
        <v>117</v>
      </c>
      <c r="FW661" s="10"/>
      <c r="FX661" s="267"/>
      <c r="FY661" s="203" t="s">
        <v>117</v>
      </c>
      <c r="FZ661" s="276" t="s">
        <v>2513</v>
      </c>
      <c r="GB661" s="204"/>
      <c r="GC661" s="204">
        <f>VLOOKUP(FZ661,$A$681:$F$2401,6,FALSE)</f>
        <v>54</v>
      </c>
      <c r="GD661" s="203" t="s">
        <v>65</v>
      </c>
      <c r="GE661" s="10">
        <f>GC661*1.3</f>
        <v>70.2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VLOOKUP(GI661,$A$681:$F$2401,6,FALSE)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2513</v>
      </c>
      <c r="GT661" s="204"/>
      <c r="GU661" s="204">
        <f>VLOOKUP(GR661,$A$681:$F$2401,6,FALSE)</f>
        <v>54</v>
      </c>
      <c r="GV661" s="203" t="s">
        <v>65</v>
      </c>
      <c r="GW661" s="10">
        <f>GU661*1.3</f>
        <v>70.2</v>
      </c>
      <c r="GX661" s="10"/>
      <c r="GY661" s="267"/>
      <c r="GZ661" s="203" t="s">
        <v>117</v>
      </c>
      <c r="HA661" s="276" t="s">
        <v>2838</v>
      </c>
      <c r="HC661" s="204"/>
      <c r="HD661" s="204">
        <f>VLOOKUP(HA661,$A$681:$F$2401,6,FALSE)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VLOOKUP(HJ661,$A$681:$F$2401,6,FALSE)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2060</v>
      </c>
      <c r="HU661" s="204"/>
      <c r="HV661" s="204">
        <f>VLOOKUP(HS661,$A$681:$F$2401,6,FALSE)</f>
        <v>7</v>
      </c>
      <c r="HW661" s="203" t="s">
        <v>65</v>
      </c>
      <c r="HX661" s="10">
        <f>HV661*1.3</f>
        <v>9.1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VLOOKUP(IB661,$A$681:$F$2401,6,FALSE)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VLOOKUP(IK661,$A$681:$F$2401,6,FALSE)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VLOOKUP(IT661,$A$681:$F$2401,6,FALSE)</f>
        <v>53</v>
      </c>
      <c r="IX661" s="203" t="s">
        <v>65</v>
      </c>
      <c r="IY661" s="10">
        <f>IW661*1.3</f>
        <v>68.900000000000006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VLOOKUP(JC661,$A$681:$F$2401,6,FALSE)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2060</v>
      </c>
      <c r="JN661" s="204"/>
      <c r="JO661" s="204">
        <f>VLOOKUP(JL661,$A$681:$F$2401,6,FALSE)</f>
        <v>7</v>
      </c>
      <c r="JP661" s="203" t="s">
        <v>65</v>
      </c>
      <c r="JQ661" s="10">
        <f>JO661*1.3</f>
        <v>9.1</v>
      </c>
      <c r="JR661" s="10"/>
      <c r="JS661" s="267"/>
      <c r="JT661" s="203" t="s">
        <v>117</v>
      </c>
      <c r="JU661" s="276" t="s">
        <v>2827</v>
      </c>
      <c r="JW661" s="204"/>
      <c r="JX661" s="204">
        <f>VLOOKUP(JU661,$A$681:$F$2401,6,FALSE)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VLOOKUP(KD661,$A$681:$F$2401,6,FALSE)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2090</v>
      </c>
      <c r="KO661" s="204"/>
      <c r="KP661" s="204">
        <f>VLOOKUP(KM661,$A$681:$F$2401,6,FALSE)</f>
        <v>15</v>
      </c>
      <c r="KQ661" s="203" t="s">
        <v>65</v>
      </c>
      <c r="KR661" s="10">
        <f>KP661*1.3</f>
        <v>19.5</v>
      </c>
      <c r="KS661" s="10"/>
      <c r="KT661" s="267"/>
      <c r="KU661" s="203" t="s">
        <v>117</v>
      </c>
      <c r="KV661" s="276" t="s">
        <v>2338</v>
      </c>
      <c r="KX661" s="204"/>
      <c r="KY661" s="204">
        <f>VLOOKUP(KV661,$A$681:$F$2401,6,FALSE)</f>
        <v>31</v>
      </c>
      <c r="KZ661" s="203" t="s">
        <v>65</v>
      </c>
      <c r="LA661" s="10">
        <f>KY661*1.3</f>
        <v>40.300000000000004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VLOOKUP(LE661,$A$681:$F$2401,6,FALSE)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2070</v>
      </c>
      <c r="LP661" s="204"/>
      <c r="LQ661" s="204">
        <f>VLOOKUP(LN661,$A$681:$F$2401,6,FALSE)</f>
        <v>43</v>
      </c>
      <c r="LR661" s="203" t="s">
        <v>65</v>
      </c>
      <c r="LS661" s="10">
        <f>LQ661*1.3</f>
        <v>55.9</v>
      </c>
      <c r="LT661" s="10"/>
      <c r="LU661" s="267"/>
      <c r="LV661" s="203" t="s">
        <v>117</v>
      </c>
      <c r="LW661" s="276" t="s">
        <v>3142</v>
      </c>
      <c r="LY661" s="204"/>
      <c r="LZ661" s="204">
        <f>VLOOKUP(LW661,$A$681:$F$2401,6,FALSE)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VLOOKUP(MF661,$A$681:$F$2401,6,FALSE)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2124</v>
      </c>
      <c r="MQ661" s="204"/>
      <c r="MR661" s="204">
        <f>VLOOKUP(MO661,$A$681:$F$2401,6,FALSE)</f>
        <v>33</v>
      </c>
      <c r="MS661" s="203" t="s">
        <v>65</v>
      </c>
      <c r="MT661" s="10">
        <f>MR661*1.3</f>
        <v>42.9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VLOOKUP(MX661,$A$681:$F$2401,6,FALSE)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VLOOKUP(NG661,$A$681:$F$2401,6,FALSE)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21" t="s">
        <v>3142</v>
      </c>
      <c r="NR661" s="204"/>
      <c r="NS661" s="204">
        <f>VLOOKUP(NP661,$A$681:$F$2401,6,FALSE)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2723</v>
      </c>
      <c r="OA661" s="204"/>
      <c r="OB661" s="204">
        <f>VLOOKUP(NY661,$A$681:$F$2401,6,FALSE)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VLOOKUP(OH661,$A$681:$F$2401,6,FALSE)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21" t="s">
        <v>582</v>
      </c>
      <c r="OS661" s="204"/>
      <c r="OT661" s="204">
        <f>VLOOKUP(OQ661,$A$681:$F$2401,6,FALSE)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5" t="s">
        <v>449</v>
      </c>
      <c r="PB661" s="204"/>
      <c r="PC661" s="204">
        <f>VLOOKUP(OZ661,$A$681:$F$2401,6,FALSE)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2513</v>
      </c>
      <c r="PK661" s="204"/>
      <c r="PL661" s="204">
        <f>VLOOKUP(PI661,$A$681:$F$2401,6,FALSE)</f>
        <v>54</v>
      </c>
      <c r="PM661" s="203" t="s">
        <v>65</v>
      </c>
      <c r="PN661" s="10">
        <f>PL661*1.3</f>
        <v>70.2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VLOOKUP(PR661,$A$681:$F$2401,6,FALSE)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VLOOKUP(QA661,$A$681:$F$2401,6,FALSE)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2070</v>
      </c>
      <c r="QL661" s="204"/>
      <c r="QM661" s="204">
        <f>VLOOKUP(QJ661,$A$681:$F$2401,6,FALSE)</f>
        <v>43</v>
      </c>
      <c r="QN661" s="203" t="s">
        <v>65</v>
      </c>
      <c r="QO661" s="10">
        <f>QM661*1.3</f>
        <v>55.9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VLOOKUP(QS661,$A$681:$F$2401,6,FALSE)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VLOOKUP(RB661,$A$681:$F$2401,6,FALSE)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VLOOKUP(RK661,$A$681:$F$2401,6,FALSE)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2635</v>
      </c>
      <c r="RV661" s="204"/>
      <c r="RW661" s="204">
        <f>VLOOKUP(RT661,$A$681:$F$2401,6,FALSE)</f>
        <v>150</v>
      </c>
      <c r="RX661" s="203" t="s">
        <v>65</v>
      </c>
      <c r="RY661" s="10">
        <f>RW661*1.3</f>
        <v>195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VLOOKUP(SC661,$A$681:$F$2401,6,FALSE)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2838</v>
      </c>
      <c r="SN661" s="204"/>
      <c r="SO661" s="204">
        <f>VLOOKUP(SL661,$A$681:$F$2401,6,FALSE)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VLOOKUP(SU661,$A$681:$F$2401,6,FALSE)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5" t="s">
        <v>509</v>
      </c>
      <c r="TF661" s="204"/>
      <c r="TG661" s="204">
        <f>VLOOKUP(TD661,$A$681:$F$2401,6,FALSE)</f>
        <v>8</v>
      </c>
      <c r="TH661" s="203" t="s">
        <v>65</v>
      </c>
      <c r="TI661" s="10">
        <f>TG661*1.3</f>
        <v>10.4</v>
      </c>
      <c r="TK661" s="273"/>
      <c r="TL661" s="203" t="s">
        <v>117</v>
      </c>
      <c r="TM661" s="276" t="s">
        <v>992</v>
      </c>
      <c r="TO661" s="204"/>
      <c r="TP661" s="204">
        <f>VLOOKUP(TM661,$A$681:$F$2401,6,FALSE)</f>
        <v>47</v>
      </c>
      <c r="TQ661" s="203" t="s">
        <v>65</v>
      </c>
      <c r="TR661" s="10">
        <f>TP661*1.3</f>
        <v>61.1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VLOOKUP(TV661,$A$681:$F$2401,6,FALSE)</f>
        <v>0</v>
      </c>
      <c r="TZ661" s="203" t="s">
        <v>65</v>
      </c>
      <c r="UA661" s="10">
        <f>TY661*1.3</f>
        <v>0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VLOOKUP(UE661,$A$681:$F$2401,6,FALSE)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VLOOKUP(UN661,$A$681:$F$2401,6,FALSE)</f>
        <v>47</v>
      </c>
      <c r="UR661" s="203" t="s">
        <v>65</v>
      </c>
      <c r="US661" s="10">
        <f>UQ661*1.3</f>
        <v>61.1</v>
      </c>
      <c r="UT661" s="10"/>
      <c r="UU661" s="273"/>
      <c r="UV661" s="203" t="s">
        <v>117</v>
      </c>
      <c r="UW661" s="276" t="s">
        <v>2635</v>
      </c>
      <c r="UY661" s="204"/>
      <c r="UZ661" s="204">
        <f>VLOOKUP(UW661,$A$681:$F$2401,6,FALSE)</f>
        <v>150</v>
      </c>
      <c r="VA661" s="203" t="s">
        <v>65</v>
      </c>
      <c r="VB661" s="10">
        <f>UZ661*1.3</f>
        <v>195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VLOOKUP(VF661,$A$681:$F$2401,6,FALSE)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VLOOKUP(VO661,$A$681:$F$2401,6,FALSE)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VLOOKUP(VX661,$A$681:$F$2401,6,FALSE)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2767</v>
      </c>
      <c r="WI661" s="204"/>
      <c r="WJ661" s="204">
        <f>VLOOKUP(WG661,$A$681:$F$2401,6,FALSE)</f>
        <v>10</v>
      </c>
      <c r="WK661" s="203" t="s">
        <v>65</v>
      </c>
      <c r="WL661" s="10">
        <f>WJ661*1.3</f>
        <v>13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VLOOKUP(WP661,$A$681:$F$2401,6,FALSE)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VLOOKUP(WY661,$A$681:$F$2401,6,FALSE)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2623</v>
      </c>
      <c r="XJ661" s="204"/>
      <c r="XK661" s="204">
        <f>VLOOKUP(XH661,$A$681:$F$2401,6,FALSE)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2071</v>
      </c>
      <c r="XS661" s="204"/>
      <c r="XT661" s="204">
        <f>VLOOKUP(XQ661,$A$681:$F$2401,6,FALSE)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VLOOKUP(XZ661,$A$681:$F$2401,6,FALSE)</f>
        <v>22</v>
      </c>
      <c r="YD661" s="203" t="s">
        <v>65</v>
      </c>
      <c r="YE661" s="10">
        <f>YC661*1.3</f>
        <v>28.6</v>
      </c>
      <c r="YG661" s="273"/>
      <c r="YH661" s="203" t="s">
        <v>117</v>
      </c>
      <c r="YI661" s="278" t="s">
        <v>183</v>
      </c>
      <c r="YK661" s="204"/>
      <c r="YL661" s="204" t="e">
        <f>VLOOKUP(YI661,$A$681:$F$2401,6,FALSE)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VLOOKUP(YR661,$A$681:$F$2401,6,FALSE)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5" t="s">
        <v>617</v>
      </c>
      <c r="ZC661" s="204"/>
      <c r="ZD661" s="204">
        <f>VLOOKUP(ZA661,$A$681:$F$2401,6,FALSE)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VLOOKUP(ZJ661,$A$681:$F$2401,6,FALSE)</f>
        <v>22</v>
      </c>
      <c r="ZN661" s="203" t="s">
        <v>65</v>
      </c>
      <c r="ZO661" s="10">
        <f>ZM661*1.3</f>
        <v>28.6</v>
      </c>
      <c r="ZQ661" s="273"/>
      <c r="ZR661" s="203" t="s">
        <v>117</v>
      </c>
      <c r="ZS661" s="276" t="s">
        <v>618</v>
      </c>
      <c r="ZU661" s="204"/>
      <c r="ZV661" s="204">
        <f>VLOOKUP(ZS661,$A$681:$F$2401,6,FALSE)</f>
        <v>16</v>
      </c>
      <c r="ZW661" s="203" t="s">
        <v>65</v>
      </c>
      <c r="ZX661" s="10">
        <f>ZV661*1.3</f>
        <v>20.8</v>
      </c>
      <c r="ZY661" s="10"/>
      <c r="ZZ661" s="273"/>
      <c r="AAA661" s="203" t="s">
        <v>117</v>
      </c>
      <c r="AAB661" s="276" t="s">
        <v>2338</v>
      </c>
      <c r="AAD661" s="204"/>
      <c r="AAE661" s="204">
        <f>VLOOKUP(AAB661,$A$681:$F$2401,6,FALSE)</f>
        <v>31</v>
      </c>
      <c r="AAF661" s="203" t="s">
        <v>65</v>
      </c>
      <c r="AAG661" s="10">
        <f>AAE661*1.3</f>
        <v>40.300000000000004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VLOOKUP(AAK661,$A$681:$F$2401,6,FALSE)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2330</v>
      </c>
      <c r="AAV661" s="204"/>
      <c r="AAW661" s="204">
        <f>VLOOKUP(AAT661,$A$681:$F$2401,6,FALSE)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VLOOKUP(ABC661,$A$681:$F$2401,6,FALSE)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2087</v>
      </c>
      <c r="ABN661" s="204"/>
      <c r="ABO661" s="204">
        <f>VLOOKUP(ABL661,$A$681:$F$2401,6,FALSE)</f>
        <v>90</v>
      </c>
      <c r="ABP661" s="203" t="s">
        <v>65</v>
      </c>
      <c r="ABQ661" s="10">
        <f>ABO661*1.3</f>
        <v>117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VLOOKUP(ABU661,$A$681:$F$2401,6,FALSE)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VLOOKUP(ACD661,$A$681:$F$2401,6,FALSE)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VLOOKUP(ACM661,$A$681:$F$2401,6,FALSE)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VLOOKUP(ACV661,$A$681:$F$2401,6,FALSE)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VLOOKUP(ADE661,$A$681:$F$2401,6,FALSE)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VLOOKUP(ADN661,$A$681:$F$2401,6,FALSE)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VLOOKUP(ADW661,$A$681:$F$2401,6,FALSE)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VLOOKUP(AEF661,$A$681:$F$2401,6,FALSE)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VLOOKUP(AEO661,$A$681:$F$2401,6,FALSE)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VLOOKUP(AEX661,$A$681:$F$2401,6,FALSE)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VLOOKUP(AFG661,$A$681:$F$2401,6,FALSE)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VLOOKUP(AFP661,$A$681:$F$2401,6,FALSE)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VLOOKUP(AFY661,$A$681:$F$2401,6,FALSE)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VLOOKUP(AGH661,$A$681:$F$2401,6,FALSE)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VLOOKUP(AGQ661,$A$681:$F$2401,6,FALSE)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2513</v>
      </c>
      <c r="AHB661" s="204"/>
      <c r="AHC661" s="204">
        <f>VLOOKUP(AGZ661,$A$681:$F$2401,6,FALSE)</f>
        <v>54</v>
      </c>
      <c r="AHD661" s="203" t="s">
        <v>65</v>
      </c>
      <c r="AHE661" s="10">
        <f>AHC661*1.3</f>
        <v>70.2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VLOOKUP(AHI661,$A$681:$F$2401,6,FALSE)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2635</v>
      </c>
      <c r="AHT661" s="204"/>
      <c r="AHU661" s="204">
        <f>VLOOKUP(AHR661,$A$681:$F$2401,6,FALSE)</f>
        <v>150</v>
      </c>
      <c r="AHV661" s="203" t="s">
        <v>65</v>
      </c>
      <c r="AHW661" s="10">
        <f>AHU661*1.3</f>
        <v>195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VLOOKUP(AIA661,$A$681:$F$2401,6,FALSE)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VLOOKUP(AIJ661,$A$681:$F$2401,6,FALSE)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VLOOKUP(AIS661,$A$681:$F$2401,6,FALSE)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3142</v>
      </c>
      <c r="AJD661" s="204"/>
      <c r="AJE661" s="204">
        <f>VLOOKUP(AJB661,$A$681:$F$2401,6,FALSE)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3142</v>
      </c>
      <c r="AJM661" s="204"/>
      <c r="AJN661" s="204">
        <f>VLOOKUP(AJK661,$A$681:$F$2401,6,FALSE)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8" t="s">
        <v>449</v>
      </c>
      <c r="AJV661" s="204"/>
      <c r="AJW661" s="204">
        <f>VLOOKUP(AJT661,$A$681:$F$2401,6,FALSE)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2078</v>
      </c>
      <c r="AKE661" s="204"/>
      <c r="AKF661" s="204">
        <f>VLOOKUP(AKC661,$A$681:$F$2401,6,FALSE)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VLOOKUP(AKL661,$A$681:$F$2401,6,FALSE)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2590</v>
      </c>
      <c r="AKW661" s="204"/>
      <c r="AKX661" s="204">
        <f>VLOOKUP(AKU661,$A$681:$F$2401,6,FALSE)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VLOOKUP(ALD661,$A$681:$F$2401,6,FALSE)</f>
        <v>22</v>
      </c>
      <c r="ALH661" s="203" t="s">
        <v>65</v>
      </c>
      <c r="ALI661" s="10">
        <f>ALG661*1.3</f>
        <v>28.6</v>
      </c>
      <c r="ALJ661" s="10"/>
      <c r="ALK661" s="273"/>
      <c r="ALL661" s="203" t="s">
        <v>117</v>
      </c>
      <c r="ALM661" s="276" t="s">
        <v>2070</v>
      </c>
      <c r="ALO661" s="204"/>
      <c r="ALP661" s="204">
        <f>VLOOKUP(ALM661,$A$681:$F$2401,6,FALSE)</f>
        <v>43</v>
      </c>
      <c r="ALQ661" s="203" t="s">
        <v>65</v>
      </c>
      <c r="ALR661" s="10">
        <f>ALP661*1.3</f>
        <v>55.9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VLOOKUP(ALV661,$A$681:$F$2401,6,FALSE)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VLOOKUP(AME661,$A$681:$F$2401,6,FALSE)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2670</v>
      </c>
      <c r="AMP661" s="204"/>
      <c r="AMQ661" s="204">
        <f>VLOOKUP(AMN661,$A$681:$F$2401,6,FALSE)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2092</v>
      </c>
      <c r="AMY661" s="204"/>
      <c r="AMZ661" s="204">
        <f>VLOOKUP(AMW661,$A$681:$F$2401,6,FALSE)</f>
        <v>45</v>
      </c>
      <c r="ANA661" s="203" t="s">
        <v>65</v>
      </c>
      <c r="ANB661" s="10">
        <f>AMZ661*1.3</f>
        <v>58.5</v>
      </c>
      <c r="ANC661" s="10"/>
      <c r="AND661" s="273"/>
      <c r="ANE661" s="203" t="s">
        <v>117</v>
      </c>
      <c r="ANF661" s="276" t="s">
        <v>2087</v>
      </c>
      <c r="ANH661" s="204"/>
      <c r="ANI661" s="204">
        <f>VLOOKUP(ANF661,$A$681:$F$2401,6,FALSE)</f>
        <v>90</v>
      </c>
      <c r="ANJ661" s="203" t="s">
        <v>65</v>
      </c>
      <c r="ANK661" s="10">
        <f>ANI661*1.3</f>
        <v>117</v>
      </c>
      <c r="ANL661" s="10"/>
      <c r="ANM661" s="273"/>
      <c r="ANN661" s="203" t="s">
        <v>117</v>
      </c>
      <c r="ANO661" s="276" t="s">
        <v>1831</v>
      </c>
      <c r="ANQ661" s="204"/>
      <c r="ANR661" s="204">
        <f>VLOOKUP(ANO661,$A$681:$F$2401,6,FALSE)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VLOOKUP(ANX661,$A$681:$F$2401,6,FALSE)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VLOOKUP(AOG661,$A$681:$F$2401,6,FALSE)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VLOOKUP(AOP661,$A$681:$F$2401,6,FALSE)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VLOOKUP(AOY661,$A$681:$F$2401,6,FALSE)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VLOOKUP(APH661,$A$681:$F$2401,6,FALSE)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VLOOKUP(APQ661,$A$681:$F$2401,6,FALSE)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VLOOKUP(APZ661,$A$681:$F$2401,6,FALSE)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2548</v>
      </c>
      <c r="D662" s="204"/>
      <c r="E662" s="204">
        <f>VLOOKUP(B662,$A$681:$F$2401,6,FALSE)</f>
        <v>25</v>
      </c>
      <c r="F662" s="203" t="s">
        <v>67</v>
      </c>
      <c r="G662" s="10">
        <f>E662*1.2</f>
        <v>30</v>
      </c>
      <c r="H662" s="10"/>
      <c r="I662" s="267"/>
      <c r="J662" s="203" t="s">
        <v>118</v>
      </c>
      <c r="K662" s="276" t="s">
        <v>2071</v>
      </c>
      <c r="M662" s="204"/>
      <c r="N662" s="204">
        <f>VLOOKUP(K662,$A$681:$F$2401,6,FALSE)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2838</v>
      </c>
      <c r="V662" s="204"/>
      <c r="W662" s="204">
        <f>VLOOKUP(T662,$A$681:$F$2401,6,FALSE)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2635</v>
      </c>
      <c r="AE662" s="204"/>
      <c r="AF662" s="204">
        <f>VLOOKUP(AC662,$A$681:$F$2401,6,FALSE)</f>
        <v>150</v>
      </c>
      <c r="AG662" s="203" t="s">
        <v>67</v>
      </c>
      <c r="AH662" s="10">
        <f>AF662*1.2</f>
        <v>180</v>
      </c>
      <c r="AI662" s="10"/>
      <c r="AJ662" s="267"/>
      <c r="AK662" s="203" t="s">
        <v>118</v>
      </c>
      <c r="AL662" s="276" t="s">
        <v>2338</v>
      </c>
      <c r="AN662" s="204"/>
      <c r="AO662" s="204">
        <f>VLOOKUP(AL662,$A$681:$F$2401,6,FALSE)</f>
        <v>31</v>
      </c>
      <c r="AP662" s="203" t="s">
        <v>67</v>
      </c>
      <c r="AQ662" s="10">
        <f>AO662*1.2</f>
        <v>37.199999999999996</v>
      </c>
      <c r="AR662" s="10"/>
      <c r="AS662" s="267"/>
      <c r="AT662" s="203" t="s">
        <v>118</v>
      </c>
      <c r="AU662" s="276" t="s">
        <v>2087</v>
      </c>
      <c r="AW662" s="204"/>
      <c r="AX662" s="204">
        <f>VLOOKUP(AU662,$A$681:$F$2401,6,FALSE)</f>
        <v>90</v>
      </c>
      <c r="AY662" s="203" t="s">
        <v>67</v>
      </c>
      <c r="AZ662" s="10">
        <f>AX662*1.2</f>
        <v>108</v>
      </c>
      <c r="BA662" s="10"/>
      <c r="BB662" s="267"/>
      <c r="BC662" s="203" t="s">
        <v>118</v>
      </c>
      <c r="BD662" s="276" t="s">
        <v>2070</v>
      </c>
      <c r="BF662" s="204"/>
      <c r="BG662" s="204">
        <f>VLOOKUP(BD662,$A$681:$F$2401,6,FALSE)</f>
        <v>43</v>
      </c>
      <c r="BH662" s="203" t="s">
        <v>67</v>
      </c>
      <c r="BI662" s="10">
        <f>BG662*1.2</f>
        <v>51.6</v>
      </c>
      <c r="BJ662" s="10"/>
      <c r="BK662" s="267"/>
      <c r="BL662" s="203" t="s">
        <v>118</v>
      </c>
      <c r="BM662" s="276" t="s">
        <v>2838</v>
      </c>
      <c r="BO662" s="204"/>
      <c r="BP662" s="204">
        <f>VLOOKUP(BM662,$A$681:$F$2401,6,FALSE)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2060</v>
      </c>
      <c r="BX662" s="204"/>
      <c r="BY662" s="204">
        <f>VLOOKUP(BV662,$A$681:$F$2401,6,FALSE)</f>
        <v>7</v>
      </c>
      <c r="BZ662" s="203" t="s">
        <v>67</v>
      </c>
      <c r="CA662" s="10">
        <f>BY662*1.2</f>
        <v>8.4</v>
      </c>
      <c r="CB662" s="10"/>
      <c r="CC662" s="267"/>
      <c r="CD662" s="203" t="s">
        <v>118</v>
      </c>
      <c r="CE662" s="276" t="s">
        <v>2070</v>
      </c>
      <c r="CG662" s="204"/>
      <c r="CH662" s="204">
        <f>VLOOKUP(CE662,$A$681:$F$2401,6,FALSE)</f>
        <v>43</v>
      </c>
      <c r="CI662" s="203" t="s">
        <v>67</v>
      </c>
      <c r="CJ662" s="10">
        <f>CH662*1.2</f>
        <v>51.6</v>
      </c>
      <c r="CK662" s="10"/>
      <c r="CL662" s="267"/>
      <c r="CM662" s="203" t="s">
        <v>118</v>
      </c>
      <c r="CN662" s="276" t="s">
        <v>2548</v>
      </c>
      <c r="CP662" s="204"/>
      <c r="CQ662" s="204">
        <f>VLOOKUP(CN662,$A$681:$F$2401,6,FALSE)</f>
        <v>25</v>
      </c>
      <c r="CR662" s="203" t="s">
        <v>67</v>
      </c>
      <c r="CS662" s="10">
        <f>CQ662*1.2</f>
        <v>30</v>
      </c>
      <c r="CT662" s="10"/>
      <c r="CU662" s="267"/>
      <c r="CV662" s="203" t="s">
        <v>118</v>
      </c>
      <c r="CW662" s="276" t="s">
        <v>2339</v>
      </c>
      <c r="CY662" s="204"/>
      <c r="CZ662" s="204">
        <f>VLOOKUP(CW662,$A$681:$F$2401,6,FALSE)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2339</v>
      </c>
      <c r="DH662" s="204"/>
      <c r="DI662" s="204">
        <f>VLOOKUP(DF662,$A$681:$F$2401,6,FALSE)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VLOOKUP(DO662,$A$681:$F$2401,6,FALSE)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VLOOKUP(DX662,$A$681:$F$2401,6,FALSE)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VLOOKUP(EG662,$A$681:$F$2401,6,FALSE)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2548</v>
      </c>
      <c r="ER662" s="204"/>
      <c r="ES662" s="204">
        <f>VLOOKUP(EP662,$A$681:$F$2401,6,FALSE)</f>
        <v>25</v>
      </c>
      <c r="ET662" s="203" t="s">
        <v>67</v>
      </c>
      <c r="EU662" s="10">
        <f>ES662*1.2</f>
        <v>30</v>
      </c>
      <c r="EV662" s="10"/>
      <c r="EW662" s="267"/>
      <c r="EX662" s="203" t="s">
        <v>118</v>
      </c>
      <c r="EY662" s="276" t="s">
        <v>2071</v>
      </c>
      <c r="FA662" s="204"/>
      <c r="FB662" s="204">
        <f>VLOOKUP(EY659,$A$681:$F$2401,6,FALSE)</f>
        <v>29</v>
      </c>
      <c r="FC662" s="203" t="s">
        <v>67</v>
      </c>
      <c r="FD662" s="10">
        <f>FB662*1.2</f>
        <v>34.799999999999997</v>
      </c>
      <c r="FE662" s="10"/>
      <c r="FF662" s="267"/>
      <c r="FG662" s="203" t="s">
        <v>118</v>
      </c>
      <c r="FH662" s="418" t="s">
        <v>2838</v>
      </c>
      <c r="FJ662" s="204"/>
      <c r="FK662" s="204">
        <f>VLOOKUP(FH662,$A$681:$F$2401,6,FALSE)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VLOOKUP(FQ662,$A$681:$F$2401,6,FALSE)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2339</v>
      </c>
      <c r="GB662" s="204"/>
      <c r="GC662" s="204">
        <f>VLOOKUP(FZ662,$A$681:$F$2401,6,FALSE)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VLOOKUP(GI662,$A$681:$F$2401,6,FALSE)</f>
        <v>0</v>
      </c>
      <c r="GM662" s="203" t="s">
        <v>67</v>
      </c>
      <c r="GN662" s="10">
        <f>GL662*1.2</f>
        <v>0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VLOOKUP(GR662,$A$681:$F$2401,6,FALSE)</f>
        <v>22</v>
      </c>
      <c r="GV662" s="203" t="s">
        <v>67</v>
      </c>
      <c r="GW662" s="10">
        <f>GU662*1.2</f>
        <v>26.4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VLOOKUP(HA662,$A$681:$F$2401,6,FALSE)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2087</v>
      </c>
      <c r="HL662" s="204"/>
      <c r="HM662" s="204">
        <f>VLOOKUP(HJ662,$A$681:$F$2401,6,FALSE)</f>
        <v>90</v>
      </c>
      <c r="HN662" s="203" t="s">
        <v>67</v>
      </c>
      <c r="HO662" s="10">
        <f>HM662*1.2</f>
        <v>108</v>
      </c>
      <c r="HP662" s="10"/>
      <c r="HQ662" s="267"/>
      <c r="HR662" s="203" t="s">
        <v>118</v>
      </c>
      <c r="HS662" s="276" t="s">
        <v>2623</v>
      </c>
      <c r="HU662" s="204"/>
      <c r="HV662" s="204">
        <f>VLOOKUP(HS662,$A$681:$F$2401,6,FALSE)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VLOOKUP(IB662,$A$681:$F$2401,6,FALSE)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2341</v>
      </c>
      <c r="IM662" s="204"/>
      <c r="IN662" s="204">
        <f>VLOOKUP(IK662,$A$681:$F$2401,6,FALSE)</f>
        <v>0</v>
      </c>
      <c r="IO662" s="203" t="s">
        <v>67</v>
      </c>
      <c r="IP662" s="10">
        <f>IN662*1.2</f>
        <v>0</v>
      </c>
      <c r="IQ662" s="10"/>
      <c r="IR662" s="267"/>
      <c r="IS662" s="203" t="s">
        <v>118</v>
      </c>
      <c r="IT662" s="276" t="s">
        <v>2838</v>
      </c>
      <c r="IV662" s="204"/>
      <c r="IW662" s="204">
        <f>VLOOKUP(IT662,$A$681:$F$2401,6,FALSE)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VLOOKUP(JC662,$A$681:$F$2401,6,FALSE)</f>
        <v>22</v>
      </c>
      <c r="JG662" s="203" t="s">
        <v>67</v>
      </c>
      <c r="JH662" s="10">
        <f>JF662*1.2</f>
        <v>26.4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VLOOKUP(JL662,$A$681:$F$2401,6,FALSE)</f>
        <v>2</v>
      </c>
      <c r="JP662" s="203" t="s">
        <v>67</v>
      </c>
      <c r="JQ662" s="10">
        <f>JO662*1.2</f>
        <v>2.4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VLOOKUP(JU662,$A$681:$F$2401,6,FALSE)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VLOOKUP(KD662,$A$681:$F$2401,6,FALSE)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VLOOKUP(KM662,$A$681:$F$2401,6,FALSE)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VLOOKUP(KV662,$A$681:$F$2401,6,FALSE)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2789</v>
      </c>
      <c r="LG662" s="204"/>
      <c r="LH662" s="204">
        <f>VLOOKUP(LE662,$A$681:$F$2401,6,FALSE)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VLOOKUP(LN662,$A$681:$F$2401,6,FALSE)</f>
        <v>0</v>
      </c>
      <c r="LR662" s="203" t="s">
        <v>67</v>
      </c>
      <c r="LS662" s="10">
        <f>LQ662*1.2</f>
        <v>0</v>
      </c>
      <c r="LT662" s="10"/>
      <c r="LU662" s="267"/>
      <c r="LV662" s="203" t="s">
        <v>118</v>
      </c>
      <c r="LW662" s="276" t="s">
        <v>2635</v>
      </c>
      <c r="LY662" s="204"/>
      <c r="LZ662" s="204">
        <f>VLOOKUP(LW662,$A$681:$F$2401,6,FALSE)</f>
        <v>150</v>
      </c>
      <c r="MA662" s="203" t="s">
        <v>67</v>
      </c>
      <c r="MB662" s="10">
        <f>LZ662*1.2</f>
        <v>180</v>
      </c>
      <c r="MC662" s="10"/>
      <c r="MD662" s="267"/>
      <c r="ME662" s="203" t="s">
        <v>118</v>
      </c>
      <c r="MF662" s="276" t="s">
        <v>2070</v>
      </c>
      <c r="MH662" s="204"/>
      <c r="MI662" s="204">
        <f>VLOOKUP(MF662,$A$681:$F$2401,6,FALSE)</f>
        <v>43</v>
      </c>
      <c r="MJ662" s="203" t="s">
        <v>67</v>
      </c>
      <c r="MK662" s="10">
        <f>MI662*1.2</f>
        <v>51.6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VLOOKUP(MO662,$A$681:$F$2401,6,FALSE)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VLOOKUP(MX662,$A$681:$F$2401,6,FALSE)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2767</v>
      </c>
      <c r="NI662" s="204"/>
      <c r="NJ662" s="204">
        <f>VLOOKUP(NG662,$A$681:$F$2401,6,FALSE)</f>
        <v>10</v>
      </c>
      <c r="NK662" s="203" t="s">
        <v>67</v>
      </c>
      <c r="NL662" s="10">
        <f>NJ662*1.2</f>
        <v>12</v>
      </c>
      <c r="NM662" s="10"/>
      <c r="NN662" s="267"/>
      <c r="NO662" s="203" t="s">
        <v>118</v>
      </c>
      <c r="NP662" s="421" t="s">
        <v>2060</v>
      </c>
      <c r="NR662" s="204"/>
      <c r="NS662" s="204">
        <f>VLOOKUP(NP662,$A$681:$F$2401,6,FALSE)</f>
        <v>7</v>
      </c>
      <c r="NT662" s="203" t="s">
        <v>67</v>
      </c>
      <c r="NU662" s="10">
        <f>NS662*1.2</f>
        <v>8.4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VLOOKUP(NY662,$A$681:$F$2401,6,FALSE)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VLOOKUP(OH662,$A$681:$F$2401,6,FALSE)</f>
        <v>2</v>
      </c>
      <c r="OL662" s="203" t="s">
        <v>67</v>
      </c>
      <c r="OM662" s="10">
        <f>OK662*1.2</f>
        <v>2.4</v>
      </c>
      <c r="ON662" s="10"/>
      <c r="OO662" s="267"/>
      <c r="OP662" s="203" t="s">
        <v>118</v>
      </c>
      <c r="OQ662" s="421" t="s">
        <v>891</v>
      </c>
      <c r="OS662" s="204"/>
      <c r="OT662" s="204">
        <f>VLOOKUP(OQ662,$A$681:$F$2401,6,FALSE)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5" t="s">
        <v>2087</v>
      </c>
      <c r="PB662" s="204"/>
      <c r="PC662" s="204">
        <f>VLOOKUP(OZ662,$A$681:$F$2401,6,FALSE)</f>
        <v>90</v>
      </c>
      <c r="PD662" s="203" t="s">
        <v>67</v>
      </c>
      <c r="PE662" s="10">
        <f>PC662*1.2</f>
        <v>108</v>
      </c>
      <c r="PF662" s="10"/>
      <c r="PG662" s="267"/>
      <c r="PH662" s="203" t="s">
        <v>118</v>
      </c>
      <c r="PI662" s="276" t="s">
        <v>2339</v>
      </c>
      <c r="PK662" s="204"/>
      <c r="PL662" s="204">
        <f>VLOOKUP(PI662,$A$681:$F$2401,6,FALSE)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VLOOKUP(PR662,$A$681:$F$2401,6,FALSE)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VLOOKUP(QA662,$A$681:$F$2401,6,FALSE)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VLOOKUP(QJ662,$A$681:$F$2401,6,FALSE)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2087</v>
      </c>
      <c r="QU662" s="204"/>
      <c r="QV662" s="204">
        <f>VLOOKUP(QS662,$A$681:$F$2401,6,FALSE)</f>
        <v>90</v>
      </c>
      <c r="QW662" s="203" t="s">
        <v>67</v>
      </c>
      <c r="QX662" s="10">
        <f>QV662*1.2</f>
        <v>108</v>
      </c>
      <c r="QY662" s="10"/>
      <c r="QZ662" s="267"/>
      <c r="RA662" s="203" t="s">
        <v>118</v>
      </c>
      <c r="RB662" s="276" t="s">
        <v>2590</v>
      </c>
      <c r="RD662" s="204"/>
      <c r="RE662" s="204">
        <f>VLOOKUP(RB662,$A$681:$F$2401,6,FALSE)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VLOOKUP(RK662,$A$681:$F$2401,6,FALSE)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2070</v>
      </c>
      <c r="RV662" s="204"/>
      <c r="RW662" s="204">
        <f>VLOOKUP(RT662,$A$681:$F$2401,6,FALSE)</f>
        <v>43</v>
      </c>
      <c r="RX662" s="203" t="s">
        <v>67</v>
      </c>
      <c r="RY662" s="10">
        <f>RW662*1.2</f>
        <v>51.6</v>
      </c>
      <c r="RZ662" s="10"/>
      <c r="SA662" s="273"/>
      <c r="SB662" s="203" t="s">
        <v>118</v>
      </c>
      <c r="SC662" s="276" t="s">
        <v>2838</v>
      </c>
      <c r="SE662" s="204"/>
      <c r="SF662" s="204">
        <f>VLOOKUP(SC662,$A$681:$F$2401,6,FALSE)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2791</v>
      </c>
      <c r="SN662" s="204"/>
      <c r="SO662" s="204">
        <f>VLOOKUP(SL662,$A$681:$F$2401,6,FALSE)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2740</v>
      </c>
      <c r="SW662" s="204"/>
      <c r="SX662" s="204">
        <f>VLOOKUP(SU662,$A$681:$F$2401,6,FALSE)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5" t="s">
        <v>2670</v>
      </c>
      <c r="TF662" s="204"/>
      <c r="TG662" s="204">
        <f>VLOOKUP(TD662,$A$681:$F$2401,6,FALSE)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2791</v>
      </c>
      <c r="TO662" s="204"/>
      <c r="TP662" s="204">
        <f>VLOOKUP(TM662,$A$681:$F$2401,6,FALSE)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2090</v>
      </c>
      <c r="TX662" s="204"/>
      <c r="TY662" s="204">
        <f>VLOOKUP(TV662,$A$681:$F$2401,6,FALSE)</f>
        <v>15</v>
      </c>
      <c r="TZ662" s="203" t="s">
        <v>67</v>
      </c>
      <c r="UA662" s="10">
        <f>TY662*1.2</f>
        <v>18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VLOOKUP(UE662,$A$681:$F$2401,6,FALSE)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VLOOKUP(UN662,$A$681:$F$2401,6,FALSE)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2060</v>
      </c>
      <c r="UY662" s="204"/>
      <c r="UZ662" s="204">
        <f>VLOOKUP(UW662,$A$681:$F$2401,6,FALSE)</f>
        <v>7</v>
      </c>
      <c r="VA662" s="203" t="s">
        <v>67</v>
      </c>
      <c r="VB662" s="10">
        <f>UZ662*1.2</f>
        <v>8.4</v>
      </c>
      <c r="VC662" s="10"/>
      <c r="VD662" s="273"/>
      <c r="VE662" s="203" t="s">
        <v>118</v>
      </c>
      <c r="VF662" s="276" t="s">
        <v>2341</v>
      </c>
      <c r="VH662" s="204"/>
      <c r="VI662" s="204">
        <f>VLOOKUP(VF662,$A$681:$F$2401,6,FALSE)</f>
        <v>0</v>
      </c>
      <c r="VJ662" s="203" t="s">
        <v>67</v>
      </c>
      <c r="VK662" s="10">
        <f>VI662*1.2</f>
        <v>0</v>
      </c>
      <c r="VL662" s="10"/>
      <c r="VM662" s="273"/>
      <c r="VN662" s="203" t="s">
        <v>118</v>
      </c>
      <c r="VO662" s="276" t="s">
        <v>2590</v>
      </c>
      <c r="VQ662" s="204"/>
      <c r="VR662" s="204">
        <f>VLOOKUP(VO662,$A$681:$F$2401,6,FALSE)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VLOOKUP(VX662,$A$681:$F$2401,6,FALSE)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3100</v>
      </c>
      <c r="WI662" s="204"/>
      <c r="WJ662" s="204">
        <f>VLOOKUP(WG662,$A$681:$F$2401,6,FALSE)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VLOOKUP(WP662,$A$681:$F$2401,6,FALSE)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VLOOKUP(WY662,$A$681:$F$2401,6,FALSE)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2548</v>
      </c>
      <c r="XJ662" s="204"/>
      <c r="XK662" s="204">
        <f>VLOOKUP(XH662,$A$681:$F$2401,6,FALSE)</f>
        <v>25</v>
      </c>
      <c r="XL662" s="203" t="s">
        <v>67</v>
      </c>
      <c r="XM662" s="10">
        <f>XK662*1.2</f>
        <v>30</v>
      </c>
      <c r="XO662" s="273"/>
      <c r="XP662" s="203" t="s">
        <v>118</v>
      </c>
      <c r="XQ662" s="276" t="s">
        <v>952</v>
      </c>
      <c r="XS662" s="204"/>
      <c r="XT662" s="204">
        <f>VLOOKUP(XQ662,$A$681:$F$2401,6,FALSE)</f>
        <v>0</v>
      </c>
      <c r="XU662" s="203" t="s">
        <v>67</v>
      </c>
      <c r="XV662" s="10">
        <f>XT662*1.2</f>
        <v>0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VLOOKUP(XZ662,$A$681:$F$2401,6,FALSE)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VLOOKUP(YI662,$A$681:$F$2401,6,FALSE)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VLOOKUP(YR662,$A$681:$F$2401,6,FALSE)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5" t="s">
        <v>1262</v>
      </c>
      <c r="ZC662" s="204"/>
      <c r="ZD662" s="204">
        <f>VLOOKUP(ZA662,$A$681:$F$2401,6,FALSE)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VLOOKUP(ZJ662,$A$681:$F$2401,6,FALSE)</f>
        <v>8</v>
      </c>
      <c r="ZN662" s="203" t="s">
        <v>67</v>
      </c>
      <c r="ZO662" s="10">
        <f>ZM662*1.2</f>
        <v>9.6</v>
      </c>
      <c r="ZQ662" s="273"/>
      <c r="ZR662" s="203" t="s">
        <v>118</v>
      </c>
      <c r="ZS662" s="276" t="s">
        <v>2087</v>
      </c>
      <c r="ZU662" s="204"/>
      <c r="ZV662" s="204">
        <f>VLOOKUP(ZS662,$A$681:$F$2401,6,FALSE)</f>
        <v>90</v>
      </c>
      <c r="ZW662" s="203" t="s">
        <v>67</v>
      </c>
      <c r="ZX662" s="10">
        <f>ZV662*1.2</f>
        <v>108</v>
      </c>
      <c r="ZY662" s="10"/>
      <c r="ZZ662" s="273"/>
      <c r="AAA662" s="203" t="s">
        <v>118</v>
      </c>
      <c r="AAB662" s="276" t="s">
        <v>2791</v>
      </c>
      <c r="AAD662" s="204"/>
      <c r="AAE662" s="204">
        <f>VLOOKUP(AAB662,$A$681:$F$2401,6,FALSE)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2071</v>
      </c>
      <c r="AAM662" s="204"/>
      <c r="AAN662" s="204">
        <f>VLOOKUP(AAK662,$A$681:$F$2401,6,FALSE)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VLOOKUP(AAT662,$A$681:$F$2401,6,FALSE)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VLOOKUP(ABC662,$A$681:$F$2401,6,FALSE)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VLOOKUP(ABL662,$A$681:$F$2401,6,FALSE)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VLOOKUP(ABU662,$A$681:$F$2401,6,FALSE)</f>
        <v>17</v>
      </c>
      <c r="ABY662" s="203" t="s">
        <v>67</v>
      </c>
      <c r="ABZ662" s="10">
        <f>ABX662*1.2</f>
        <v>20.399999999999999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VLOOKUP(ACD662,$A$681:$F$2401,6,FALSE)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VLOOKUP(ACM662,$A$681:$F$2401,6,FALSE)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VLOOKUP(ACV662,$A$681:$F$2401,6,FALSE)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VLOOKUP(ADE662,$A$681:$F$2401,6,FALSE)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VLOOKUP(ADN662,$A$681:$F$2401,6,FALSE)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VLOOKUP(ADW662,$A$681:$F$2401,6,FALSE)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VLOOKUP(AEF662,$A$681:$F$2401,6,FALSE)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VLOOKUP(AEO662,$A$681:$F$2401,6,FALSE)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VLOOKUP(AEX662,$A$681:$F$2401,6,FALSE)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VLOOKUP(AFG662,$A$681:$F$2401,6,FALSE)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VLOOKUP(AFP662,$A$681:$F$2401,6,FALSE)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VLOOKUP(AFY662,$A$681:$F$2401,6,FALSE)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VLOOKUP(AGH662,$A$681:$F$2401,6,FALSE)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VLOOKUP(AGQ662,$A$681:$F$2401,6,FALSE)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VLOOKUP(AGZ662,$A$681:$F$2401,6,FALSE)</f>
        <v>22</v>
      </c>
      <c r="AHD662" s="203" t="s">
        <v>67</v>
      </c>
      <c r="AHE662" s="10">
        <f>AHC662*1.2</f>
        <v>26.4</v>
      </c>
      <c r="AHF662" s="10"/>
      <c r="AHG662" s="273"/>
      <c r="AHH662" s="203" t="s">
        <v>118</v>
      </c>
      <c r="AHI662" s="276" t="s">
        <v>1722</v>
      </c>
      <c r="AHK662" s="204"/>
      <c r="AHL662" s="204">
        <f>VLOOKUP(AHI662,$A$681:$F$2401,6,FALSE)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2087</v>
      </c>
      <c r="AHT662" s="204"/>
      <c r="AHU662" s="204">
        <f>VLOOKUP(AHR662,$A$681:$F$2401,6,FALSE)</f>
        <v>90</v>
      </c>
      <c r="AHV662" s="203" t="s">
        <v>67</v>
      </c>
      <c r="AHW662" s="10">
        <f>AHU662*1.2</f>
        <v>108</v>
      </c>
      <c r="AHX662" s="10"/>
      <c r="AHY662" s="273"/>
      <c r="AHZ662" s="203" t="s">
        <v>118</v>
      </c>
      <c r="AIA662" s="276" t="s">
        <v>2070</v>
      </c>
      <c r="AIC662" s="204"/>
      <c r="AID662" s="204">
        <f>VLOOKUP(AIA662,$A$681:$F$2401,6,FALSE)</f>
        <v>43</v>
      </c>
      <c r="AIE662" s="203" t="s">
        <v>67</v>
      </c>
      <c r="AIF662" s="10">
        <f>AID662*1.2</f>
        <v>51.6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VLOOKUP(AIJ662,$A$681:$F$2401,6,FALSE)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2321</v>
      </c>
      <c r="AIU662" s="204"/>
      <c r="AIV662" s="204">
        <f>VLOOKUP(AIS662,$A$681:$F$2401,6,FALSE)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VLOOKUP(AJB662,$A$681:$F$2401,6,FALSE)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VLOOKUP(AJK662,$A$681:$F$2401,6,FALSE)</f>
        <v>22</v>
      </c>
      <c r="AJO662" s="203" t="s">
        <v>67</v>
      </c>
      <c r="AJP662" s="10">
        <f>AJN662*1.2</f>
        <v>26.4</v>
      </c>
      <c r="AJQ662" s="10"/>
      <c r="AJR662" s="273"/>
      <c r="AJS662" s="203" t="s">
        <v>118</v>
      </c>
      <c r="AJT662" s="428" t="s">
        <v>582</v>
      </c>
      <c r="AJV662" s="204"/>
      <c r="AJW662" s="204">
        <f>VLOOKUP(AJT662,$A$681:$F$2401,6,FALSE)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2767</v>
      </c>
      <c r="AKE662" s="204"/>
      <c r="AKF662" s="204">
        <f>VLOOKUP(AKC662,$A$681:$F$2401,6,FALSE)</f>
        <v>10</v>
      </c>
      <c r="AKG662" s="203" t="s">
        <v>67</v>
      </c>
      <c r="AKH662" s="10">
        <f>AKF662*1.2</f>
        <v>12</v>
      </c>
      <c r="AKI662" s="10"/>
      <c r="AKJ662" s="273"/>
      <c r="AKK662" s="203" t="s">
        <v>118</v>
      </c>
      <c r="AKL662" s="276" t="s">
        <v>2635</v>
      </c>
      <c r="AKN662" s="204"/>
      <c r="AKO662" s="204">
        <f>VLOOKUP(AKL662,$A$681:$F$2401,6,FALSE)</f>
        <v>150</v>
      </c>
      <c r="AKP662" s="203" t="s">
        <v>67</v>
      </c>
      <c r="AKQ662" s="10">
        <f>AKO662*1.2</f>
        <v>180</v>
      </c>
      <c r="AKR662" s="10"/>
      <c r="AKS662" s="273"/>
      <c r="AKT662" s="203" t="s">
        <v>118</v>
      </c>
      <c r="AKU662" s="276" t="s">
        <v>2311</v>
      </c>
      <c r="AKW662" s="204"/>
      <c r="AKX662" s="204">
        <f>VLOOKUP(AKU662,$A$681:$F$2401,6,FALSE)</f>
        <v>18</v>
      </c>
      <c r="AKY662" s="203" t="s">
        <v>67</v>
      </c>
      <c r="AKZ662" s="10">
        <f>AKX662*1.2</f>
        <v>21.599999999999998</v>
      </c>
      <c r="ALA662" s="10"/>
      <c r="ALB662" s="273"/>
      <c r="ALC662" s="203" t="s">
        <v>118</v>
      </c>
      <c r="ALD662" s="276" t="s">
        <v>2314</v>
      </c>
      <c r="ALF662" s="204"/>
      <c r="ALG662" s="204">
        <f>VLOOKUP(ALD662,$A$681:$F$2401,6,FALSE)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2060</v>
      </c>
      <c r="ALO662" s="204"/>
      <c r="ALP662" s="204">
        <f>VLOOKUP(ALM662,$A$681:$F$2401,6,FALSE)</f>
        <v>7</v>
      </c>
      <c r="ALQ662" s="203" t="s">
        <v>67</v>
      </c>
      <c r="ALR662" s="10">
        <f>ALP662*1.2</f>
        <v>8.4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VLOOKUP(ALV662,$A$681:$F$2401,6,FALSE)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2087</v>
      </c>
      <c r="AMG662" s="204"/>
      <c r="AMH662" s="204">
        <f>VLOOKUP(AME662,$A$681:$F$2401,6,FALSE)</f>
        <v>90</v>
      </c>
      <c r="AMI662" s="203" t="s">
        <v>67</v>
      </c>
      <c r="AMJ662" s="10">
        <f>AMH662*1.2</f>
        <v>108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VLOOKUP(AMN662,$A$681:$F$2401,6,FALSE)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2635</v>
      </c>
      <c r="AMY662" s="204"/>
      <c r="AMZ662" s="204">
        <f>VLOOKUP(AMW662,$A$681:$F$2401,6,FALSE)</f>
        <v>150</v>
      </c>
      <c r="ANA662" s="203" t="s">
        <v>67</v>
      </c>
      <c r="ANB662" s="10">
        <f>AMZ662*1.2</f>
        <v>180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VLOOKUP(ANF662,$A$681:$F$2401,6,FALSE)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VLOOKUP(ANO662,$A$681:$F$2401,6,FALSE)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VLOOKUP(ANX662,$A$681:$F$2401,6,FALSE)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1725</v>
      </c>
      <c r="AOI662" s="204"/>
      <c r="AOJ662" s="204">
        <f>VLOOKUP(AOG662,$A$681:$F$2401,6,FALSE)</f>
        <v>0</v>
      </c>
      <c r="AOK662" s="203" t="s">
        <v>67</v>
      </c>
      <c r="AOL662" s="10">
        <f>AOJ662*1.2</f>
        <v>0</v>
      </c>
      <c r="AOM662" s="10"/>
      <c r="AON662" s="273"/>
      <c r="AOO662" s="203" t="s">
        <v>118</v>
      </c>
      <c r="AOP662" s="276" t="s">
        <v>2767</v>
      </c>
      <c r="AOR662" s="204"/>
      <c r="AOS662" s="204">
        <f>VLOOKUP(AOP662,$A$681:$F$2401,6,FALSE)</f>
        <v>10</v>
      </c>
      <c r="AOT662" s="203" t="s">
        <v>67</v>
      </c>
      <c r="AOU662" s="10">
        <f>AOS662*1.2</f>
        <v>12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VLOOKUP(AOY662,$A$681:$F$2401,6,FALSE)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1725</v>
      </c>
      <c r="APJ662" s="204"/>
      <c r="APK662" s="204">
        <f>VLOOKUP(APH662,$A$681:$F$2401,6,FALSE)</f>
        <v>0</v>
      </c>
      <c r="APL662" s="203" t="s">
        <v>67</v>
      </c>
      <c r="APM662" s="10">
        <f>APK662*1.2</f>
        <v>0</v>
      </c>
      <c r="APN662" s="10"/>
      <c r="APO662" s="273"/>
      <c r="APP662" s="203" t="s">
        <v>118</v>
      </c>
      <c r="APQ662" s="276" t="s">
        <v>2670</v>
      </c>
      <c r="APS662" s="204"/>
      <c r="APT662" s="204">
        <f>VLOOKUP(APQ662,$A$681:$F$2401,6,FALSE)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VLOOKUP(APZ662,$A$681:$F$2401,6,FALSE)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2060</v>
      </c>
      <c r="D663" s="204"/>
      <c r="E663" s="204">
        <f>VLOOKUP(B663,$A$681:$F$2401,6,FALSE)</f>
        <v>7</v>
      </c>
      <c r="F663" s="203" t="s">
        <v>69</v>
      </c>
      <c r="G663" s="10">
        <f>E663*1.1</f>
        <v>7.7000000000000011</v>
      </c>
      <c r="H663" s="10"/>
      <c r="I663" s="267"/>
      <c r="J663" s="203" t="s">
        <v>119</v>
      </c>
      <c r="K663" s="276" t="s">
        <v>2339</v>
      </c>
      <c r="M663" s="204"/>
      <c r="N663" s="204">
        <f>VLOOKUP(K663,$A$681:$F$2401,6,FALSE)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2087</v>
      </c>
      <c r="V663" s="204"/>
      <c r="W663" s="204">
        <f>VLOOKUP(T663,$A$681:$F$2401,6,FALSE)</f>
        <v>90</v>
      </c>
      <c r="X663" s="203" t="s">
        <v>69</v>
      </c>
      <c r="Y663" s="10">
        <f>W663*1.1</f>
        <v>99.000000000000014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VLOOKUP(AC663,$A$681:$F$2401,6,FALSE)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2548</v>
      </c>
      <c r="AN663" s="204"/>
      <c r="AO663" s="204">
        <f>VLOOKUP(AL663,$A$681:$F$2401,6,FALSE)</f>
        <v>25</v>
      </c>
      <c r="AP663" s="203" t="s">
        <v>69</v>
      </c>
      <c r="AQ663" s="10">
        <f>AO663*1.1</f>
        <v>27.500000000000004</v>
      </c>
      <c r="AR663" s="10"/>
      <c r="AS663" s="267"/>
      <c r="AT663" s="203" t="s">
        <v>119</v>
      </c>
      <c r="AU663" s="276" t="s">
        <v>2513</v>
      </c>
      <c r="AW663" s="204"/>
      <c r="AX663" s="204">
        <f>VLOOKUP(AU663,$A$681:$F$2401,6,FALSE)</f>
        <v>54</v>
      </c>
      <c r="AY663" s="203" t="s">
        <v>69</v>
      </c>
      <c r="AZ663" s="10">
        <f>AX663*1.1</f>
        <v>59.400000000000006</v>
      </c>
      <c r="BA663" s="10"/>
      <c r="BB663" s="267"/>
      <c r="BC663" s="203" t="s">
        <v>119</v>
      </c>
      <c r="BD663" s="276" t="s">
        <v>2090</v>
      </c>
      <c r="BF663" s="204"/>
      <c r="BG663" s="204">
        <f>VLOOKUP(BD663,$A$681:$F$2401,6,FALSE)</f>
        <v>15</v>
      </c>
      <c r="BH663" s="203" t="s">
        <v>69</v>
      </c>
      <c r="BI663" s="10">
        <f>BG663*1.1</f>
        <v>16.5</v>
      </c>
      <c r="BJ663" s="10"/>
      <c r="BK663" s="267"/>
      <c r="BL663" s="203" t="s">
        <v>119</v>
      </c>
      <c r="BM663" s="276" t="s">
        <v>2513</v>
      </c>
      <c r="BO663" s="204"/>
      <c r="BP663" s="204">
        <f>VLOOKUP(BM663,$A$681:$F$2401,6,FALSE)</f>
        <v>54</v>
      </c>
      <c r="BQ663" s="203" t="s">
        <v>69</v>
      </c>
      <c r="BR663" s="10">
        <f>BP663*1.1</f>
        <v>59.400000000000006</v>
      </c>
      <c r="BS663" s="10"/>
      <c r="BT663" s="267"/>
      <c r="BU663" s="203" t="s">
        <v>119</v>
      </c>
      <c r="BV663" s="276" t="s">
        <v>2339</v>
      </c>
      <c r="BX663" s="204"/>
      <c r="BY663" s="204">
        <f>VLOOKUP(BV663,$A$681:$F$2401,6,FALSE)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2513</v>
      </c>
      <c r="CG663" s="204"/>
      <c r="CH663" s="204">
        <f>VLOOKUP(CE663,$A$681:$F$2401,6,FALSE)</f>
        <v>54</v>
      </c>
      <c r="CI663" s="203" t="s">
        <v>69</v>
      </c>
      <c r="CJ663" s="10">
        <f>CH663*1.1</f>
        <v>59.400000000000006</v>
      </c>
      <c r="CK663" s="10"/>
      <c r="CL663" s="267"/>
      <c r="CM663" s="203" t="s">
        <v>119</v>
      </c>
      <c r="CN663" s="276" t="s">
        <v>2090</v>
      </c>
      <c r="CP663" s="204"/>
      <c r="CQ663" s="204">
        <f>VLOOKUP(CN663,$A$681:$F$2401,6,FALSE)</f>
        <v>15</v>
      </c>
      <c r="CR663" s="203" t="s">
        <v>69</v>
      </c>
      <c r="CS663" s="10">
        <f>CQ663*1.1</f>
        <v>16.5</v>
      </c>
      <c r="CT663" s="10"/>
      <c r="CU663" s="267"/>
      <c r="CV663" s="203" t="s">
        <v>119</v>
      </c>
      <c r="CW663" s="276" t="s">
        <v>2071</v>
      </c>
      <c r="CY663" s="204"/>
      <c r="CZ663" s="204">
        <f>VLOOKUP(CW663,$A$681:$F$2401,6,FALSE)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VLOOKUP(DF663,$A$681:$F$2401,6,FALSE)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VLOOKUP(DO663,$A$681:$F$2401,6,FALSE)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VLOOKUP(DX663,$A$681:$F$2401,6,FALSE)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VLOOKUP(EG663,$A$681:$F$2401,6,FALSE)</f>
        <v>0</v>
      </c>
      <c r="EK663" s="203" t="s">
        <v>69</v>
      </c>
      <c r="EL663" s="10">
        <f>EJ663*1.1</f>
        <v>0</v>
      </c>
      <c r="EM663" s="10"/>
      <c r="EN663" s="267"/>
      <c r="EO663" s="203" t="s">
        <v>119</v>
      </c>
      <c r="EP663" s="276" t="s">
        <v>2838</v>
      </c>
      <c r="ER663" s="204"/>
      <c r="ES663" s="204">
        <f>VLOOKUP(EP663,$A$681:$F$2401,6,FALSE)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VLOOKUP(EY663,$A$681:$F$2401,6,FALSE)</f>
        <v>47</v>
      </c>
      <c r="FC663" s="203" t="s">
        <v>69</v>
      </c>
      <c r="FD663" s="10">
        <f>FB663*1.1</f>
        <v>51.7</v>
      </c>
      <c r="FE663" s="10"/>
      <c r="FF663" s="267"/>
      <c r="FG663" s="203" t="s">
        <v>119</v>
      </c>
      <c r="FH663" s="418" t="s">
        <v>2070</v>
      </c>
      <c r="FJ663" s="204"/>
      <c r="FK663" s="204">
        <f>VLOOKUP(FH663,$A$681:$F$2401,6,FALSE)</f>
        <v>43</v>
      </c>
      <c r="FL663" s="203" t="s">
        <v>69</v>
      </c>
      <c r="FM663" s="10">
        <f>FK663*1.1</f>
        <v>47.300000000000004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VLOOKUP(FQ663,$A$681:$F$2401,6,FALSE)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2791</v>
      </c>
      <c r="GB663" s="204"/>
      <c r="GC663" s="204">
        <f>VLOOKUP(FZ663,$A$681:$F$2401,6,FALSE)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VLOOKUP(GI663,$A$681:$F$2401,6,FALSE)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2838</v>
      </c>
      <c r="GT663" s="204"/>
      <c r="GU663" s="204">
        <f>VLOOKUP(GR663,$A$681:$F$2401,6,FALSE)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VLOOKUP(HA663,$A$681:$F$2401,6,FALSE)</f>
        <v>22</v>
      </c>
      <c r="HE663" s="203" t="s">
        <v>69</v>
      </c>
      <c r="HF663" s="10">
        <f>HD663*1.1</f>
        <v>24.200000000000003</v>
      </c>
      <c r="HG663" s="10"/>
      <c r="HH663" s="267"/>
      <c r="HI663" s="203" t="s">
        <v>119</v>
      </c>
      <c r="HJ663" s="276" t="s">
        <v>2838</v>
      </c>
      <c r="HL663" s="204"/>
      <c r="HM663" s="204">
        <f>VLOOKUP(HJ663,$A$681:$F$2401,6,FALSE)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VLOOKUP(HS663,$A$681:$F$2401,6,FALSE)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VLOOKUP(IB663,$A$681:$F$2401,6,FALSE)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2338</v>
      </c>
      <c r="IM663" s="204"/>
      <c r="IN663" s="204">
        <f>VLOOKUP(IK663,$A$681:$F$2401,6,FALSE)</f>
        <v>31</v>
      </c>
      <c r="IO663" s="203" t="s">
        <v>69</v>
      </c>
      <c r="IP663" s="10">
        <f>IN663*1.1</f>
        <v>34.1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VLOOKUP(IT663,$A$681:$F$2401,6,FALSE)</f>
        <v>0</v>
      </c>
      <c r="IX663" s="203" t="s">
        <v>69</v>
      </c>
      <c r="IY663" s="10">
        <f>IW663*1.1</f>
        <v>0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VLOOKUP(JC663,$A$681:$F$2401,6,FALSE)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2338</v>
      </c>
      <c r="JN663" s="204"/>
      <c r="JO663" s="204">
        <f>VLOOKUP(JL663,$A$681:$F$2401,6,FALSE)</f>
        <v>31</v>
      </c>
      <c r="JP663" s="203" t="s">
        <v>69</v>
      </c>
      <c r="JQ663" s="10">
        <f>JO663*1.1</f>
        <v>34.1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VLOOKUP(JU663,$A$681:$F$2401,6,FALSE)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VLOOKUP(KD663,$A$681:$F$2401,6,FALSE)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2789</v>
      </c>
      <c r="KO663" s="204"/>
      <c r="KP663" s="204">
        <f>VLOOKUP(KM663,$A$681:$F$2401,6,FALSE)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2339</v>
      </c>
      <c r="KX663" s="204"/>
      <c r="KY663" s="204">
        <f>VLOOKUP(KV663,$A$681:$F$2401,6,FALSE)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1831</v>
      </c>
      <c r="LG663" s="204"/>
      <c r="LH663" s="204">
        <f>VLOOKUP(LE663,$A$681:$F$2401,6,FALSE)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2060</v>
      </c>
      <c r="LP663" s="204"/>
      <c r="LQ663" s="204">
        <f>VLOOKUP(LN663,$A$681:$F$2401,6,FALSE)</f>
        <v>7</v>
      </c>
      <c r="LR663" s="203" t="s">
        <v>69</v>
      </c>
      <c r="LS663" s="10">
        <f>LQ663*1.1</f>
        <v>7.7000000000000011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VLOOKUP(LW663,$A$681:$F$2401,6,FALSE)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2838</v>
      </c>
      <c r="MH663" s="204"/>
      <c r="MI663" s="204">
        <f>VLOOKUP(MF663,$A$681:$F$2401,6,FALSE)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3142</v>
      </c>
      <c r="MQ663" s="204"/>
      <c r="MR663" s="204">
        <f>VLOOKUP(MO663,$A$681:$F$2401,6,FALSE)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2767</v>
      </c>
      <c r="MZ663" s="204"/>
      <c r="NA663" s="204">
        <f>VLOOKUP(MX663,$A$681:$F$2401,6,FALSE)</f>
        <v>10</v>
      </c>
      <c r="NB663" s="203" t="s">
        <v>69</v>
      </c>
      <c r="NC663" s="10">
        <f>NA663*1.1</f>
        <v>11</v>
      </c>
      <c r="ND663" s="10"/>
      <c r="NE663" s="267"/>
      <c r="NF663" s="203" t="s">
        <v>119</v>
      </c>
      <c r="NG663" s="276" t="s">
        <v>2794</v>
      </c>
      <c r="NI663" s="204"/>
      <c r="NJ663" s="204">
        <f>VLOOKUP(NG663,$A$681:$F$2401,6,FALSE)</f>
        <v>0</v>
      </c>
      <c r="NK663" s="203" t="s">
        <v>69</v>
      </c>
      <c r="NL663" s="10">
        <f>NJ663*1.1</f>
        <v>0</v>
      </c>
      <c r="NM663" s="10"/>
      <c r="NN663" s="267"/>
      <c r="NO663" s="203" t="s">
        <v>119</v>
      </c>
      <c r="NP663" s="421" t="s">
        <v>891</v>
      </c>
      <c r="NR663" s="204"/>
      <c r="NS663" s="204">
        <f>VLOOKUP(NP663,$A$681:$F$2401,6,FALSE)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VLOOKUP(NY663,$A$681:$F$2401,6,FALSE)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VLOOKUP(OH663,$A$681:$F$2401,6,FALSE)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21" t="s">
        <v>2339</v>
      </c>
      <c r="OS663" s="204"/>
      <c r="OT663" s="204">
        <f>VLOOKUP(OQ663,$A$681:$F$2401,6,FALSE)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5" t="s">
        <v>2838</v>
      </c>
      <c r="PB663" s="204"/>
      <c r="PC663" s="204">
        <f>VLOOKUP(OZ663,$A$681:$F$2401,6,FALSE)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2070</v>
      </c>
      <c r="PK663" s="204"/>
      <c r="PL663" s="204">
        <f>VLOOKUP(PI663,$A$681:$F$2401,6,FALSE)</f>
        <v>43</v>
      </c>
      <c r="PM663" s="203" t="s">
        <v>69</v>
      </c>
      <c r="PN663" s="10">
        <f>PL663*1.1</f>
        <v>47.300000000000004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VLOOKUP(PR663,$A$681:$F$2401,6,FALSE)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2087</v>
      </c>
      <c r="QC663" s="204"/>
      <c r="QD663" s="204">
        <f>VLOOKUP(QA663,$A$681:$F$2401,6,FALSE)</f>
        <v>90</v>
      </c>
      <c r="QE663" s="203" t="s">
        <v>69</v>
      </c>
      <c r="QF663" s="10">
        <f>QD663*1.1</f>
        <v>99.000000000000014</v>
      </c>
      <c r="QG663" s="10"/>
      <c r="QH663" s="267"/>
      <c r="QI663" s="203" t="s">
        <v>119</v>
      </c>
      <c r="QJ663" s="276" t="s">
        <v>2092</v>
      </c>
      <c r="QL663" s="204"/>
      <c r="QM663" s="204">
        <f>VLOOKUP(QJ663,$A$681:$F$2401,6,FALSE)</f>
        <v>45</v>
      </c>
      <c r="QN663" s="203" t="s">
        <v>69</v>
      </c>
      <c r="QO663" s="10">
        <f>QM663*1.1</f>
        <v>49.500000000000007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VLOOKUP(QS663,$A$681:$F$2401,6,FALSE)</f>
        <v>22</v>
      </c>
      <c r="QW663" s="203" t="s">
        <v>69</v>
      </c>
      <c r="QX663" s="10">
        <f>QV663*1.1</f>
        <v>24.200000000000003</v>
      </c>
      <c r="QY663" s="10"/>
      <c r="QZ663" s="267"/>
      <c r="RA663" s="203" t="s">
        <v>119</v>
      </c>
      <c r="RB663" s="276" t="s">
        <v>2511</v>
      </c>
      <c r="RD663" s="204"/>
      <c r="RE663" s="204">
        <f>VLOOKUP(RB663,$A$681:$F$2401,6,FALSE)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VLOOKUP(RK663,$A$681:$F$2401,6,FALSE)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VLOOKUP(RT663,$A$681:$F$2401,6,FALSE)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VLOOKUP(SC663,$A$681:$F$2401,6,FALSE)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2338</v>
      </c>
      <c r="SN663" s="204"/>
      <c r="SO663" s="204">
        <f>VLOOKUP(SL663,$A$681:$F$2401,6,FALSE)</f>
        <v>31</v>
      </c>
      <c r="SP663" s="203" t="s">
        <v>69</v>
      </c>
      <c r="SQ663" s="10">
        <f>SO663*1.1</f>
        <v>34.1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VLOOKUP(SU663,$A$681:$F$2401,6,FALSE)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5" t="s">
        <v>1693</v>
      </c>
      <c r="TF663" s="204"/>
      <c r="TG663" s="204">
        <f>VLOOKUP(TD663,$A$681:$F$2401,6,FALSE)</f>
        <v>53</v>
      </c>
      <c r="TH663" s="203" t="s">
        <v>69</v>
      </c>
      <c r="TI663" s="10">
        <f>TG663*1.1</f>
        <v>58.300000000000004</v>
      </c>
      <c r="TK663" s="273"/>
      <c r="TL663" s="203" t="s">
        <v>119</v>
      </c>
      <c r="TM663" s="276" t="s">
        <v>858</v>
      </c>
      <c r="TO663" s="204"/>
      <c r="TP663" s="204">
        <f>VLOOKUP(TM663,$A$681:$F$2401,6,FALSE)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2723</v>
      </c>
      <c r="TX663" s="204"/>
      <c r="TY663" s="204">
        <f>VLOOKUP(TV663,$A$681:$F$2401,6,FALSE)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VLOOKUP(UE663,$A$681:$F$2401,6,FALSE)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2071</v>
      </c>
      <c r="UP663" s="204"/>
      <c r="UQ663" s="204">
        <f>VLOOKUP(UN663,$A$681:$F$2401,6,FALSE)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2577</v>
      </c>
      <c r="UY663" s="204"/>
      <c r="UZ663" s="204">
        <f>VLOOKUP(UW663,$A$681:$F$2401,6,FALSE)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VLOOKUP(VF663,$A$681:$F$2401,6,FALSE)</f>
        <v>4</v>
      </c>
      <c r="VJ663" s="203" t="s">
        <v>69</v>
      </c>
      <c r="VK663" s="10">
        <f>VI663*1.1</f>
        <v>4.4000000000000004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VLOOKUP(VO663,$A$681:$F$2401,6,FALSE)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VLOOKUP(VX663,$A$681:$F$2401,6,FALSE)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VLOOKUP(WG663,$A$681:$F$2401,6,FALSE)</f>
        <v>0</v>
      </c>
      <c r="WK663" s="203" t="s">
        <v>69</v>
      </c>
      <c r="WL663" s="10">
        <f>WJ663*1.1</f>
        <v>0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VLOOKUP(WP663,$A$681:$F$2401,6,FALSE)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VLOOKUP(WY663,$A$681:$F$2401,6,FALSE)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VLOOKUP(XH663,$A$681:$F$2401,6,FALSE)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VLOOKUP(XQ663,$A$681:$F$2401,6,FALSE)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2071</v>
      </c>
      <c r="YB663" s="204"/>
      <c r="YC663" s="204">
        <f>VLOOKUP(XZ663,$A$681:$F$2401,6,FALSE)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VLOOKUP(YI663,$A$681:$F$2401,6,FALSE)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VLOOKUP(YR663,$A$681:$F$2401,6,FALSE)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5" t="s">
        <v>1831</v>
      </c>
      <c r="ZC663" s="204"/>
      <c r="ZD663" s="204">
        <f>VLOOKUP(ZA663,$A$681:$F$2401,6,FALSE)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700</v>
      </c>
      <c r="ZL663" s="204"/>
      <c r="ZM663" s="204">
        <f>VLOOKUP(ZJ663,$A$681:$F$2401,6,FALSE)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VLOOKUP(ZS663,$A$681:$F$2401,6,FALSE)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2513</v>
      </c>
      <c r="AAD663" s="204"/>
      <c r="AAE663" s="204">
        <f>VLOOKUP(AAB663,$A$681:$F$2401,6,FALSE)</f>
        <v>54</v>
      </c>
      <c r="AAF663" s="203" t="s">
        <v>69</v>
      </c>
      <c r="AAG663" s="10">
        <f>AAE663*1.1</f>
        <v>59.400000000000006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VLOOKUP(AAK663,$A$681:$F$2401,6,FALSE)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VLOOKUP(AAT663,$A$681:$F$2401,6,FALSE)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VLOOKUP(ABC663,$A$681:$F$2401,6,FALSE)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VLOOKUP(ABL663,$A$681:$F$2401,6,FALSE)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2341</v>
      </c>
      <c r="ABW663" s="204"/>
      <c r="ABX663" s="204">
        <f>VLOOKUP(ABU663,$A$681:$F$2401,6,FALSE)</f>
        <v>0</v>
      </c>
      <c r="ABY663" s="203" t="s">
        <v>69</v>
      </c>
      <c r="ABZ663" s="10">
        <f>ABX663*1.1</f>
        <v>0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VLOOKUP(ACD663,$A$681:$F$2401,6,FALSE)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VLOOKUP(ACM663,$A$681:$F$2401,6,FALSE)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VLOOKUP(ACV663,$A$681:$F$2401,6,FALSE)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VLOOKUP(ADE663,$A$681:$F$2401,6,FALSE)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VLOOKUP(ADN663,$A$681:$F$2401,6,FALSE)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VLOOKUP(ADW663,$A$681:$F$2401,6,FALSE)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VLOOKUP(AEF663,$A$681:$F$2401,6,FALSE)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VLOOKUP(AEO663,$A$681:$F$2401,6,FALSE)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VLOOKUP(AEX663,$A$681:$F$2401,6,FALSE)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VLOOKUP(AFG663,$A$681:$F$2401,6,FALSE)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VLOOKUP(AFP663,$A$681:$F$2401,6,FALSE)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VLOOKUP(AFY663,$A$681:$F$2401,6,FALSE)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VLOOKUP(AGH663,$A$681:$F$2401,6,FALSE)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VLOOKUP(AGQ663,$A$681:$F$2401,6,FALSE)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2838</v>
      </c>
      <c r="AHB663" s="204"/>
      <c r="AHC663" s="204">
        <f>VLOOKUP(AGZ663,$A$681:$F$2401,6,FALSE)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VLOOKUP(AHI663,$A$681:$F$2401,6,FALSE)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2071</v>
      </c>
      <c r="AHT663" s="204"/>
      <c r="AHU663" s="204">
        <f>VLOOKUP(AHR663,$A$681:$F$2401,6,FALSE)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2623</v>
      </c>
      <c r="AIC663" s="204"/>
      <c r="AID663" s="204">
        <f>VLOOKUP(AIA663,$A$681:$F$2401,6,FALSE)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VLOOKUP(AIJ663,$A$681:$F$2401,6,FALSE)</f>
        <v>2</v>
      </c>
      <c r="AIN663" s="203" t="s">
        <v>69</v>
      </c>
      <c r="AIO663" s="10">
        <f>AIM663*1.1</f>
        <v>2.2000000000000002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VLOOKUP(AIS663,$A$681:$F$2401,6,FALSE)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VLOOKUP(AJB663,$A$681:$F$2401,6,FALSE)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VLOOKUP(AJK663,$A$681:$F$2401,6,FALSE)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28" t="s">
        <v>2071</v>
      </c>
      <c r="AJV663" s="204"/>
      <c r="AJW663" s="204">
        <f>VLOOKUP(AJT663,$A$681:$F$2401,6,FALSE)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3142</v>
      </c>
      <c r="AKE663" s="204"/>
      <c r="AKF663" s="204">
        <f>VLOOKUP(AKC663,$A$681:$F$2401,6,FALSE)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3142</v>
      </c>
      <c r="AKN663" s="204"/>
      <c r="AKO663" s="204">
        <f>VLOOKUP(AKL663,$A$681:$F$2401,6,FALSE)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VLOOKUP(AKU663,$A$681:$F$2401,6,FALSE)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VLOOKUP(ALD663,$A$681:$F$2401,6,FALSE)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VLOOKUP(ALM663,$A$681:$F$2401,6,FALSE)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VLOOKUP(ALV663,$A$681:$F$2401,6,FALSE)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VLOOKUP(AME663,$A$681:$F$2401,6,FALSE)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VLOOKUP(AMN663,$A$681:$F$2401,6,FALSE)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VLOOKUP(AMW663,$A$681:$F$2401,6,FALSE)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VLOOKUP(ANF663,$A$681:$F$2401,6,FALSE)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VLOOKUP(ANO663,$A$681:$F$2401,6,FALSE)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2581</v>
      </c>
      <c r="ANZ663" s="204"/>
      <c r="AOA663" s="204">
        <f>VLOOKUP(ANX663,$A$681:$F$2401,6,FALSE)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2339</v>
      </c>
      <c r="AOI663" s="204"/>
      <c r="AOJ663" s="204">
        <f>VLOOKUP(AOG663,$A$681:$F$2401,6,FALSE)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VLOOKUP(AOP663,$A$681:$F$2401,6,FALSE)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VLOOKUP(AOY663,$A$681:$F$2401,6,FALSE)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2604</v>
      </c>
      <c r="APJ663" s="204"/>
      <c r="APK663" s="204">
        <f>VLOOKUP(APH663,$A$681:$F$2401,6,FALSE)</f>
        <v>21</v>
      </c>
      <c r="APL663" s="203" t="s">
        <v>69</v>
      </c>
      <c r="APM663" s="10">
        <f>APK663*1.1</f>
        <v>23.1</v>
      </c>
      <c r="APN663" s="10"/>
      <c r="APO663" s="273"/>
      <c r="APP663" s="203" t="s">
        <v>119</v>
      </c>
      <c r="APQ663" s="276" t="s">
        <v>2087</v>
      </c>
      <c r="APS663" s="204"/>
      <c r="APT663" s="204">
        <f>VLOOKUP(APQ663,$A$681:$F$2401,6,FALSE)</f>
        <v>90</v>
      </c>
      <c r="APU663" s="203" t="s">
        <v>69</v>
      </c>
      <c r="APV663" s="10">
        <f>APT663*1.1</f>
        <v>99.000000000000014</v>
      </c>
      <c r="APW663" s="10"/>
      <c r="APX663" s="273"/>
      <c r="APY663" s="203" t="s">
        <v>119</v>
      </c>
      <c r="APZ663" s="276" t="s">
        <v>2087</v>
      </c>
      <c r="AQB663" s="204"/>
      <c r="AQC663" s="204">
        <f>VLOOKUP(APZ663,$A$681:$F$2401,6,FALSE)</f>
        <v>90</v>
      </c>
      <c r="AQD663" s="203" t="s">
        <v>69</v>
      </c>
      <c r="AQE663" s="10">
        <f>AQC663*1.1</f>
        <v>99.000000000000014</v>
      </c>
      <c r="AQF663" s="10"/>
      <c r="AQG663" s="273"/>
    </row>
    <row r="664" spans="1:1125" s="14" customFormat="1" ht="15">
      <c r="A664" s="203"/>
      <c r="B664" s="411"/>
      <c r="D664" s="203"/>
      <c r="E664" s="203"/>
      <c r="F664" s="203"/>
      <c r="G664" s="10"/>
      <c r="H664" s="10">
        <f>SUM(G659:G663)</f>
        <v>455.9</v>
      </c>
      <c r="I664" s="267"/>
      <c r="J664" s="203"/>
      <c r="K664" s="411"/>
      <c r="M664" s="203"/>
      <c r="N664" s="203"/>
      <c r="O664" s="203"/>
      <c r="P664" s="10"/>
      <c r="Q664" s="10">
        <f>SUM(P659:P663)</f>
        <v>540.70000000000005</v>
      </c>
      <c r="R664" s="267"/>
      <c r="S664" s="203"/>
      <c r="T664" s="264"/>
      <c r="V664" s="203"/>
      <c r="W664" s="203"/>
      <c r="X664" s="203"/>
      <c r="Y664" s="10"/>
      <c r="Z664" s="10">
        <f>SUM(Y659:Y663)</f>
        <v>757.5</v>
      </c>
      <c r="AA664" s="267"/>
      <c r="AB664" s="203"/>
      <c r="AC664" s="411"/>
      <c r="AE664" s="203"/>
      <c r="AF664" s="203"/>
      <c r="AG664" s="203"/>
      <c r="AH664" s="10"/>
      <c r="AI664" s="10">
        <f>SUM(AH659:AH663)</f>
        <v>417.59999999999997</v>
      </c>
      <c r="AJ664" s="267"/>
      <c r="AK664" s="203"/>
      <c r="AL664" s="411"/>
      <c r="AN664" s="203"/>
      <c r="AO664" s="203"/>
      <c r="AP664" s="203"/>
      <c r="AQ664" s="10"/>
      <c r="AR664" s="10">
        <f>SUM(AQ659:AQ663)</f>
        <v>470.2</v>
      </c>
      <c r="AS664" s="267"/>
      <c r="AT664" s="203"/>
      <c r="AU664" s="411"/>
      <c r="AW664" s="203"/>
      <c r="AX664" s="203"/>
      <c r="AY664" s="203"/>
      <c r="AZ664" s="10"/>
      <c r="BA664" s="10">
        <f>SUM(AZ659:AZ663)</f>
        <v>361.29999999999995</v>
      </c>
      <c r="BB664" s="267"/>
      <c r="BC664" s="203"/>
      <c r="BD664" s="411"/>
      <c r="BF664" s="203"/>
      <c r="BG664" s="203"/>
      <c r="BH664" s="203"/>
      <c r="BI664" s="10"/>
      <c r="BJ664" s="10">
        <f>SUM(BI659:BI663)</f>
        <v>486.3</v>
      </c>
      <c r="BK664" s="267"/>
      <c r="BL664" s="203"/>
      <c r="BM664" s="411"/>
      <c r="BO664" s="203"/>
      <c r="BP664" s="203"/>
      <c r="BQ664" s="203"/>
      <c r="BR664" s="10"/>
      <c r="BS664" s="10">
        <f>SUM(BR659:BR663)</f>
        <v>438.19999999999993</v>
      </c>
      <c r="BT664" s="267"/>
      <c r="BU664" s="203"/>
      <c r="BV664" s="411"/>
      <c r="BX664" s="203"/>
      <c r="BY664" s="203"/>
      <c r="BZ664" s="203"/>
      <c r="CA664" s="10"/>
      <c r="CB664" s="10">
        <f>SUM(CA659:CA663)</f>
        <v>432.39999999999992</v>
      </c>
      <c r="CC664" s="267"/>
      <c r="CD664" s="203"/>
      <c r="CE664" s="411"/>
      <c r="CG664" s="203"/>
      <c r="CH664" s="203"/>
      <c r="CI664" s="203"/>
      <c r="CJ664" s="10"/>
      <c r="CK664" s="10">
        <f>SUM(CJ659:CJ663)</f>
        <v>476.20000000000005</v>
      </c>
      <c r="CL664" s="267"/>
      <c r="CM664" s="203"/>
      <c r="CN664" s="411"/>
      <c r="CP664" s="203"/>
      <c r="CQ664" s="203"/>
      <c r="CR664" s="203"/>
      <c r="CS664" s="10"/>
      <c r="CT664" s="10">
        <f>SUM(CS659:CS663)</f>
        <v>464.7</v>
      </c>
      <c r="CU664" s="267"/>
      <c r="CV664" s="203"/>
      <c r="CW664" s="411"/>
      <c r="CY664" s="203"/>
      <c r="CZ664" s="203"/>
      <c r="DA664" s="203"/>
      <c r="DB664" s="10"/>
      <c r="DC664" s="10">
        <f>SUM(DB659:DB663)</f>
        <v>347.9</v>
      </c>
      <c r="DD664" s="267"/>
      <c r="DE664" s="203"/>
      <c r="DF664" s="411"/>
      <c r="DH664" s="203"/>
      <c r="DI664" s="203"/>
      <c r="DJ664" s="203"/>
      <c r="DK664" s="10"/>
      <c r="DL664" s="10">
        <f>SUM(DK659:DK663)</f>
        <v>181.9</v>
      </c>
      <c r="DM664" s="267"/>
      <c r="DN664" s="203"/>
      <c r="DO664" s="411"/>
      <c r="DQ664" s="203"/>
      <c r="DR664" s="203"/>
      <c r="DS664" s="203"/>
      <c r="DT664" s="10"/>
      <c r="DU664" s="10">
        <f>SUM(DT659:DT663)</f>
        <v>47.8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11"/>
      <c r="EI664" s="203"/>
      <c r="EJ664" s="203"/>
      <c r="EK664" s="203"/>
      <c r="EL664" s="10"/>
      <c r="EM664" s="10">
        <f>SUM(EL659:EL663)</f>
        <v>255.8</v>
      </c>
      <c r="EN664" s="267"/>
      <c r="EO664" s="203"/>
      <c r="EP664" s="411"/>
      <c r="ER664" s="203"/>
      <c r="ES664" s="203"/>
      <c r="ET664" s="203"/>
      <c r="EU664" s="10"/>
      <c r="EV664" s="10">
        <f>SUM(EU659:EU663)</f>
        <v>439.79999999999995</v>
      </c>
      <c r="EW664" s="267"/>
      <c r="EX664" s="203"/>
      <c r="EY664" s="411"/>
      <c r="FA664" s="203"/>
      <c r="FB664" s="203"/>
      <c r="FC664" s="203"/>
      <c r="FD664" s="10"/>
      <c r="FE664" s="10">
        <f>SUM(FD659:FD663)</f>
        <v>510.4</v>
      </c>
      <c r="FF664" s="267"/>
      <c r="FG664" s="203"/>
      <c r="FH664" s="419"/>
      <c r="FJ664" s="203"/>
      <c r="FK664" s="203"/>
      <c r="FL664" s="203"/>
      <c r="FM664" s="10"/>
      <c r="FN664" s="10">
        <f>SUM(FM659:FM663)</f>
        <v>502.7</v>
      </c>
      <c r="FO664" s="267"/>
      <c r="FP664" s="203"/>
      <c r="FQ664" s="411"/>
      <c r="FS664" s="203"/>
      <c r="FT664" s="203"/>
      <c r="FU664" s="203"/>
      <c r="FV664" s="10"/>
      <c r="FW664" s="10">
        <f>SUM(FV659:FV663)</f>
        <v>408</v>
      </c>
      <c r="FX664" s="267"/>
      <c r="FY664" s="203"/>
      <c r="FZ664" s="411"/>
      <c r="GB664" s="203"/>
      <c r="GC664" s="203"/>
      <c r="GD664" s="203"/>
      <c r="GE664" s="10"/>
      <c r="GF664" s="10">
        <f>SUM(GE659:GE663)</f>
        <v>423.99999999999994</v>
      </c>
      <c r="GG664" s="267"/>
      <c r="GH664" s="203"/>
      <c r="GI664" s="411"/>
      <c r="GK664" s="203"/>
      <c r="GL664" s="203"/>
      <c r="GM664" s="203"/>
      <c r="GN664" s="10"/>
      <c r="GO664" s="10">
        <f>SUM(GN659:GN663)</f>
        <v>35.799999999999997</v>
      </c>
      <c r="GP664" s="267"/>
      <c r="GQ664" s="203"/>
      <c r="GR664" s="411"/>
      <c r="GT664" s="203"/>
      <c r="GU664" s="203"/>
      <c r="GV664" s="203"/>
      <c r="GW664" s="203"/>
      <c r="GX664" s="10">
        <f>SUM(GW659:GW663)</f>
        <v>422.79999999999995</v>
      </c>
      <c r="GY664" s="267"/>
      <c r="GZ664" s="203"/>
      <c r="HA664" s="411"/>
      <c r="HC664" s="203"/>
      <c r="HD664" s="203"/>
      <c r="HE664" s="203"/>
      <c r="HF664" s="10"/>
      <c r="HG664" s="10">
        <f>SUM(HF659:HF663)</f>
        <v>162.30000000000001</v>
      </c>
      <c r="HH664" s="267"/>
      <c r="HI664" s="203"/>
      <c r="HJ664" s="411"/>
      <c r="HL664" s="203"/>
      <c r="HM664" s="203"/>
      <c r="HN664" s="203"/>
      <c r="HO664" s="203"/>
      <c r="HP664" s="10">
        <f>SUM(HO659:HO663)</f>
        <v>494.4</v>
      </c>
      <c r="HQ664" s="267"/>
      <c r="HR664" s="203"/>
      <c r="HS664" s="420"/>
      <c r="HU664" s="203"/>
      <c r="HV664" s="203"/>
      <c r="HW664" s="203"/>
      <c r="HX664" s="10"/>
      <c r="HY664" s="10">
        <f>SUM(HX659:HX663)</f>
        <v>385.3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20"/>
      <c r="IM664" s="203"/>
      <c r="IN664" s="203"/>
      <c r="IO664" s="203"/>
      <c r="IP664" s="10"/>
      <c r="IQ664" s="10">
        <f>SUM(IP659:IP663)</f>
        <v>89.7</v>
      </c>
      <c r="IR664" s="267"/>
      <c r="IS664" s="203"/>
      <c r="IT664" s="420"/>
      <c r="IV664" s="203"/>
      <c r="IW664" s="203"/>
      <c r="IX664" s="203"/>
      <c r="IY664" s="10"/>
      <c r="IZ664" s="10">
        <f>SUM(IY659:IY663)</f>
        <v>300.89999999999998</v>
      </c>
      <c r="JA664" s="267"/>
      <c r="JB664" s="203"/>
      <c r="JC664" s="420"/>
      <c r="JE664" s="203"/>
      <c r="JF664" s="203"/>
      <c r="JG664" s="203"/>
      <c r="JH664" s="10"/>
      <c r="JI664" s="10">
        <f>SUM(JH659:JH663)</f>
        <v>175.4</v>
      </c>
      <c r="JJ664" s="267"/>
      <c r="JK664" s="203"/>
      <c r="JL664" s="420"/>
      <c r="JN664" s="203"/>
      <c r="JO664" s="203"/>
      <c r="JP664" s="203"/>
      <c r="JQ664" s="10"/>
      <c r="JR664" s="10">
        <f>SUM(JQ659:JQ663)</f>
        <v>89.1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20"/>
      <c r="KF664" s="203"/>
      <c r="KG664" s="203"/>
      <c r="KH664" s="203"/>
      <c r="KI664" s="10"/>
      <c r="KJ664" s="10">
        <f>SUM(KI659:KI663)</f>
        <v>101.39999999999999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85.2</v>
      </c>
      <c r="KT664" s="267"/>
      <c r="KU664" s="203"/>
      <c r="KV664" s="426"/>
      <c r="KX664" s="203"/>
      <c r="KY664" s="203"/>
      <c r="KZ664" s="203"/>
      <c r="LA664" s="10"/>
      <c r="LB664" s="10">
        <f>SUM(LA659:LA663)</f>
        <v>270.5</v>
      </c>
      <c r="LC664" s="267"/>
      <c r="LD664" s="203"/>
      <c r="LE664" s="420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20"/>
      <c r="LP664" s="203"/>
      <c r="LQ664" s="203"/>
      <c r="LR664" s="203"/>
      <c r="LS664" s="10"/>
      <c r="LT664" s="10">
        <f>SUM(LS659:LS663)</f>
        <v>239.2</v>
      </c>
      <c r="LU664" s="267"/>
      <c r="LV664" s="203"/>
      <c r="LW664" s="420"/>
      <c r="LY664" s="203"/>
      <c r="LZ664" s="203"/>
      <c r="MA664" s="203"/>
      <c r="MB664" s="10"/>
      <c r="MC664" s="10">
        <f>SUM(MB659:MB663)</f>
        <v>256.89999999999998</v>
      </c>
      <c r="MD664" s="267"/>
      <c r="ME664" s="203"/>
      <c r="MF664" s="420"/>
      <c r="MH664" s="203"/>
      <c r="MI664" s="203"/>
      <c r="MJ664" s="203"/>
      <c r="MK664" s="10"/>
      <c r="ML664" s="10">
        <f>SUM(MK659:MK663)</f>
        <v>226.2</v>
      </c>
      <c r="MM664" s="267"/>
      <c r="MN664" s="203"/>
      <c r="MO664" s="420"/>
      <c r="MQ664" s="203"/>
      <c r="MR664" s="203"/>
      <c r="MS664" s="203"/>
      <c r="MT664" s="10"/>
      <c r="MU664" s="10">
        <f>SUM(MT659:MT663)</f>
        <v>267.89999999999998</v>
      </c>
      <c r="MV664" s="267"/>
      <c r="MW664" s="203"/>
      <c r="MX664" s="420"/>
      <c r="MZ664" s="203"/>
      <c r="NA664" s="203"/>
      <c r="NB664" s="203"/>
      <c r="NC664" s="10"/>
      <c r="ND664" s="10">
        <f>SUM(NC659:NC663)</f>
        <v>79.199999999999989</v>
      </c>
      <c r="NE664" s="267"/>
      <c r="NF664" s="203"/>
      <c r="NG664" s="420"/>
      <c r="NI664" s="203"/>
      <c r="NJ664" s="203"/>
      <c r="NK664" s="203"/>
      <c r="NL664" s="10"/>
      <c r="NM664" s="10">
        <f>SUM(NL659:NL663)</f>
        <v>77.900000000000006</v>
      </c>
      <c r="NN664" s="267"/>
      <c r="NO664" s="203"/>
      <c r="NP664" s="422"/>
      <c r="NR664" s="203"/>
      <c r="NS664" s="203"/>
      <c r="NT664" s="203"/>
      <c r="NU664" s="10"/>
      <c r="NV664" s="10">
        <f>SUM(NU659:NU663)</f>
        <v>95.1</v>
      </c>
      <c r="NW664" s="267"/>
      <c r="NX664" s="203"/>
      <c r="NY664" s="420"/>
      <c r="OA664" s="203"/>
      <c r="OB664" s="203"/>
      <c r="OC664" s="203"/>
      <c r="OD664" s="203"/>
      <c r="OE664" s="10">
        <f>SUM(OD659:OD663)</f>
        <v>56.1</v>
      </c>
      <c r="OF664" s="267"/>
      <c r="OG664" s="203"/>
      <c r="OH664" s="420"/>
      <c r="OJ664" s="203"/>
      <c r="OK664" s="203"/>
      <c r="OL664" s="203"/>
      <c r="OM664" s="10"/>
      <c r="ON664" s="10">
        <f>SUM(OM659:OM663)</f>
        <v>106.1</v>
      </c>
      <c r="OO664" s="267"/>
      <c r="OP664" s="203"/>
      <c r="OQ664" s="422"/>
      <c r="OS664" s="203"/>
      <c r="OT664" s="203"/>
      <c r="OU664" s="203"/>
      <c r="OV664" s="10"/>
      <c r="OW664" s="10">
        <f>SUM(OV659:OV663)</f>
        <v>44.8</v>
      </c>
      <c r="OX664" s="267"/>
      <c r="OY664" s="203"/>
      <c r="OZ664" s="425"/>
      <c r="PB664" s="203"/>
      <c r="PC664" s="203"/>
      <c r="PD664" s="203"/>
      <c r="PE664" s="10"/>
      <c r="PF664" s="10">
        <f>SUM(PE659:PE663)</f>
        <v>434.2</v>
      </c>
      <c r="PG664" s="267"/>
      <c r="PH664" s="203"/>
      <c r="PI664" s="420"/>
      <c r="PK664" s="203"/>
      <c r="PL664" s="203"/>
      <c r="PM664" s="203"/>
      <c r="PN664" s="10"/>
      <c r="PO664" s="10">
        <f>SUM(PN659:PN663)</f>
        <v>471.29999999999995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20"/>
      <c r="QC664" s="203"/>
      <c r="QD664" s="203"/>
      <c r="QE664" s="203"/>
      <c r="QF664" s="10"/>
      <c r="QG664" s="10">
        <f>SUM(QF659:QF663)</f>
        <v>100.20000000000002</v>
      </c>
      <c r="QH664" s="267"/>
      <c r="QI664" s="203"/>
      <c r="QJ664" s="420"/>
      <c r="QL664" s="203"/>
      <c r="QM664" s="203"/>
      <c r="QN664" s="203"/>
      <c r="QO664" s="10"/>
      <c r="QP664" s="10">
        <f>SUM(QO659:QO663)</f>
        <v>243.4</v>
      </c>
      <c r="QQ664" s="267"/>
      <c r="QR664" s="203"/>
      <c r="QS664" s="420"/>
      <c r="QU664" s="203"/>
      <c r="QV664" s="203"/>
      <c r="QW664" s="203"/>
      <c r="QX664" s="10"/>
      <c r="QY664" s="10">
        <f>SUM(QX659:QX663)</f>
        <v>224.7</v>
      </c>
      <c r="QZ664" s="267"/>
      <c r="RA664" s="203"/>
      <c r="RB664" s="420"/>
      <c r="RD664" s="203"/>
      <c r="RE664" s="203"/>
      <c r="RF664" s="203"/>
      <c r="RG664" s="10"/>
      <c r="RH664" s="10">
        <f>SUM(RG659:RG663)</f>
        <v>36.1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20"/>
      <c r="RV664" s="203"/>
      <c r="RW664" s="203"/>
      <c r="RX664" s="203"/>
      <c r="RY664" s="10"/>
      <c r="RZ664" s="10">
        <f>SUM(RY659:RY663)</f>
        <v>375.4</v>
      </c>
      <c r="SA664" s="273"/>
      <c r="SB664" s="203"/>
      <c r="SC664" s="420"/>
      <c r="SE664" s="203"/>
      <c r="SF664" s="203"/>
      <c r="SG664" s="203"/>
      <c r="SH664" s="10"/>
      <c r="SI664" s="10">
        <f>SUM(SH659:SH663)</f>
        <v>321.5</v>
      </c>
      <c r="SJ664" s="273"/>
      <c r="SK664" s="203"/>
      <c r="SL664" s="420"/>
      <c r="SN664" s="203"/>
      <c r="SO664" s="203"/>
      <c r="SP664" s="203"/>
      <c r="SQ664" s="10"/>
      <c r="SR664" s="10">
        <f>SUM(SQ659:SQ663)</f>
        <v>454.30000000000007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5"/>
      <c r="TF664" s="203"/>
      <c r="TG664" s="203"/>
      <c r="TH664" s="203"/>
      <c r="TI664" s="203"/>
      <c r="TJ664" s="10">
        <f>SUM(TI659:TI663)</f>
        <v>68.7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297.5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256.2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395.1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247.9</v>
      </c>
      <c r="VD664" s="273"/>
      <c r="VE664" s="203"/>
      <c r="VF664" s="420"/>
      <c r="VH664" s="203"/>
      <c r="VI664" s="203"/>
      <c r="VJ664" s="203"/>
      <c r="VK664" s="10"/>
      <c r="VL664" s="10">
        <f>SUM(VK659:VK663)</f>
        <v>29.9</v>
      </c>
      <c r="VM664" s="273"/>
      <c r="VN664" s="203"/>
      <c r="VO664" s="420"/>
      <c r="VQ664" s="203"/>
      <c r="VR664" s="203"/>
      <c r="VS664" s="203"/>
      <c r="VT664" s="10"/>
      <c r="VU664" s="10">
        <f>SUM(VT659:VT663)</f>
        <v>79.900000000000006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28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20"/>
      <c r="XJ664" s="203"/>
      <c r="XK664" s="203"/>
      <c r="XL664" s="203"/>
      <c r="XM664" s="203"/>
      <c r="XN664" s="10">
        <f>SUM(XM659:XM663)</f>
        <v>186.1</v>
      </c>
      <c r="XO664" s="273"/>
      <c r="XP664" s="203"/>
      <c r="XQ664" s="420"/>
      <c r="XS664" s="203"/>
      <c r="XT664" s="203"/>
      <c r="XU664" s="203"/>
      <c r="XV664" s="10"/>
      <c r="XW664" s="10">
        <f>SUM(XV659:XV663)</f>
        <v>425</v>
      </c>
      <c r="XX664" s="273"/>
      <c r="XY664" s="203"/>
      <c r="XZ664" s="420"/>
      <c r="YB664" s="203"/>
      <c r="YC664" s="203"/>
      <c r="YD664" s="203"/>
      <c r="YE664" s="203"/>
      <c r="YF664" s="10">
        <f>SUM(YE659:YE663)</f>
        <v>227.70000000000002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5"/>
      <c r="ZC664" s="203"/>
      <c r="ZD664" s="203"/>
      <c r="ZE664" s="203"/>
      <c r="ZF664" s="203"/>
      <c r="ZG664" s="10">
        <f>SUM(ZF659:ZF663)</f>
        <v>401.9</v>
      </c>
      <c r="ZH664" s="273"/>
      <c r="ZI664" s="203"/>
      <c r="ZJ664" s="420"/>
      <c r="ZL664" s="203"/>
      <c r="ZM664" s="203"/>
      <c r="ZN664" s="203"/>
      <c r="ZO664" s="203"/>
      <c r="ZP664" s="10">
        <f>SUM(ZO659:ZO663)</f>
        <v>43.7</v>
      </c>
      <c r="ZQ664" s="273"/>
      <c r="ZR664" s="203"/>
      <c r="ZS664" s="420"/>
      <c r="ZU664" s="203"/>
      <c r="ZV664" s="203"/>
      <c r="ZW664" s="203"/>
      <c r="ZX664" s="10"/>
      <c r="ZY664" s="10">
        <f>SUM(ZX659:ZX663)</f>
        <v>142.19999999999999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309.70000000000005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187.79999999999998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133.9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178.2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26.4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20"/>
      <c r="AHB664" s="203"/>
      <c r="AHC664" s="203"/>
      <c r="AHD664" s="203"/>
      <c r="AHE664" s="10"/>
      <c r="AHF664" s="10">
        <f>SUM(AHE659:AHE663)</f>
        <v>244.3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6"/>
      <c r="AHT664" s="203"/>
      <c r="AHU664" s="203"/>
      <c r="AHV664" s="203"/>
      <c r="AHW664" s="10"/>
      <c r="AHX664" s="10">
        <f>SUM(AHW659:AHW663)</f>
        <v>643.59999999999991</v>
      </c>
      <c r="AHY664" s="273"/>
      <c r="AHZ664" s="203"/>
      <c r="AIA664" s="426"/>
      <c r="AIC664" s="203"/>
      <c r="AID664" s="203"/>
      <c r="AIE664" s="203"/>
      <c r="AIF664" s="10"/>
      <c r="AIG664" s="10">
        <f>SUM(AIF659:AIF663)</f>
        <v>118.19999999999999</v>
      </c>
      <c r="AIH664" s="273"/>
      <c r="AII664" s="203"/>
      <c r="AIJ664" s="426"/>
      <c r="AIL664" s="203"/>
      <c r="AIM664" s="203"/>
      <c r="AIN664" s="203"/>
      <c r="AIO664" s="10"/>
      <c r="AIP664" s="10">
        <f>SUM(AIO659:AIO663)</f>
        <v>33</v>
      </c>
      <c r="AIQ664" s="273"/>
      <c r="AIR664" s="203"/>
      <c r="AIS664" s="426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6"/>
      <c r="AJD664" s="203"/>
      <c r="AJE664" s="203"/>
      <c r="AJF664" s="203"/>
      <c r="AJG664" s="10"/>
      <c r="AJH664" s="10">
        <f>SUM(AJG659:AJG663)</f>
        <v>243</v>
      </c>
      <c r="AJI664" s="273"/>
      <c r="AJJ664" s="203"/>
      <c r="AJK664" s="426"/>
      <c r="AJM664" s="203"/>
      <c r="AJN664" s="203"/>
      <c r="AJO664" s="203"/>
      <c r="AJP664" s="10"/>
      <c r="AJQ664" s="10">
        <f>SUM(AJP659:AJP663)</f>
        <v>43.099999999999994</v>
      </c>
      <c r="AJR664" s="273"/>
      <c r="AJS664" s="203"/>
      <c r="AJT664" s="429"/>
      <c r="AJV664" s="203"/>
      <c r="AJW664" s="203"/>
      <c r="AJX664" s="203"/>
      <c r="AJY664" s="10"/>
      <c r="AJZ664" s="10">
        <f>SUM(AJY659:AJY663)</f>
        <v>254.8</v>
      </c>
      <c r="AKA664" s="273"/>
      <c r="AKB664" s="203"/>
      <c r="AKC664" s="426"/>
      <c r="AKE664" s="203"/>
      <c r="AKF664" s="203"/>
      <c r="AKG664" s="203"/>
      <c r="AKH664" s="10"/>
      <c r="AKI664" s="10">
        <f>SUM(AKH659:AKH663)</f>
        <v>42.8</v>
      </c>
      <c r="AKJ664" s="273"/>
      <c r="AKK664" s="203"/>
      <c r="AKL664" s="426"/>
      <c r="AKN664" s="203"/>
      <c r="AKO664" s="203"/>
      <c r="AKP664" s="203"/>
      <c r="AKQ664" s="10"/>
      <c r="AKR664" s="10">
        <f>SUM(AKQ659:AKQ663)</f>
        <v>318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133.29999999999998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182.6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95.1</v>
      </c>
      <c r="ALT664" s="273"/>
      <c r="ALU664" s="203"/>
      <c r="ALV664" s="426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6"/>
      <c r="AMG664" s="203"/>
      <c r="AMH664" s="203"/>
      <c r="AMI664" s="203"/>
      <c r="AMJ664" s="10"/>
      <c r="AMK664" s="10">
        <f>SUM(AMJ659:AMJ663)</f>
        <v>174.4</v>
      </c>
      <c r="AML664" s="273"/>
      <c r="AMM664" s="203"/>
      <c r="AMN664" s="426"/>
      <c r="AMP664" s="203"/>
      <c r="AMQ664" s="203"/>
      <c r="AMR664" s="203"/>
      <c r="AMS664" s="10"/>
      <c r="AMT664" s="10">
        <f>SUM(AMS659:AMS663)</f>
        <v>53.4</v>
      </c>
      <c r="AMU664" s="273"/>
      <c r="AMV664" s="203"/>
      <c r="AMW664" s="426"/>
      <c r="AMY664" s="203"/>
      <c r="AMZ664" s="203"/>
      <c r="ANA664" s="203"/>
      <c r="ANB664" s="10"/>
      <c r="ANC664" s="10">
        <f>SUM(ANB659:ANB663)</f>
        <v>312.8</v>
      </c>
      <c r="AND664" s="273"/>
      <c r="ANE664" s="203"/>
      <c r="ANF664" s="426"/>
      <c r="ANH664" s="203"/>
      <c r="ANI664" s="203"/>
      <c r="ANJ664" s="203"/>
      <c r="ANK664" s="10"/>
      <c r="ANL664" s="10">
        <f>SUM(ANK659:ANK663)</f>
        <v>133.1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6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135</v>
      </c>
      <c r="AON664" s="273"/>
      <c r="AOO664" s="203"/>
      <c r="AOP664" s="426"/>
      <c r="AOR664" s="203"/>
      <c r="AOS664" s="203"/>
      <c r="AOT664" s="203"/>
      <c r="AOU664" s="10"/>
      <c r="AOV664" s="10">
        <f>SUM(AOU659:AOU663)</f>
        <v>166.7</v>
      </c>
      <c r="AOW664" s="273"/>
      <c r="AOX664" s="203"/>
      <c r="AOY664" s="426"/>
      <c r="APA664" s="203"/>
      <c r="APB664" s="203"/>
      <c r="APC664" s="203"/>
      <c r="APD664" s="10"/>
      <c r="APE664" s="10">
        <f>SUM(APD659:APD663)</f>
        <v>306.39999999999998</v>
      </c>
      <c r="APF664" s="273"/>
      <c r="APG664" s="203"/>
      <c r="APH664" s="426"/>
      <c r="APJ664" s="203"/>
      <c r="APK664" s="203"/>
      <c r="APL664" s="203"/>
      <c r="APM664" s="10"/>
      <c r="APN664" s="10">
        <f>SUM(APM659:APM663)</f>
        <v>40.6</v>
      </c>
      <c r="APO664" s="273"/>
      <c r="APP664" s="203"/>
      <c r="APQ664" s="426"/>
      <c r="APS664" s="203"/>
      <c r="APT664" s="203"/>
      <c r="APU664" s="203"/>
      <c r="APV664" s="10"/>
      <c r="APW664" s="10">
        <f>SUM(APV659:APV663)</f>
        <v>175.40000000000003</v>
      </c>
      <c r="APX664" s="273"/>
      <c r="APY664" s="203"/>
      <c r="APZ664" s="426"/>
      <c r="AQB664" s="203"/>
      <c r="AQC664" s="203"/>
      <c r="AQD664" s="203"/>
      <c r="AQE664" s="10"/>
      <c r="AQF664" s="10">
        <f>SUM(AQE659:AQE663)</f>
        <v>179.7</v>
      </c>
      <c r="AQG664" s="273"/>
    </row>
    <row r="665" spans="1:1125" s="14" customFormat="1" ht="15">
      <c r="A665" s="203" t="s">
        <v>120</v>
      </c>
      <c r="B665" s="276" t="s">
        <v>2837</v>
      </c>
      <c r="D665" s="283">
        <f>IF(C665="Kopman",2.2,1)</f>
        <v>1</v>
      </c>
      <c r="E665" s="204">
        <f>VLOOKUP(B665,$A$681:$F$2401,6,FALSE)</f>
        <v>216</v>
      </c>
      <c r="F665" s="203" t="s">
        <v>61</v>
      </c>
      <c r="G665" s="10">
        <f>E665*1.5</f>
        <v>324</v>
      </c>
      <c r="H665" s="10"/>
      <c r="I665" s="267"/>
      <c r="J665" s="203" t="s">
        <v>120</v>
      </c>
      <c r="K665" s="276" t="s">
        <v>2522</v>
      </c>
      <c r="M665" s="283">
        <f>IF(L665="Kopman",2.2,1)</f>
        <v>1</v>
      </c>
      <c r="N665" s="204">
        <f>VLOOKUP(K665,$A$681:$F$2401,6,FALSE)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2837</v>
      </c>
      <c r="V665" s="283">
        <f>IF(U665="Kopman",2.2,1)</f>
        <v>1</v>
      </c>
      <c r="W665" s="204">
        <f>VLOOKUP(T665,$A$681:$F$2401,6,FALSE)</f>
        <v>216</v>
      </c>
      <c r="X665" s="203" t="s">
        <v>61</v>
      </c>
      <c r="Y665" s="10">
        <f>W665*1.5*V665</f>
        <v>324</v>
      </c>
      <c r="Z665" s="10"/>
      <c r="AA665" s="267"/>
      <c r="AB665" s="203" t="s">
        <v>120</v>
      </c>
      <c r="AC665" s="276" t="s">
        <v>2522</v>
      </c>
      <c r="AE665" s="283">
        <f>IF(AD665="Kopman",2.2,1)</f>
        <v>1</v>
      </c>
      <c r="AF665" s="204">
        <f>VLOOKUP(AC665,$A$681:$F$2401,6,FALSE)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VLOOKUP(AL665,$A$681:$F$2401,6,FALSE)</f>
        <v>74</v>
      </c>
      <c r="AP665" s="203" t="s">
        <v>61</v>
      </c>
      <c r="AQ665" s="10">
        <f>AO665*1.5*AN665</f>
        <v>111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VLOOKUP(AU665,$A$681:$F$2401,6,FALSE)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VLOOKUP(BD665,$A$681:$F$2401,6,FALSE)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2837</v>
      </c>
      <c r="BO665" s="283">
        <f>IF(BN665="Kopman",2.2,1)</f>
        <v>1</v>
      </c>
      <c r="BP665" s="204">
        <f>VLOOKUP(BM665,$A$681:$F$2401,6,FALSE)</f>
        <v>216</v>
      </c>
      <c r="BQ665" s="203" t="s">
        <v>61</v>
      </c>
      <c r="BR665" s="10">
        <f>BP665*1.5*BO665</f>
        <v>324</v>
      </c>
      <c r="BS665" s="10"/>
      <c r="BT665" s="267"/>
      <c r="BU665" s="203" t="s">
        <v>120</v>
      </c>
      <c r="BV665" s="276" t="s">
        <v>2522</v>
      </c>
      <c r="BX665" s="283">
        <f>IF(BW665="Kopman",2.2,1)</f>
        <v>1</v>
      </c>
      <c r="BY665" s="204">
        <f>VLOOKUP(BV665,$A$681:$F$2401,6,FALSE)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2069</v>
      </c>
      <c r="CG665" s="283">
        <f>IF(CF665="Kopman",2.2,1)</f>
        <v>1</v>
      </c>
      <c r="CH665" s="204">
        <f>VLOOKUP(CE665,$A$681:$F$2401,6,FALSE)</f>
        <v>5</v>
      </c>
      <c r="CI665" s="203" t="s">
        <v>61</v>
      </c>
      <c r="CJ665" s="10">
        <f>CH665*1.5*CG665</f>
        <v>7.5</v>
      </c>
      <c r="CK665" s="10"/>
      <c r="CL665" s="267"/>
      <c r="CM665" s="203" t="s">
        <v>120</v>
      </c>
      <c r="CN665" s="276" t="s">
        <v>2150</v>
      </c>
      <c r="CP665" s="283">
        <f>IF(CO665="Kopman",2.2,1)</f>
        <v>1</v>
      </c>
      <c r="CQ665" s="204">
        <f>VLOOKUP(CN665,$A$681:$F$2401,6,FALSE)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VLOOKUP(CW665,$A$681:$F$2401,6,FALSE)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2522</v>
      </c>
      <c r="DH665" s="283">
        <f>IF(DG665="Kopman",2.2,1)</f>
        <v>1</v>
      </c>
      <c r="DI665" s="204">
        <f>VLOOKUP(DF665,$A$681:$F$2401,6,FALSE)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2522</v>
      </c>
      <c r="DQ665" s="283">
        <f>IF(DP665="Kopman",2.2,1)</f>
        <v>1</v>
      </c>
      <c r="DR665" s="204">
        <f>VLOOKUP(DO665,$A$681:$F$2401,6,FALSE)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VLOOKUP(DX665,$A$681:$F$2401,6,FALSE)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2757</v>
      </c>
      <c r="EI665" s="283">
        <f>IF(EH665="Kopman",2.2,1)</f>
        <v>1</v>
      </c>
      <c r="EJ665" s="204">
        <f>VLOOKUP(EG665,$A$681:$F$2401,6,FALSE)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1843</v>
      </c>
      <c r="ER665" s="283">
        <f>IF(EQ665="Kopman",2.2,1)</f>
        <v>1</v>
      </c>
      <c r="ES665" s="204">
        <f>VLOOKUP(EP665,$A$681:$F$2401,6,FALSE)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VLOOKUP(EY665,$A$681:$F$2401,6,FALSE)</f>
        <v>58</v>
      </c>
      <c r="FC665" s="203" t="s">
        <v>61</v>
      </c>
      <c r="FD665" s="10">
        <f>FB665*1.5*FA665</f>
        <v>87</v>
      </c>
      <c r="FE665" s="10"/>
      <c r="FF665" s="267"/>
      <c r="FG665" s="203" t="s">
        <v>120</v>
      </c>
      <c r="FH665" s="418" t="s">
        <v>2522</v>
      </c>
      <c r="FJ665" s="283">
        <f>IF(FI665="Kopman",2.2,1)</f>
        <v>1</v>
      </c>
      <c r="FK665" s="204">
        <f>VLOOKUP(FH665,$A$681:$F$2401,6,FALSE)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VLOOKUP(FQ665,$A$681:$F$2401,6,FALSE)</f>
        <v>0</v>
      </c>
      <c r="FU665" s="203" t="s">
        <v>61</v>
      </c>
      <c r="FV665" s="10">
        <f>FT665*1.5*FS665</f>
        <v>0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VLOOKUP(FZ665,$A$681:$F$2401,6,FALSE)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2757</v>
      </c>
      <c r="GK665" s="283">
        <f>IF(GJ665="Kopman",2.2,1)</f>
        <v>1</v>
      </c>
      <c r="GL665" s="204">
        <f>VLOOKUP(GI665,$A$681:$F$2401,6,FALSE)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2522</v>
      </c>
      <c r="GT665" s="283">
        <f>IF(GS665="Kopman",2.2,1)</f>
        <v>1</v>
      </c>
      <c r="GU665" s="204">
        <f>VLOOKUP(GR665,$A$681:$F$2401,6,FALSE)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VLOOKUP(HA665,$A$681:$F$2401,6,FALSE)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VLOOKUP(HJ665,$A$681:$F$2401,6,FALSE)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13" t="s">
        <v>2837</v>
      </c>
      <c r="HT665" s="412" t="s">
        <v>2018</v>
      </c>
      <c r="HU665" s="283">
        <f>IF(HT665="Kopman",2.2,1)</f>
        <v>2.2000000000000002</v>
      </c>
      <c r="HV665" s="204">
        <f>VLOOKUP(HS665,$A$681:$F$2401,6,FALSE)</f>
        <v>216</v>
      </c>
      <c r="HW665" s="203" t="s">
        <v>61</v>
      </c>
      <c r="HX665" s="10">
        <f>HV665*1.5*HU665</f>
        <v>712.80000000000007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VLOOKUP(IB665,$A$681:$F$2401,6,FALSE)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2705</v>
      </c>
      <c r="IM665" s="283">
        <f>IF(IL665="Kopman",2.2,1)</f>
        <v>1</v>
      </c>
      <c r="IN665" s="204">
        <f>VLOOKUP(IK665,$A$681:$F$2401,6,FALSE)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VLOOKUP(IT665,$A$681:$F$2401,6,FALSE)</f>
        <v>58</v>
      </c>
      <c r="IX665" s="203" t="s">
        <v>61</v>
      </c>
      <c r="IY665" s="10">
        <f>IW665*1.5*IV665</f>
        <v>87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VLOOKUP(JC665,$A$681:$F$2401,6,FALSE)</f>
        <v>40</v>
      </c>
      <c r="JG665" s="203" t="s">
        <v>61</v>
      </c>
      <c r="JH665" s="10">
        <f>JF665*1.5*JE665</f>
        <v>60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VLOOKUP(JL665,$A$681:$F$2401,6,FALSE)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2782</v>
      </c>
      <c r="JW665" s="283">
        <f>IF(JV665="Kopman",2.2,1)</f>
        <v>1</v>
      </c>
      <c r="JX665" s="204">
        <f>VLOOKUP(JU665,$A$681:$F$2401,6,FALSE)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VLOOKUP(KD665,$A$681:$F$2401,6,FALSE)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VLOOKUP(KM665,$A$681:$F$2401,6,FALSE)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2522</v>
      </c>
      <c r="KX665" s="283">
        <f>IF(KW665="Kopman",2.2,1)</f>
        <v>1</v>
      </c>
      <c r="KY665" s="204">
        <f>VLOOKUP(KV665,$A$681:$F$2401,6,FALSE)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2866</v>
      </c>
      <c r="LG665" s="283">
        <f>IF(LF665="Kopman",2.2,1)</f>
        <v>1</v>
      </c>
      <c r="LH665" s="204">
        <f>VLOOKUP(LE665,$A$681:$F$2401,6,FALSE)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VLOOKUP(LN665,$A$681:$F$2401,6,FALSE)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VLOOKUP(LW665,$A$681:$F$2401,6,FALSE)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VLOOKUP(MF665,$A$681:$F$2401,6,FALSE)</f>
        <v>58</v>
      </c>
      <c r="MJ665" s="203" t="s">
        <v>61</v>
      </c>
      <c r="MK665" s="10">
        <f>MI665*1.5*MH665</f>
        <v>87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VLOOKUP(MO665,$A$681:$F$2401,6,FALSE)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VLOOKUP(MX665,$A$681:$F$2401,6,FALSE)</f>
        <v>40</v>
      </c>
      <c r="NB665" s="203" t="s">
        <v>61</v>
      </c>
      <c r="NC665" s="10">
        <f>NA665*1.5*MZ665</f>
        <v>60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VLOOKUP(NG665,$A$681:$F$2401,6,FALSE)</f>
        <v>58</v>
      </c>
      <c r="NK665" s="203" t="s">
        <v>61</v>
      </c>
      <c r="NL665" s="10">
        <f>NJ665*1.5*NI665</f>
        <v>87</v>
      </c>
      <c r="NM665" s="10"/>
      <c r="NN665" s="267"/>
      <c r="NO665" s="203" t="s">
        <v>120</v>
      </c>
      <c r="NP665" s="421" t="s">
        <v>1187</v>
      </c>
      <c r="NR665" s="283">
        <f>IF(NQ665="Kopman",2.2,1)</f>
        <v>1</v>
      </c>
      <c r="NS665" s="204">
        <f>VLOOKUP(NP665,$A$681:$F$2401,6,FALSE)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2643</v>
      </c>
      <c r="OA665" s="283">
        <f>IF(NZ665="Kopman",2.2,1)</f>
        <v>1</v>
      </c>
      <c r="OB665" s="204">
        <f>VLOOKUP(NY665,$A$681:$F$2401,6,FALSE)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VLOOKUP(OH665,$A$681:$F$2401,6,FALSE)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21" t="s">
        <v>2743</v>
      </c>
      <c r="OS665" s="283">
        <f>IF(OR665="Kopman",2.2,1)</f>
        <v>1</v>
      </c>
      <c r="OT665" s="204">
        <f>VLOOKUP(OQ665,$A$681:$F$2401,6,FALSE)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5" t="s">
        <v>587</v>
      </c>
      <c r="PB665" s="283">
        <f>IF(PA665="Kopman",2.2,1)</f>
        <v>1</v>
      </c>
      <c r="PC665" s="204">
        <f>VLOOKUP(OZ665,$A$681:$F$2401,6,FALSE)</f>
        <v>135</v>
      </c>
      <c r="PD665" s="203" t="s">
        <v>61</v>
      </c>
      <c r="PE665" s="10">
        <f>PC665*1.5*PB665</f>
        <v>202.5</v>
      </c>
      <c r="PF665" s="10"/>
      <c r="PG665" s="267"/>
      <c r="PH665" s="203" t="s">
        <v>120</v>
      </c>
      <c r="PI665" s="276" t="s">
        <v>2522</v>
      </c>
      <c r="PK665" s="283">
        <f>IF(PJ665="Kopman",2.2,1)</f>
        <v>1</v>
      </c>
      <c r="PL665" s="204">
        <f>VLOOKUP(PI665,$A$681:$F$2401,6,FALSE)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VLOOKUP(PR665,$A$681:$F$2401,6,FALSE)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VLOOKUP(QA665,$A$681:$F$2401,6,FALSE)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VLOOKUP(QJ665,$A$681:$F$2401,6,FALSE)</f>
        <v>135</v>
      </c>
      <c r="QN665" s="203" t="s">
        <v>61</v>
      </c>
      <c r="QO665" s="10">
        <f>QM665*1.5*QL665</f>
        <v>202.5</v>
      </c>
      <c r="QP665" s="10"/>
      <c r="QQ665" s="267"/>
      <c r="QR665" s="203" t="s">
        <v>120</v>
      </c>
      <c r="QS665" s="276" t="s">
        <v>1845</v>
      </c>
      <c r="QU665" s="283">
        <f>IF(QT665="Kopman",2.2,1)</f>
        <v>1</v>
      </c>
      <c r="QV665" s="204">
        <f>VLOOKUP(QS665,$A$681:$F$2401,6,FALSE)</f>
        <v>30</v>
      </c>
      <c r="QW665" s="203" t="s">
        <v>61</v>
      </c>
      <c r="QX665" s="10">
        <f>QV665*1.5*QU665</f>
        <v>45</v>
      </c>
      <c r="QY665" s="10"/>
      <c r="QZ665" s="267"/>
      <c r="RA665" s="203" t="s">
        <v>120</v>
      </c>
      <c r="RB665" s="276" t="s">
        <v>2583</v>
      </c>
      <c r="RD665" s="283">
        <f>IF(RC665="Kopman",2.2,1)</f>
        <v>1</v>
      </c>
      <c r="RE665" s="204">
        <f>VLOOKUP(RB665,$A$681:$F$2401,6,FALSE)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VLOOKUP(RK665,$A$681:$F$2401,6,FALSE)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VLOOKUP(RT665,$A$681:$F$2401,6,FALSE)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VLOOKUP(SC665,$A$681:$F$2401,6,FALSE)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2837</v>
      </c>
      <c r="SN665" s="283">
        <f>IF(SM665="Kopman",2.2,1)</f>
        <v>1</v>
      </c>
      <c r="SO665" s="204">
        <f>VLOOKUP(SL665,$A$681:$F$2401,6,FALSE)</f>
        <v>216</v>
      </c>
      <c r="SP665" s="203" t="s">
        <v>61</v>
      </c>
      <c r="SQ665" s="10">
        <f>SO665*1.5*SN665</f>
        <v>324</v>
      </c>
      <c r="SR665" s="10"/>
      <c r="SS665" s="273"/>
      <c r="ST665" s="203" t="s">
        <v>120</v>
      </c>
      <c r="SU665" s="276" t="s">
        <v>2529</v>
      </c>
      <c r="SW665" s="283">
        <f>IF(SV665="Kopman",2.2,1)</f>
        <v>1</v>
      </c>
      <c r="SX665" s="204">
        <f>VLOOKUP(SU665,$A$681:$F$2401,6,FALSE)</f>
        <v>0</v>
      </c>
      <c r="SY665" s="203" t="s">
        <v>61</v>
      </c>
      <c r="SZ665" s="10">
        <f>SX665*1.5*SW665</f>
        <v>0</v>
      </c>
      <c r="TA665" s="10"/>
      <c r="TB665" s="273"/>
      <c r="TC665" s="203" t="s">
        <v>120</v>
      </c>
      <c r="TD665" s="425" t="s">
        <v>542</v>
      </c>
      <c r="TF665" s="283">
        <f>IF(TE665="Kopman",2.2,1)</f>
        <v>1</v>
      </c>
      <c r="TG665" s="204">
        <f>VLOOKUP(TD665,$A$681:$F$2401,6,FALSE)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2076</v>
      </c>
      <c r="TO665" s="283">
        <f>IF(TN665="Kopman",2.2,1)</f>
        <v>1</v>
      </c>
      <c r="TP665" s="204">
        <f>VLOOKUP(TM665,$A$681:$F$2401,6,FALSE)</f>
        <v>33</v>
      </c>
      <c r="TQ665" s="203" t="s">
        <v>61</v>
      </c>
      <c r="TR665" s="10">
        <f>TP665*1.5*TO665</f>
        <v>49.5</v>
      </c>
      <c r="TS665" s="10"/>
      <c r="TT665" s="273"/>
      <c r="TU665" s="203" t="s">
        <v>120</v>
      </c>
      <c r="TV665" s="413" t="s">
        <v>444</v>
      </c>
      <c r="TW665" s="412" t="s">
        <v>2018</v>
      </c>
      <c r="TX665" s="283">
        <f>IF(TW665="Kopman",2.2,1)</f>
        <v>2.2000000000000002</v>
      </c>
      <c r="TY665" s="204">
        <f>VLOOKUP(TV665,$A$681:$F$2401,6,FALSE)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VLOOKUP(UE665,$A$681:$F$2401,6,FALSE)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2682</v>
      </c>
      <c r="UP665" s="283">
        <f>IF(UO665="Kopman",2.2,1)</f>
        <v>1</v>
      </c>
      <c r="UQ665" s="204">
        <f>VLOOKUP(UN665,$A$681:$F$2401,6,FALSE)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VLOOKUP(UW665,$A$681:$F$2401,6,FALSE)</f>
        <v>2</v>
      </c>
      <c r="VA665" s="203" t="s">
        <v>61</v>
      </c>
      <c r="VB665" s="10">
        <f>UZ665*1.5*UY665</f>
        <v>3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VLOOKUP(VF665,$A$681:$F$2401,6,FALSE)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VLOOKUP(VO665,$A$681:$F$2401,6,FALSE)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VLOOKUP(VX665,$A$681:$F$2401,6,FALSE)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2705</v>
      </c>
      <c r="WI665" s="283">
        <f>IF(WH665="Kopman",2.2,1)</f>
        <v>1</v>
      </c>
      <c r="WJ665" s="204">
        <f>VLOOKUP(WG665,$A$681:$F$2401,6,FALSE)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VLOOKUP(WP665,$A$681:$F$2401,6,FALSE)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VLOOKUP(WY665,$A$681:$F$2401,6,FALSE)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VLOOKUP(XH665,$A$681:$F$2401,6,FALSE)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VLOOKUP(XQ665,$A$681:$F$2401,6,FALSE)</f>
        <v>0</v>
      </c>
      <c r="XU665" s="203" t="s">
        <v>61</v>
      </c>
      <c r="XV665" s="10">
        <f>XT665*1.5*XS665</f>
        <v>0</v>
      </c>
      <c r="XW665" s="10"/>
      <c r="XX665" s="273"/>
      <c r="XY665" s="203" t="s">
        <v>120</v>
      </c>
      <c r="XZ665" s="276" t="s">
        <v>2642</v>
      </c>
      <c r="YB665" s="283">
        <f>IF(YA665="Kopman",2.2,1)</f>
        <v>1</v>
      </c>
      <c r="YC665" s="204">
        <f>VLOOKUP(XZ665,$A$681:$F$2401,6,FALSE)</f>
        <v>10</v>
      </c>
      <c r="YD665" s="203" t="s">
        <v>61</v>
      </c>
      <c r="YE665" s="10">
        <f>YC665*1.5</f>
        <v>15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VLOOKUP(YI665,$A$681:$F$2401,6,FALSE)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VLOOKUP(YR665,$A$681:$F$2401,6,FALSE)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5" t="s">
        <v>1843</v>
      </c>
      <c r="ZC665" s="283">
        <f>IF(ZB665="Kopman",2.2,1)</f>
        <v>1</v>
      </c>
      <c r="ZD665" s="204">
        <f>VLOOKUP(ZA665,$A$681:$F$2401,6,FALSE)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VLOOKUP(ZJ665,$A$681:$F$2401,6,FALSE)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VLOOKUP(ZS665,$A$681:$F$2401,6,FALSE)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VLOOKUP(AAB665,$A$681:$F$2401,6,FALSE)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2547</v>
      </c>
      <c r="AAM665" s="283">
        <f>IF(AAL665="Kopman",2.2,1)</f>
        <v>1</v>
      </c>
      <c r="AAN665" s="204">
        <f>VLOOKUP(AAK665,$A$681:$F$2401,6,FALSE)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2833</v>
      </c>
      <c r="AAV665" s="283">
        <f>IF(AAU665="Kopman",2.2,1)</f>
        <v>1</v>
      </c>
      <c r="AAW665" s="204">
        <f>VLOOKUP(AAT665,$A$681:$F$2401,6,FALSE)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VLOOKUP(ABC665,$A$681:$F$2401,6,FALSE)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2529</v>
      </c>
      <c r="ABN665" s="283">
        <f>IF(ABM665="Kopman",2.2,1)</f>
        <v>1</v>
      </c>
      <c r="ABO665" s="204">
        <f>VLOOKUP(ABL665,$A$681:$F$2401,6,FALSE)</f>
        <v>0</v>
      </c>
      <c r="ABP665" s="203" t="s">
        <v>61</v>
      </c>
      <c r="ABQ665" s="10">
        <f>ABO665*1.5*ABN665</f>
        <v>0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VLOOKUP(ABU665,$A$681:$F$2401,6,FALSE)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VLOOKUP(ACD665,$A$681:$F$2401,6,FALSE)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VLOOKUP(ACM665,$A$681:$F$2401,6,FALSE)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VLOOKUP(ACV665,$A$681:$F$2401,6,FALSE)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VLOOKUP(ADE665,$A$681:$F$2401,6,FALSE)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VLOOKUP(ADN665,$A$681:$F$2401,6,FALSE)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VLOOKUP(ADW665,$A$681:$F$2401,6,FALSE)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VLOOKUP(AEF665,$A$681:$F$2401,6,FALSE)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VLOOKUP(AEO665,$A$681:$F$2401,6,FALSE)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VLOOKUP(AEX665,$A$681:$F$2401,6,FALSE)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VLOOKUP(AFG665,$A$681:$F$2401,6,FALSE)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VLOOKUP(AFP665,$A$681:$F$2401,6,FALSE)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VLOOKUP(AFY665,$A$681:$F$2401,6,FALSE)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VLOOKUP(AGH665,$A$681:$F$2401,6,FALSE)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VLOOKUP(AGQ665,$A$681:$F$2401,6,FALSE)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VLOOKUP(AGZ665,$A$681:$F$2401,6,FALSE)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3082</v>
      </c>
      <c r="AHK665" s="283">
        <f>IF(AHJ665="Kopman",2.2,1)</f>
        <v>1</v>
      </c>
      <c r="AHL665" s="204">
        <f>VLOOKUP(AHI665,$A$681:$F$2401,6,FALSE)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2094</v>
      </c>
      <c r="AHT665" s="283">
        <f>IF(AHS665="Kopman",2.2,1)</f>
        <v>1</v>
      </c>
      <c r="AHU665" s="204">
        <f>VLOOKUP(AHR665,$A$681:$F$2401,6,FALSE)</f>
        <v>54</v>
      </c>
      <c r="AHV665" s="203" t="s">
        <v>61</v>
      </c>
      <c r="AHW665" s="10">
        <f>AHU665*1.5*AHT665</f>
        <v>81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VLOOKUP(AIA665,$A$681:$F$2401,6,FALSE)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2778</v>
      </c>
      <c r="AIL665" s="283">
        <f>IF(AIK665="Kopman",2.2,1)</f>
        <v>1</v>
      </c>
      <c r="AIM665" s="204">
        <f>VLOOKUP(AIJ665,$A$681:$F$2401,6,FALSE)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VLOOKUP(AIS665,$A$681:$F$2401,6,FALSE)</f>
        <v>58</v>
      </c>
      <c r="AIW665" s="203" t="s">
        <v>61</v>
      </c>
      <c r="AIX665" s="10">
        <f>AIV665*1.5*AIU665</f>
        <v>87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VLOOKUP(AJB665,$A$681:$F$2401,6,FALSE)</f>
        <v>58</v>
      </c>
      <c r="AJF665" s="203" t="s">
        <v>61</v>
      </c>
      <c r="AJG665" s="10">
        <f>AJE665*1.5*AJD665</f>
        <v>87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VLOOKUP(AJK665,$A$681:$F$2401,6,FALSE)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8" t="s">
        <v>1734</v>
      </c>
      <c r="AJV665" s="283">
        <f>IF(AJU665="Kopman",2.2,1)</f>
        <v>1</v>
      </c>
      <c r="AJW665" s="204">
        <f>VLOOKUP(AJT665,$A$681:$F$2401,6,FALSE)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VLOOKUP(AKC665,$A$681:$F$2401,6,FALSE)</f>
        <v>58</v>
      </c>
      <c r="AKG665" s="203" t="s">
        <v>61</v>
      </c>
      <c r="AKH665" s="10">
        <f>AKF665*1.5*AKE665</f>
        <v>87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VLOOKUP(AKL665,$A$681:$F$2401,6,FALSE)</f>
        <v>58</v>
      </c>
      <c r="AKP665" s="203" t="s">
        <v>61</v>
      </c>
      <c r="AKQ665" s="10">
        <f>AKO665*1.5*AKN665</f>
        <v>87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VLOOKUP(AKU665,$A$681:$F$2401,6,FALSE)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VLOOKUP(ALD665,$A$681:$F$2401,6,FALSE)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2643</v>
      </c>
      <c r="ALO665" s="283">
        <f>IF(ALN665="Kopman",2.2,1)</f>
        <v>1</v>
      </c>
      <c r="ALP665" s="204">
        <f>VLOOKUP(ALM665,$A$681:$F$2401,6,FALSE)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VLOOKUP(ALV665,$A$681:$F$2401,6,FALSE)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VLOOKUP(AME665,$A$681:$F$2401,6,FALSE)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VLOOKUP(AMN665,$A$681:$F$2401,6,FALSE)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VLOOKUP(AMW665,$A$681:$F$2401,6,FALSE)</f>
        <v>58</v>
      </c>
      <c r="ANA665" s="203" t="s">
        <v>61</v>
      </c>
      <c r="ANB665" s="10">
        <f>AMZ665*1.5*AMY665</f>
        <v>87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VLOOKUP(ANF665,$A$681:$F$2401,6,FALSE)</f>
        <v>58</v>
      </c>
      <c r="ANJ665" s="203" t="s">
        <v>61</v>
      </c>
      <c r="ANK665" s="10">
        <f>ANI665*1.5*ANH665</f>
        <v>87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VLOOKUP(ANO665,$A$681:$F$2401,6,FALSE)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2705</v>
      </c>
      <c r="ANZ665" s="283">
        <f>IF(ANY665="Kopman",2.2,1)</f>
        <v>1</v>
      </c>
      <c r="AOA665" s="204">
        <f>VLOOKUP(ANX665,$A$681:$F$2401,6,FALSE)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2706</v>
      </c>
      <c r="AOI665" s="283">
        <f>IF(AOH665="Kopman",2.2,1)</f>
        <v>1</v>
      </c>
      <c r="AOJ665" s="204">
        <f>VLOOKUP(AOG665,$A$681:$F$2401,6,FALSE)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2634</v>
      </c>
      <c r="AOR665" s="283">
        <f>IF(AOQ665="Kopman",2.2,1)</f>
        <v>1</v>
      </c>
      <c r="AOS665" s="204">
        <f>VLOOKUP(AOP665,$A$681:$F$2401,6,FALSE)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VLOOKUP(AOY665,$A$681:$F$2401,6,FALSE)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2634</v>
      </c>
      <c r="APJ665" s="283">
        <f>IF(API665="Kopman",2.2,1)</f>
        <v>1</v>
      </c>
      <c r="APK665" s="204">
        <f>VLOOKUP(APH665,$A$681:$F$2401,6,FALSE)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VLOOKUP(APQ665,$A$681:$F$2401,6,FALSE)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VLOOKUP(APZ665,$A$681:$F$2401,6,FALSE)</f>
        <v>58</v>
      </c>
      <c r="AQD665" s="203" t="s">
        <v>61</v>
      </c>
      <c r="AQE665" s="10">
        <f>AQC665*1.5*AQB665</f>
        <v>87</v>
      </c>
      <c r="AQF665" s="10"/>
      <c r="AQG665" s="273"/>
    </row>
    <row r="666" spans="1:1125" s="14" customFormat="1" ht="15">
      <c r="A666" s="203" t="s">
        <v>121</v>
      </c>
      <c r="B666" s="276" t="s">
        <v>2522</v>
      </c>
      <c r="D666" s="204"/>
      <c r="E666" s="204">
        <f>VLOOKUP(B666,$A$681:$F$2401,6,FALSE)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VLOOKUP(K666,$A$681:$F$2401,6,FALSE)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2522</v>
      </c>
      <c r="V666" s="204"/>
      <c r="W666" s="204">
        <f>VLOOKUP(T666,$A$681:$F$2401,6,FALSE)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VLOOKUP(AC666,$A$681:$F$2401,6,FALSE)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2837</v>
      </c>
      <c r="AN666" s="204"/>
      <c r="AO666" s="204">
        <f>VLOOKUP(AL666,$A$681:$F$2401,6,FALSE)</f>
        <v>216</v>
      </c>
      <c r="AP666" s="203" t="s">
        <v>63</v>
      </c>
      <c r="AQ666" s="10">
        <f>AO666*1.4</f>
        <v>302.39999999999998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VLOOKUP(AU666,$A$681:$F$2401,6,FALSE)</f>
        <v>40</v>
      </c>
      <c r="AY666" s="203" t="s">
        <v>63</v>
      </c>
      <c r="AZ666" s="10">
        <f>AX666*1.4</f>
        <v>56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VLOOKUP(BD666,$A$681:$F$2401,6,FALSE)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VLOOKUP(BM666,$A$681:$F$2401,6,FALSE)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VLOOKUP(BV666,$A$681:$F$2401,6,FALSE)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VLOOKUP(CE666,$A$681:$F$2401,6,FALSE)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2522</v>
      </c>
      <c r="CP666" s="204"/>
      <c r="CQ666" s="204">
        <f>VLOOKUP(CN666,$A$681:$F$2401,6,FALSE)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VLOOKUP(CW666,$A$681:$F$2401,6,FALSE)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VLOOKUP(DF666,$A$681:$F$2401,6,FALSE)</f>
        <v>135</v>
      </c>
      <c r="DJ666" s="203" t="s">
        <v>63</v>
      </c>
      <c r="DK666" s="10">
        <f>DI666*1.4</f>
        <v>189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VLOOKUP(DO666,$A$681:$F$2401,6,FALSE)</f>
        <v>49</v>
      </c>
      <c r="DS666" s="203" t="s">
        <v>63</v>
      </c>
      <c r="DT666" s="10">
        <f>DR666*1.4</f>
        <v>68.599999999999994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VLOOKUP(DX666,$A$681:$F$2401,6,FALSE)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3094</v>
      </c>
      <c r="EI666" s="204"/>
      <c r="EJ666" s="204">
        <f>VLOOKUP(EG666,$A$681:$F$2401,6,FALSE)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VLOOKUP(EP666,$A$681:$F$2401,6,FALSE)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VLOOKUP(EY666,$A$681:$F$2401,6,FALSE)</f>
        <v>88</v>
      </c>
      <c r="FC666" s="203" t="s">
        <v>63</v>
      </c>
      <c r="FD666" s="10">
        <f>FB666*1.4</f>
        <v>123.19999999999999</v>
      </c>
      <c r="FE666" s="10"/>
      <c r="FF666" s="267"/>
      <c r="FG666" s="203" t="s">
        <v>121</v>
      </c>
      <c r="FH666" s="418" t="s">
        <v>2069</v>
      </c>
      <c r="FJ666" s="204"/>
      <c r="FK666" s="204">
        <f>VLOOKUP(FH666,$A$681:$F$2401,6,FALSE)</f>
        <v>5</v>
      </c>
      <c r="FL666" s="203" t="s">
        <v>63</v>
      </c>
      <c r="FM666" s="10">
        <f>FK666*1.4</f>
        <v>7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VLOOKUP(FQ666,$A$681:$F$2401,6,FALSE)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2837</v>
      </c>
      <c r="GB666" s="204"/>
      <c r="GC666" s="204">
        <f>VLOOKUP(FZ666,$A$681:$F$2401,6,FALSE)</f>
        <v>216</v>
      </c>
      <c r="GD666" s="203" t="s">
        <v>63</v>
      </c>
      <c r="GE666" s="10">
        <f>GC666*1.4</f>
        <v>302.39999999999998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VLOOKUP(GI666,$A$681:$F$2401,6,FALSE)</f>
        <v>58</v>
      </c>
      <c r="GM666" s="203" t="s">
        <v>63</v>
      </c>
      <c r="GN666" s="10">
        <f>GL666*1.4</f>
        <v>81.199999999999989</v>
      </c>
      <c r="GO666" s="10"/>
      <c r="GP666" s="267"/>
      <c r="GQ666" s="203" t="s">
        <v>121</v>
      </c>
      <c r="GR666" s="276" t="s">
        <v>2138</v>
      </c>
      <c r="GT666" s="204"/>
      <c r="GU666" s="204">
        <f>VLOOKUP(GR666,$A$681:$F$2401,6,FALSE)</f>
        <v>63</v>
      </c>
      <c r="GV666" s="203" t="s">
        <v>63</v>
      </c>
      <c r="GW666" s="10">
        <f>GU666*1.4</f>
        <v>88.199999999999989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VLOOKUP(HA666,$A$681:$F$2401,6,FALSE)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2522</v>
      </c>
      <c r="HL666" s="204"/>
      <c r="HM666" s="204">
        <f>VLOOKUP(HJ666,$A$681:$F$2401,6,FALSE)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VLOOKUP(HS666,$A$681:$F$2401,6,FALSE)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VLOOKUP(IB666,$A$681:$F$2401,6,FALSE)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VLOOKUP(IK666,$A$681:$F$2401,6,FALSE)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2849</v>
      </c>
      <c r="IV666" s="204"/>
      <c r="IW666" s="204">
        <f>VLOOKUP(IT666,$A$681:$F$2401,6,FALSE)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VLOOKUP(JC666,$A$681:$F$2401,6,FALSE)</f>
        <v>58</v>
      </c>
      <c r="JG666" s="203" t="s">
        <v>63</v>
      </c>
      <c r="JH666" s="10">
        <f>JF666*1.4</f>
        <v>81.199999999999989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VLOOKUP(JL666,$A$681:$F$2401,6,FALSE)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VLOOKUP(JU666,$A$681:$F$2401,6,FALSE)</f>
        <v>6</v>
      </c>
      <c r="JY666" s="203" t="s">
        <v>63</v>
      </c>
      <c r="JZ666" s="10">
        <f>JX666*1.4</f>
        <v>8.3999999999999986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VLOOKUP(KD666,$A$681:$F$2401,6,FALSE)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2757</v>
      </c>
      <c r="KO666" s="204"/>
      <c r="KP666" s="204">
        <f>VLOOKUP(KM666,$A$681:$F$2401,6,FALSE)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VLOOKUP(KV666,$A$681:$F$2401,6,FALSE)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2701</v>
      </c>
      <c r="LG666" s="204"/>
      <c r="LH666" s="204">
        <f>VLOOKUP(LE666,$A$681:$F$2401,6,FALSE)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2522</v>
      </c>
      <c r="LP666" s="204"/>
      <c r="LQ666" s="204">
        <f>VLOOKUP(LN666,$A$681:$F$2401,6,FALSE)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1736</v>
      </c>
      <c r="LY666" s="204"/>
      <c r="LZ666" s="204">
        <f>VLOOKUP(LW666,$A$681:$F$2401,6,FALSE)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2757</v>
      </c>
      <c r="MH666" s="204"/>
      <c r="MI666" s="204">
        <f>VLOOKUP(MF666,$A$681:$F$2401,6,FALSE)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VLOOKUP(MO666,$A$681:$F$2401,6,FALSE)</f>
        <v>58</v>
      </c>
      <c r="MS666" s="203" t="s">
        <v>63</v>
      </c>
      <c r="MT666" s="10">
        <f>MR666*1.4</f>
        <v>81.199999999999989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VLOOKUP(MX666,$A$681:$F$2401,6,FALSE)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1834</v>
      </c>
      <c r="NI666" s="204"/>
      <c r="NJ666" s="204">
        <f>VLOOKUP(NG666,$A$681:$F$2401,6,FALSE)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21" t="s">
        <v>693</v>
      </c>
      <c r="NR666" s="204"/>
      <c r="NS666" s="204">
        <f>VLOOKUP(NP666,$A$681:$F$2401,6,FALSE)</f>
        <v>58</v>
      </c>
      <c r="NT666" s="203" t="s">
        <v>63</v>
      </c>
      <c r="NU666" s="10">
        <f>NS666*1.4</f>
        <v>81.199999999999989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VLOOKUP(NY666,$A$681:$F$2401,6,FALSE)</f>
        <v>2</v>
      </c>
      <c r="OC666" s="203" t="s">
        <v>63</v>
      </c>
      <c r="OD666" s="10">
        <f>OB666*1.4</f>
        <v>2.8</v>
      </c>
      <c r="OE666" s="10"/>
      <c r="OF666" s="267"/>
      <c r="OG666" s="203" t="s">
        <v>121</v>
      </c>
      <c r="OH666" s="276" t="s">
        <v>2334</v>
      </c>
      <c r="OJ666" s="204"/>
      <c r="OK666" s="204">
        <f>VLOOKUP(OH666,$A$681:$F$2401,6,FALSE)</f>
        <v>91</v>
      </c>
      <c r="OL666" s="203" t="s">
        <v>63</v>
      </c>
      <c r="OM666" s="10">
        <f>OK666*1.4</f>
        <v>127.39999999999999</v>
      </c>
      <c r="ON666" s="10"/>
      <c r="OO666" s="267"/>
      <c r="OP666" s="203" t="s">
        <v>121</v>
      </c>
      <c r="OQ666" s="421" t="s">
        <v>2757</v>
      </c>
      <c r="OS666" s="204"/>
      <c r="OT666" s="204">
        <f>VLOOKUP(OQ666,$A$681:$F$2401,6,FALSE)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5" t="s">
        <v>693</v>
      </c>
      <c r="PB666" s="204"/>
      <c r="PC666" s="204">
        <f>VLOOKUP(OZ666,$A$681:$F$2401,6,FALSE)</f>
        <v>58</v>
      </c>
      <c r="PD666" s="203" t="s">
        <v>63</v>
      </c>
      <c r="PE666" s="10">
        <f>PC666*1.4</f>
        <v>81.199999999999989</v>
      </c>
      <c r="PF666" s="10"/>
      <c r="PG666" s="267"/>
      <c r="PH666" s="203" t="s">
        <v>121</v>
      </c>
      <c r="PI666" s="276" t="s">
        <v>2138</v>
      </c>
      <c r="PK666" s="204"/>
      <c r="PL666" s="204">
        <f>VLOOKUP(PI666,$A$681:$F$2401,6,FALSE)</f>
        <v>63</v>
      </c>
      <c r="PM666" s="203" t="s">
        <v>63</v>
      </c>
      <c r="PN666" s="10">
        <f>PL666*1.4</f>
        <v>88.199999999999989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VLOOKUP(PR666,$A$681:$F$2401,6,FALSE)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2862</v>
      </c>
      <c r="QC666" s="204"/>
      <c r="QD666" s="204">
        <f>VLOOKUP(QA666,$A$681:$F$2401,6,FALSE)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VLOOKUP(QJ666,$A$681:$F$2401,6,FALSE)</f>
        <v>74</v>
      </c>
      <c r="QN666" s="203" t="s">
        <v>63</v>
      </c>
      <c r="QO666" s="10">
        <f>QM666*1.4</f>
        <v>103.6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VLOOKUP(QS666,$A$681:$F$2401,6,FALSE)</f>
        <v>58</v>
      </c>
      <c r="QW666" s="203" t="s">
        <v>63</v>
      </c>
      <c r="QX666" s="10">
        <f>QV666*1.4</f>
        <v>81.199999999999989</v>
      </c>
      <c r="QY666" s="10"/>
      <c r="QZ666" s="267"/>
      <c r="RA666" s="203" t="s">
        <v>121</v>
      </c>
      <c r="RB666" s="276" t="s">
        <v>2849</v>
      </c>
      <c r="RD666" s="204"/>
      <c r="RE666" s="204">
        <f>VLOOKUP(RB666,$A$681:$F$2401,6,FALSE)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VLOOKUP(RK666,$A$681:$F$2401,6,FALSE)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2522</v>
      </c>
      <c r="RV666" s="204"/>
      <c r="RW666" s="204">
        <f>VLOOKUP(RT666,$A$681:$F$2401,6,FALSE)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2055</v>
      </c>
      <c r="SE666" s="204"/>
      <c r="SF666" s="204">
        <f>VLOOKUP(SC666,$A$681:$F$2401,6,FALSE)</f>
        <v>25</v>
      </c>
      <c r="SG666" s="203" t="s">
        <v>63</v>
      </c>
      <c r="SH666" s="10">
        <f>SF666*1.4</f>
        <v>35</v>
      </c>
      <c r="SI666" s="10"/>
      <c r="SJ666" s="273"/>
      <c r="SK666" s="203" t="s">
        <v>121</v>
      </c>
      <c r="SL666" s="276" t="s">
        <v>2522</v>
      </c>
      <c r="SN666" s="204"/>
      <c r="SO666" s="204">
        <f>VLOOKUP(SL666,$A$681:$F$2401,6,FALSE)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2643</v>
      </c>
      <c r="SW666" s="204"/>
      <c r="SX666" s="204">
        <f>VLOOKUP(SU666,$A$681:$F$2401,6,FALSE)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5" t="s">
        <v>576</v>
      </c>
      <c r="TF666" s="204"/>
      <c r="TG666" s="204">
        <f>VLOOKUP(TD666,$A$681:$F$2401,6,FALSE)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2705</v>
      </c>
      <c r="TO666" s="204"/>
      <c r="TP666" s="204">
        <f>VLOOKUP(TM666,$A$681:$F$2401,6,FALSE)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VLOOKUP(TV666,$A$681:$F$2401,6,FALSE)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VLOOKUP(UE666,$A$681:$F$2401,6,FALSE)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2631</v>
      </c>
      <c r="UP666" s="204"/>
      <c r="UQ666" s="204">
        <f>VLOOKUP(UN666,$A$681:$F$2401,6,FALSE)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2571</v>
      </c>
      <c r="UY666" s="204"/>
      <c r="UZ666" s="204">
        <f>VLOOKUP(UW666,$A$681:$F$2401,6,FALSE)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2149</v>
      </c>
      <c r="VH666" s="204"/>
      <c r="VI666" s="204">
        <f>VLOOKUP(VF666,$A$681:$F$2401,6,FALSE)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VLOOKUP(VO666,$A$681:$F$2401,6,FALSE)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VLOOKUP(VX666,$A$681:$F$2401,6,FALSE)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2587</v>
      </c>
      <c r="WI666" s="204"/>
      <c r="WJ666" s="204">
        <f>VLOOKUP(WG666,$A$681:$F$2401,6,FALSE)</f>
        <v>8</v>
      </c>
      <c r="WK666" s="203" t="s">
        <v>63</v>
      </c>
      <c r="WL666" s="10">
        <f>WJ666*1.4</f>
        <v>11.2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VLOOKUP(WP666,$A$681:$F$2401,6,FALSE)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VLOOKUP(WY666,$A$681:$F$2401,6,FALSE)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VLOOKUP(XH666,$A$681:$F$2401,6,FALSE)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2069</v>
      </c>
      <c r="XS666" s="204"/>
      <c r="XT666" s="204">
        <f>VLOOKUP(XQ666,$A$681:$F$2401,6,FALSE)</f>
        <v>5</v>
      </c>
      <c r="XU666" s="203" t="s">
        <v>63</v>
      </c>
      <c r="XV666" s="10">
        <f>XT666*1.4</f>
        <v>7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VLOOKUP(XZ666,$A$681:$F$2401,6,FALSE)</f>
        <v>135</v>
      </c>
      <c r="YD666" s="203" t="s">
        <v>63</v>
      </c>
      <c r="YE666" s="10">
        <f>YC666*1.4</f>
        <v>189</v>
      </c>
      <c r="YG666" s="273"/>
      <c r="YH666" s="203" t="s">
        <v>121</v>
      </c>
      <c r="YI666" s="278" t="s">
        <v>183</v>
      </c>
      <c r="YK666" s="204"/>
      <c r="YL666" s="204" t="e">
        <f>VLOOKUP(YI666,$A$681:$F$2401,6,FALSE)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VLOOKUP(YR666,$A$681:$F$2401,6,FALSE)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5" t="s">
        <v>855</v>
      </c>
      <c r="ZC666" s="204"/>
      <c r="ZD666" s="204">
        <f>VLOOKUP(ZA666,$A$681:$F$2401,6,FALSE)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631</v>
      </c>
      <c r="ZL666" s="204"/>
      <c r="ZM666" s="204">
        <f>VLOOKUP(ZJ666,$A$681:$F$2401,6,FALSE)</f>
        <v>0</v>
      </c>
      <c r="ZN666" s="203" t="s">
        <v>63</v>
      </c>
      <c r="ZO666" s="10">
        <f>ZM666*1.4</f>
        <v>0</v>
      </c>
      <c r="ZQ666" s="273"/>
      <c r="ZR666" s="203" t="s">
        <v>121</v>
      </c>
      <c r="ZS666" s="276" t="s">
        <v>594</v>
      </c>
      <c r="ZU666" s="204"/>
      <c r="ZV666" s="204">
        <f>VLOOKUP(ZS666,$A$681:$F$2401,6,FALSE)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2641</v>
      </c>
      <c r="AAD666" s="204"/>
      <c r="AAE666" s="204">
        <f>VLOOKUP(AAB666,$A$681:$F$2401,6,FALSE)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VLOOKUP(AAK666,$A$681:$F$2401,6,FALSE)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2094</v>
      </c>
      <c r="AAV666" s="204"/>
      <c r="AAW666" s="204">
        <f>VLOOKUP(AAT666,$A$681:$F$2401,6,FALSE)</f>
        <v>54</v>
      </c>
      <c r="AAX666" s="203" t="s">
        <v>63</v>
      </c>
      <c r="AAY666" s="10">
        <f>AAW666*1.4</f>
        <v>75.599999999999994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VLOOKUP(ABC666,$A$681:$F$2401,6,FALSE)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VLOOKUP(ABL666,$A$681:$F$2401,6,FALSE)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VLOOKUP(ABU666,$A$681:$F$2401,6,FALSE)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VLOOKUP(ACD666,$A$681:$F$2401,6,FALSE)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VLOOKUP(ACM666,$A$681:$F$2401,6,FALSE)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VLOOKUP(ACV666,$A$681:$F$2401,6,FALSE)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VLOOKUP(ADE666,$A$681:$F$2401,6,FALSE)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VLOOKUP(ADN666,$A$681:$F$2401,6,FALSE)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VLOOKUP(ADW666,$A$681:$F$2401,6,FALSE)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VLOOKUP(AEF666,$A$681:$F$2401,6,FALSE)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VLOOKUP(AEO666,$A$681:$F$2401,6,FALSE)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VLOOKUP(AEX666,$A$681:$F$2401,6,FALSE)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VLOOKUP(AFG666,$A$681:$F$2401,6,FALSE)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VLOOKUP(AFP666,$A$681:$F$2401,6,FALSE)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VLOOKUP(AFY666,$A$681:$F$2401,6,FALSE)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VLOOKUP(AGH666,$A$681:$F$2401,6,FALSE)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VLOOKUP(AGQ666,$A$681:$F$2401,6,FALSE)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3129</v>
      </c>
      <c r="AHB666" s="204"/>
      <c r="AHC666" s="204">
        <f>VLOOKUP(AGZ666,$A$681:$F$2401,6,FALSE)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2344</v>
      </c>
      <c r="AHK666" s="204"/>
      <c r="AHL666" s="204">
        <f>VLOOKUP(AHI666,$A$681:$F$2401,6,FALSE)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VLOOKUP(AHR666,$A$681:$F$2401,6,FALSE)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2118</v>
      </c>
      <c r="AIC666" s="204"/>
      <c r="AID666" s="204">
        <f>VLOOKUP(AIA666,$A$681:$F$2401,6,FALSE)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2149</v>
      </c>
      <c r="AIL666" s="204"/>
      <c r="AIM666" s="204">
        <f>VLOOKUP(AIJ666,$A$681:$F$2401,6,FALSE)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VLOOKUP(AIS666,$A$681:$F$2401,6,FALSE)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2624</v>
      </c>
      <c r="AJD666" s="204"/>
      <c r="AJE666" s="204">
        <f>VLOOKUP(AJB666,$A$681:$F$2401,6,FALSE)</f>
        <v>33</v>
      </c>
      <c r="AJF666" s="203" t="s">
        <v>63</v>
      </c>
      <c r="AJG666" s="10">
        <f>AJE666*1.4</f>
        <v>46.199999999999996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VLOOKUP(AJK666,$A$681:$F$2401,6,FALSE)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8" t="s">
        <v>535</v>
      </c>
      <c r="AJV666" s="204"/>
      <c r="AJW666" s="204">
        <f>VLOOKUP(AJT666,$A$681:$F$2401,6,FALSE)</f>
        <v>40</v>
      </c>
      <c r="AJX666" s="203" t="s">
        <v>63</v>
      </c>
      <c r="AJY666" s="10">
        <f>AJW666*1.4</f>
        <v>56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VLOOKUP(AKC666,$A$681:$F$2401,6,FALSE)</f>
        <v>0</v>
      </c>
      <c r="AKG666" s="203" t="s">
        <v>63</v>
      </c>
      <c r="AKH666" s="10">
        <f>AKF666*1.4</f>
        <v>0</v>
      </c>
      <c r="AKI666" s="10"/>
      <c r="AKJ666" s="273"/>
      <c r="AKK666" s="203" t="s">
        <v>121</v>
      </c>
      <c r="AKL666" s="276" t="s">
        <v>2522</v>
      </c>
      <c r="AKN666" s="204"/>
      <c r="AKO666" s="204">
        <f>VLOOKUP(AKL666,$A$681:$F$2401,6,FALSE)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VLOOKUP(AKU666,$A$681:$F$2401,6,FALSE)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VLOOKUP(ALD666,$A$681:$F$2401,6,FALSE)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2757</v>
      </c>
      <c r="ALO666" s="204"/>
      <c r="ALP666" s="204">
        <f>VLOOKUP(ALM666,$A$681:$F$2401,6,FALSE)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VLOOKUP(ALV666,$A$681:$F$2401,6,FALSE)</f>
        <v>58</v>
      </c>
      <c r="ALZ666" s="203" t="s">
        <v>63</v>
      </c>
      <c r="AMA666" s="10">
        <f>ALY666*1.4</f>
        <v>81.199999999999989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VLOOKUP(AME666,$A$681:$F$2401,6,FALSE)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VLOOKUP(AMN666,$A$681:$F$2401,6,FALSE)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VLOOKUP(AMW666,$A$681:$F$2401,6,FALSE)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VLOOKUP(ANF666,$A$681:$F$2401,6,FALSE)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2579</v>
      </c>
      <c r="ANQ666" s="204"/>
      <c r="ANR666" s="204">
        <f>VLOOKUP(ANO666,$A$681:$F$2401,6,FALSE)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VLOOKUP(ANX666,$A$681:$F$2401,6,FALSE)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2572</v>
      </c>
      <c r="AOI666" s="204"/>
      <c r="AOJ666" s="204">
        <f>VLOOKUP(AOG666,$A$681:$F$2401,6,FALSE)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VLOOKUP(AOP666,$A$681:$F$2401,6,FALSE)</f>
        <v>58</v>
      </c>
      <c r="AOT666" s="203" t="s">
        <v>63</v>
      </c>
      <c r="AOU666" s="10">
        <f>AOS666*1.4</f>
        <v>81.199999999999989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VLOOKUP(AOY666,$A$681:$F$2401,6,FALSE)</f>
        <v>0</v>
      </c>
      <c r="APC666" s="203" t="s">
        <v>63</v>
      </c>
      <c r="APD666" s="10">
        <f>APB666*1.4</f>
        <v>0</v>
      </c>
      <c r="APE666" s="10"/>
      <c r="APF666" s="273"/>
      <c r="APG666" s="203" t="s">
        <v>121</v>
      </c>
      <c r="APH666" s="276" t="s">
        <v>3103</v>
      </c>
      <c r="APJ666" s="204"/>
      <c r="APK666" s="204">
        <f>VLOOKUP(APH666,$A$681:$F$2401,6,FALSE)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2105</v>
      </c>
      <c r="APS666" s="204"/>
      <c r="APT666" s="204">
        <f>VLOOKUP(APQ666,$A$681:$F$2401,6,FALSE)</f>
        <v>0</v>
      </c>
      <c r="APU666" s="203" t="s">
        <v>63</v>
      </c>
      <c r="APV666" s="10">
        <f>APT666*1.4</f>
        <v>0</v>
      </c>
      <c r="APW666" s="10"/>
      <c r="APX666" s="273"/>
      <c r="APY666" s="203" t="s">
        <v>121</v>
      </c>
      <c r="APZ666" s="276" t="s">
        <v>2757</v>
      </c>
      <c r="AQB666" s="204"/>
      <c r="AQC666" s="204">
        <f>VLOOKUP(APZ666,$A$681:$F$2401,6,FALSE)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2848</v>
      </c>
      <c r="D667" s="204"/>
      <c r="E667" s="204">
        <f>VLOOKUP(B667,$A$681:$F$2401,6,FALSE)</f>
        <v>102</v>
      </c>
      <c r="F667" s="203" t="s">
        <v>65</v>
      </c>
      <c r="G667" s="10">
        <f>E667*1.3</f>
        <v>132.6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VLOOKUP(K667,$A$681:$F$2401,6,FALSE)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VLOOKUP(T667,$A$681:$F$2401,6,FALSE)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2848</v>
      </c>
      <c r="AE667" s="204"/>
      <c r="AF667" s="204">
        <f>VLOOKUP(AC667,$A$681:$F$2401,6,FALSE)</f>
        <v>102</v>
      </c>
      <c r="AG667" s="203" t="s">
        <v>65</v>
      </c>
      <c r="AH667" s="10">
        <f>AF667*1.3</f>
        <v>132.6</v>
      </c>
      <c r="AI667" s="10"/>
      <c r="AJ667" s="267"/>
      <c r="AK667" s="203" t="s">
        <v>122</v>
      </c>
      <c r="AL667" s="276" t="s">
        <v>2094</v>
      </c>
      <c r="AN667" s="204"/>
      <c r="AO667" s="204">
        <f>VLOOKUP(AL667,$A$681:$F$2401,6,FALSE)</f>
        <v>54</v>
      </c>
      <c r="AP667" s="203" t="s">
        <v>65</v>
      </c>
      <c r="AQ667" s="10">
        <f>AO667*1.3</f>
        <v>70.2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VLOOKUP(AU667,$A$681:$F$2401,6,FALSE)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VLOOKUP(BD667,$A$681:$F$2401,6,FALSE)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2522</v>
      </c>
      <c r="BO667" s="204"/>
      <c r="BP667" s="204">
        <f>VLOOKUP(BM667,$A$681:$F$2401,6,FALSE)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VLOOKUP(BV667,$A$681:$F$2401,6,FALSE)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VLOOKUP(CE667,$A$681:$F$2401,6,FALSE)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VLOOKUP(CN667,$A$681:$F$2401,6,FALSE)</f>
        <v>135</v>
      </c>
      <c r="CR667" s="203" t="s">
        <v>65</v>
      </c>
      <c r="CS667" s="10">
        <f>CQ667*1.3</f>
        <v>175.5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VLOOKUP(CW667,$A$681:$F$2401,6,FALSE)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VLOOKUP(DF667,$A$681:$F$2401,6,FALSE)</f>
        <v>74</v>
      </c>
      <c r="DJ667" s="203" t="s">
        <v>65</v>
      </c>
      <c r="DK667" s="10">
        <f>DI667*1.3</f>
        <v>96.2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VLOOKUP(DO667,$A$681:$F$2401,6,FALSE)</f>
        <v>58</v>
      </c>
      <c r="DS667" s="203" t="s">
        <v>65</v>
      </c>
      <c r="DT667" s="10">
        <f>DR667*1.3</f>
        <v>75.400000000000006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VLOOKUP(DX667,$A$681:$F$2401,6,FALSE)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3127</v>
      </c>
      <c r="EI667" s="204"/>
      <c r="EJ667" s="204">
        <f>VLOOKUP(EG667,$A$681:$F$2401,6,FALSE)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VLOOKUP(EP667,$A$681:$F$2401,6,FALSE)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2118</v>
      </c>
      <c r="FA667" s="204"/>
      <c r="FB667" s="204">
        <f>VLOOKUP(EY667,$A$681:$F$2401,6,FALSE)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8" t="s">
        <v>1284</v>
      </c>
      <c r="FJ667" s="204"/>
      <c r="FK667" s="204">
        <f>VLOOKUP(FH667,$A$681:$F$2401,6,FALSE)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VLOOKUP(FQ667,$A$681:$F$2401,6,FALSE)</f>
        <v>74</v>
      </c>
      <c r="FU667" s="203" t="s">
        <v>65</v>
      </c>
      <c r="FV667" s="10">
        <f>FT667*1.3</f>
        <v>96.2</v>
      </c>
      <c r="FW667" s="10"/>
      <c r="FX667" s="267"/>
      <c r="FY667" s="203" t="s">
        <v>122</v>
      </c>
      <c r="FZ667" s="276" t="s">
        <v>2522</v>
      </c>
      <c r="GB667" s="204"/>
      <c r="GC667" s="204">
        <f>VLOOKUP(FZ667,$A$681:$F$2401,6,FALSE)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VLOOKUP(GI667,$A$681:$F$2401,6,FALSE)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2848</v>
      </c>
      <c r="GT667" s="204"/>
      <c r="GU667" s="204">
        <f>VLOOKUP(GR667,$A$681:$F$2401,6,FALSE)</f>
        <v>102</v>
      </c>
      <c r="GV667" s="203" t="s">
        <v>65</v>
      </c>
      <c r="GW667" s="10">
        <f>GU667*1.3</f>
        <v>132.6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VLOOKUP(HA667,$A$681:$F$2401,6,FALSE)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VLOOKUP(HJ667,$A$681:$F$2401,6,FALSE)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2522</v>
      </c>
      <c r="HU667" s="204"/>
      <c r="HV667" s="204">
        <f>VLOOKUP(HS667,$A$681:$F$2401,6,FALSE)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VLOOKUP(IB667,$A$681:$F$2401,6,FALSE)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2624</v>
      </c>
      <c r="IM667" s="204"/>
      <c r="IN667" s="204">
        <f>VLOOKUP(IK667,$A$681:$F$2401,6,FALSE)</f>
        <v>33</v>
      </c>
      <c r="IO667" s="203" t="s">
        <v>65</v>
      </c>
      <c r="IP667" s="10">
        <f>IN667*1.3</f>
        <v>42.9</v>
      </c>
      <c r="IQ667" s="10"/>
      <c r="IR667" s="267"/>
      <c r="IS667" s="203" t="s">
        <v>122</v>
      </c>
      <c r="IT667" s="276" t="s">
        <v>1736</v>
      </c>
      <c r="IV667" s="204"/>
      <c r="IW667" s="204">
        <f>VLOOKUP(IT667,$A$681:$F$2401,6,FALSE)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VLOOKUP(JC667,$A$681:$F$2401,6,FALSE)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VLOOKUP(JL667,$A$681:$F$2401,6,FALSE)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VLOOKUP(JU667,$A$681:$F$2401,6,FALSE)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2862</v>
      </c>
      <c r="KF667" s="204"/>
      <c r="KG667" s="204">
        <f>VLOOKUP(KD667,$A$681:$F$2401,6,FALSE)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VLOOKUP(KM667,$A$681:$F$2401,6,FALSE)</f>
        <v>58</v>
      </c>
      <c r="KQ667" s="203" t="s">
        <v>65</v>
      </c>
      <c r="KR667" s="10">
        <f>KP667*1.3</f>
        <v>75.400000000000006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VLOOKUP(KV667,$A$681:$F$2401,6,FALSE)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VLOOKUP(LE667,$A$681:$F$2401,6,FALSE)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VLOOKUP(LN667,$A$681:$F$2401,6,FALSE)</f>
        <v>74</v>
      </c>
      <c r="LR667" s="203" t="s">
        <v>65</v>
      </c>
      <c r="LS667" s="10">
        <f>LQ667*1.3</f>
        <v>96.2</v>
      </c>
      <c r="LT667" s="10"/>
      <c r="LU667" s="267"/>
      <c r="LV667" s="203" t="s">
        <v>122</v>
      </c>
      <c r="LW667" s="276" t="s">
        <v>2757</v>
      </c>
      <c r="LY667" s="204"/>
      <c r="LZ667" s="204">
        <f>VLOOKUP(LW667,$A$681:$F$2401,6,FALSE)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VLOOKUP(MF667,$A$681:$F$2401,6,FALSE)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VLOOKUP(MO667,$A$681:$F$2401,6,FALSE)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VLOOKUP(MX667,$A$681:$F$2401,6,FALSE)</f>
        <v>88</v>
      </c>
      <c r="NB667" s="203" t="s">
        <v>65</v>
      </c>
      <c r="NC667" s="10">
        <f>NA667*1.3</f>
        <v>114.4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VLOOKUP(NG667,$A$681:$F$2401,6,FALSE)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21" t="s">
        <v>972</v>
      </c>
      <c r="NR667" s="204"/>
      <c r="NS667" s="204">
        <f>VLOOKUP(NP667,$A$681:$F$2401,6,FALSE)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2771</v>
      </c>
      <c r="OA667" s="204"/>
      <c r="OB667" s="204">
        <f>VLOOKUP(NY667,$A$681:$F$2401,6,FALSE)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VLOOKUP(OH667,$A$681:$F$2401,6,FALSE)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21" t="s">
        <v>2837</v>
      </c>
      <c r="OS667" s="204"/>
      <c r="OT667" s="204">
        <f>VLOOKUP(OQ667,$A$681:$F$2401,6,FALSE)</f>
        <v>216</v>
      </c>
      <c r="OU667" s="203" t="s">
        <v>65</v>
      </c>
      <c r="OV667" s="10">
        <f>OT667*1.3</f>
        <v>280.8</v>
      </c>
      <c r="OW667" s="10"/>
      <c r="OX667" s="267"/>
      <c r="OY667" s="203" t="s">
        <v>122</v>
      </c>
      <c r="OZ667" s="425" t="s">
        <v>2522</v>
      </c>
      <c r="PB667" s="204"/>
      <c r="PC667" s="204">
        <f>VLOOKUP(OZ667,$A$681:$F$2401,6,FALSE)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2069</v>
      </c>
      <c r="PK667" s="204"/>
      <c r="PL667" s="204">
        <f>VLOOKUP(PI667,$A$681:$F$2401,6,FALSE)</f>
        <v>5</v>
      </c>
      <c r="PM667" s="203" t="s">
        <v>65</v>
      </c>
      <c r="PN667" s="10">
        <f>PL667*1.3</f>
        <v>6.5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VLOOKUP(PR667,$A$681:$F$2401,6,FALSE)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VLOOKUP(QA667,$A$681:$F$2401,6,FALSE)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VLOOKUP(QJ667,$A$681:$F$2401,6,FALSE)</f>
        <v>58</v>
      </c>
      <c r="QN667" s="203" t="s">
        <v>65</v>
      </c>
      <c r="QO667" s="10">
        <f>QM667*1.3</f>
        <v>75.400000000000006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VLOOKUP(QS667,$A$681:$F$2401,6,FALSE)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2520</v>
      </c>
      <c r="RD667" s="204"/>
      <c r="RE667" s="204">
        <f>VLOOKUP(RB667,$A$681:$F$2401,6,FALSE)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VLOOKUP(RK667,$A$681:$F$2401,6,FALSE)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VLOOKUP(RT667,$A$681:$F$2401,6,FALSE)</f>
        <v>58</v>
      </c>
      <c r="RX667" s="203" t="s">
        <v>65</v>
      </c>
      <c r="RY667" s="10">
        <f>RW667*1.3</f>
        <v>75.400000000000006</v>
      </c>
      <c r="RZ667" s="10"/>
      <c r="SA667" s="273"/>
      <c r="SB667" s="203" t="s">
        <v>122</v>
      </c>
      <c r="SC667" s="276" t="s">
        <v>2522</v>
      </c>
      <c r="SE667" s="204"/>
      <c r="SF667" s="204">
        <f>VLOOKUP(SC667,$A$681:$F$2401,6,FALSE)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VLOOKUP(SL667,$A$681:$F$2401,6,FALSE)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2120</v>
      </c>
      <c r="SW667" s="204"/>
      <c r="SX667" s="204">
        <f>VLOOKUP(SU667,$A$681:$F$2401,6,FALSE)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5" t="s">
        <v>847</v>
      </c>
      <c r="TF667" s="204"/>
      <c r="TG667" s="204">
        <f>VLOOKUP(TD667,$A$681:$F$2401,6,FALSE)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VLOOKUP(TM667,$A$681:$F$2401,6,FALSE)</f>
        <v>40</v>
      </c>
      <c r="TQ667" s="203" t="s">
        <v>65</v>
      </c>
      <c r="TR667" s="10">
        <f>TP667*1.3</f>
        <v>52</v>
      </c>
      <c r="TS667" s="10"/>
      <c r="TT667" s="273"/>
      <c r="TU667" s="203" t="s">
        <v>122</v>
      </c>
      <c r="TV667" s="276" t="s">
        <v>2837</v>
      </c>
      <c r="TX667" s="204"/>
      <c r="TY667" s="204">
        <f>VLOOKUP(TV667,$A$681:$F$2401,6,FALSE)</f>
        <v>216</v>
      </c>
      <c r="TZ667" s="203" t="s">
        <v>65</v>
      </c>
      <c r="UA667" s="10">
        <f>TY667*1.3</f>
        <v>280.8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VLOOKUP(UE667,$A$681:$F$2401,6,FALSE)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VLOOKUP(UN667,$A$681:$F$2401,6,FALSE)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VLOOKUP(UW667,$A$681:$F$2401,6,FALSE)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2840</v>
      </c>
      <c r="VH667" s="204"/>
      <c r="VI667" s="204">
        <f>VLOOKUP(VF667,$A$681:$F$2401,6,FALSE)</f>
        <v>25</v>
      </c>
      <c r="VJ667" s="203" t="s">
        <v>65</v>
      </c>
      <c r="VK667" s="10">
        <f>VI667*1.3</f>
        <v>32.5</v>
      </c>
      <c r="VL667" s="10"/>
      <c r="VM667" s="273"/>
      <c r="VN667" s="203" t="s">
        <v>122</v>
      </c>
      <c r="VO667" s="276" t="s">
        <v>2144</v>
      </c>
      <c r="VQ667" s="204"/>
      <c r="VR667" s="204">
        <f>VLOOKUP(VO667,$A$681:$F$2401,6,FALSE)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VLOOKUP(VX667,$A$681:$F$2401,6,FALSE)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3077</v>
      </c>
      <c r="WI667" s="204"/>
      <c r="WJ667" s="204">
        <f>VLOOKUP(WG667,$A$681:$F$2401,6,FALSE)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VLOOKUP(WP667,$A$681:$F$2401,6,FALSE)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VLOOKUP(WY667,$A$681:$F$2401,6,FALSE)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2055</v>
      </c>
      <c r="XJ667" s="204"/>
      <c r="XK667" s="204">
        <f>VLOOKUP(XH667,$A$681:$F$2401,6,FALSE)</f>
        <v>25</v>
      </c>
      <c r="XL667" s="203" t="s">
        <v>65</v>
      </c>
      <c r="XM667" s="10">
        <f>XK667*1.3</f>
        <v>32.5</v>
      </c>
      <c r="XO667" s="273"/>
      <c r="XP667" s="203" t="s">
        <v>122</v>
      </c>
      <c r="XQ667" s="276" t="s">
        <v>2522</v>
      </c>
      <c r="XS667" s="204"/>
      <c r="XT667" s="204">
        <f>VLOOKUP(XQ667,$A$681:$F$2401,6,FALSE)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VLOOKUP(XZ667,$A$681:$F$2401,6,FALSE)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VLOOKUP(YI667,$A$681:$F$2401,6,FALSE)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VLOOKUP(YR667,$A$681:$F$2401,6,FALSE)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5" t="s">
        <v>1284</v>
      </c>
      <c r="ZC667" s="204"/>
      <c r="ZD667" s="204">
        <f>VLOOKUP(ZA667,$A$681:$F$2401,6,FALSE)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487</v>
      </c>
      <c r="ZL667" s="204"/>
      <c r="ZM667" s="204">
        <f>VLOOKUP(ZJ667,$A$681:$F$2401,6,FALSE)</f>
        <v>55</v>
      </c>
      <c r="ZN667" s="203" t="s">
        <v>65</v>
      </c>
      <c r="ZO667" s="10">
        <f>ZM667*1.3</f>
        <v>71.5</v>
      </c>
      <c r="ZQ667" s="273"/>
      <c r="ZR667" s="203" t="s">
        <v>122</v>
      </c>
      <c r="ZS667" s="276" t="s">
        <v>543</v>
      </c>
      <c r="ZU667" s="204"/>
      <c r="ZV667" s="204">
        <f>VLOOKUP(ZS667,$A$681:$F$2401,6,FALSE)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2715</v>
      </c>
      <c r="AAD667" s="204"/>
      <c r="AAE667" s="204">
        <f>VLOOKUP(AAB667,$A$681:$F$2401,6,FALSE)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VLOOKUP(AAK667,$A$681:$F$2401,6,FALSE)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2848</v>
      </c>
      <c r="AAV667" s="204"/>
      <c r="AAW667" s="204">
        <f>VLOOKUP(AAT667,$A$681:$F$2401,6,FALSE)</f>
        <v>102</v>
      </c>
      <c r="AAX667" s="203" t="s">
        <v>65</v>
      </c>
      <c r="AAY667" s="10">
        <f>AAW667*1.3</f>
        <v>132.6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VLOOKUP(ABC667,$A$681:$F$2401,6,FALSE)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2076</v>
      </c>
      <c r="ABN667" s="204"/>
      <c r="ABO667" s="204">
        <f>VLOOKUP(ABL667,$A$681:$F$2401,6,FALSE)</f>
        <v>33</v>
      </c>
      <c r="ABP667" s="203" t="s">
        <v>65</v>
      </c>
      <c r="ABQ667" s="10">
        <f>ABO667*1.3</f>
        <v>42.9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VLOOKUP(ABU667,$A$681:$F$2401,6,FALSE)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VLOOKUP(ACD667,$A$681:$F$2401,6,FALSE)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VLOOKUP(ACM667,$A$681:$F$2401,6,FALSE)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VLOOKUP(ACV667,$A$681:$F$2401,6,FALSE)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VLOOKUP(ADE667,$A$681:$F$2401,6,FALSE)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VLOOKUP(ADN667,$A$681:$F$2401,6,FALSE)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VLOOKUP(ADW667,$A$681:$F$2401,6,FALSE)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VLOOKUP(AEF667,$A$681:$F$2401,6,FALSE)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VLOOKUP(AEO667,$A$681:$F$2401,6,FALSE)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VLOOKUP(AEX667,$A$681:$F$2401,6,FALSE)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VLOOKUP(AFG667,$A$681:$F$2401,6,FALSE)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VLOOKUP(AFP667,$A$681:$F$2401,6,FALSE)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VLOOKUP(AFY667,$A$681:$F$2401,6,FALSE)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VLOOKUP(AGH667,$A$681:$F$2401,6,FALSE)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VLOOKUP(AGQ667,$A$681:$F$2401,6,FALSE)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2730</v>
      </c>
      <c r="AHB667" s="204"/>
      <c r="AHC667" s="204">
        <f>VLOOKUP(AGZ667,$A$681:$F$2401,6,FALSE)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VLOOKUP(AHI667,$A$681:$F$2401,6,FALSE)</f>
        <v>1</v>
      </c>
      <c r="AHM667" s="203" t="s">
        <v>65</v>
      </c>
      <c r="AHN667" s="10">
        <f>AHL667*1.3</f>
        <v>1.3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VLOOKUP(AHR667,$A$681:$F$2401,6,FALSE)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2529</v>
      </c>
      <c r="AIC667" s="204"/>
      <c r="AID667" s="204">
        <f>VLOOKUP(AIA667,$A$681:$F$2401,6,FALSE)</f>
        <v>0</v>
      </c>
      <c r="AIE667" s="203" t="s">
        <v>65</v>
      </c>
      <c r="AIF667" s="10">
        <f>AID667*1.3</f>
        <v>0</v>
      </c>
      <c r="AIG667" s="10"/>
      <c r="AIH667" s="273"/>
      <c r="AII667" s="203" t="s">
        <v>122</v>
      </c>
      <c r="AIJ667" s="276" t="s">
        <v>2660</v>
      </c>
      <c r="AIL667" s="204"/>
      <c r="AIM667" s="204">
        <f>VLOOKUP(AIJ667,$A$681:$F$2401,6,FALSE)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VLOOKUP(AIS667,$A$681:$F$2401,6,FALSE)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2757</v>
      </c>
      <c r="AJD667" s="204"/>
      <c r="AJE667" s="204">
        <f>VLOOKUP(AJB667,$A$681:$F$2401,6,FALSE)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VLOOKUP(AJK667,$A$681:$F$2401,6,FALSE)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8" t="s">
        <v>1733</v>
      </c>
      <c r="AJV667" s="204"/>
      <c r="AJW667" s="204">
        <f>VLOOKUP(AJT667,$A$681:$F$2401,6,FALSE)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VLOOKUP(AKC667,$A$681:$F$2401,6,FALSE)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VLOOKUP(AKL667,$A$681:$F$2401,6,FALSE)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2698</v>
      </c>
      <c r="AKW667" s="204"/>
      <c r="AKX667" s="204">
        <f>VLOOKUP(AKU667,$A$681:$F$2401,6,FALSE)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VLOOKUP(ALD667,$A$681:$F$2401,6,FALSE)</f>
        <v>0</v>
      </c>
      <c r="ALH667" s="203" t="s">
        <v>65</v>
      </c>
      <c r="ALI667" s="10">
        <f>ALG667*1.3</f>
        <v>0</v>
      </c>
      <c r="ALJ667" s="10"/>
      <c r="ALK667" s="273"/>
      <c r="ALL667" s="203" t="s">
        <v>122</v>
      </c>
      <c r="ALM667" s="276" t="s">
        <v>3105</v>
      </c>
      <c r="ALO667" s="204"/>
      <c r="ALP667" s="204">
        <f>VLOOKUP(ALM667,$A$681:$F$2401,6,FALSE)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VLOOKUP(ALV667,$A$681:$F$2401,6,FALSE)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VLOOKUP(AME667,$A$681:$F$2401,6,FALSE)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2862</v>
      </c>
      <c r="AMP667" s="204"/>
      <c r="AMQ667" s="204">
        <f>VLOOKUP(AMN667,$A$681:$F$2401,6,FALSE)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VLOOKUP(AMW667,$A$681:$F$2401,6,FALSE)</f>
        <v>135</v>
      </c>
      <c r="ANA667" s="203" t="s">
        <v>65</v>
      </c>
      <c r="ANB667" s="10">
        <f>AMZ667*1.3</f>
        <v>175.5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VLOOKUP(ANF667,$A$681:$F$2401,6,FALSE)</f>
        <v>74</v>
      </c>
      <c r="ANJ667" s="203" t="s">
        <v>65</v>
      </c>
      <c r="ANK667" s="10">
        <f>ANI667*1.3</f>
        <v>96.2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VLOOKUP(ANO667,$A$681:$F$2401,6,FALSE)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VLOOKUP(ANX667,$A$681:$F$2401,6,FALSE)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2713</v>
      </c>
      <c r="AOI667" s="204"/>
      <c r="AOJ667" s="204">
        <f>VLOOKUP(AOG667,$A$681:$F$2401,6,FALSE)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VLOOKUP(AOP667,$A$681:$F$2401,6,FALSE)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2522</v>
      </c>
      <c r="APA667" s="204"/>
      <c r="APB667" s="204">
        <f>VLOOKUP(AOY667,$A$681:$F$2401,6,FALSE)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2088</v>
      </c>
      <c r="APJ667" s="204"/>
      <c r="APK667" s="204">
        <f>VLOOKUP(APH667,$A$681:$F$2401,6,FALSE)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VLOOKUP(APQ667,$A$681:$F$2401,6,FALSE)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2055</v>
      </c>
      <c r="AQB667" s="204"/>
      <c r="AQC667" s="204">
        <f>VLOOKUP(APZ667,$A$681:$F$2401,6,FALSE)</f>
        <v>25</v>
      </c>
      <c r="AQD667" s="203" t="s">
        <v>65</v>
      </c>
      <c r="AQE667" s="10">
        <f>AQC667*1.3</f>
        <v>32.5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VLOOKUP(B668,$A$681:$F$2401,6,FALSE)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2069</v>
      </c>
      <c r="M668" s="204"/>
      <c r="N668" s="204">
        <f>VLOOKUP(K668,$A$681:$F$2401,6,FALSE)</f>
        <v>5</v>
      </c>
      <c r="O668" s="203" t="s">
        <v>67</v>
      </c>
      <c r="P668" s="10">
        <f>N668*1.2</f>
        <v>6</v>
      </c>
      <c r="Q668" s="10"/>
      <c r="R668" s="267"/>
      <c r="S668" s="203" t="s">
        <v>123</v>
      </c>
      <c r="T668" s="276" t="s">
        <v>2848</v>
      </c>
      <c r="V668" s="204"/>
      <c r="W668" s="204">
        <f>VLOOKUP(T668,$A$681:$F$2401,6,FALSE)</f>
        <v>102</v>
      </c>
      <c r="X668" s="203" t="s">
        <v>67</v>
      </c>
      <c r="Y668" s="10">
        <f>W668*1.2</f>
        <v>122.39999999999999</v>
      </c>
      <c r="Z668" s="10"/>
      <c r="AA668" s="267"/>
      <c r="AB668" s="203" t="s">
        <v>123</v>
      </c>
      <c r="AC668" s="276" t="s">
        <v>2837</v>
      </c>
      <c r="AE668" s="204"/>
      <c r="AF668" s="204">
        <f>VLOOKUP(AC668,$A$681:$F$2401,6,FALSE)</f>
        <v>216</v>
      </c>
      <c r="AG668" s="203" t="s">
        <v>67</v>
      </c>
      <c r="AH668" s="10">
        <f>AF668*1.2</f>
        <v>259.2</v>
      </c>
      <c r="AI668" s="10"/>
      <c r="AJ668" s="267"/>
      <c r="AK668" s="203" t="s">
        <v>123</v>
      </c>
      <c r="AL668" s="276" t="s">
        <v>2069</v>
      </c>
      <c r="AN668" s="204"/>
      <c r="AO668" s="204">
        <f>VLOOKUP(AL668,$A$681:$F$2401,6,FALSE)</f>
        <v>5</v>
      </c>
      <c r="AP668" s="203" t="s">
        <v>67</v>
      </c>
      <c r="AQ668" s="10">
        <f>AO668*1.2</f>
        <v>6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VLOOKUP(AU668,$A$681:$F$2401,6,FALSE)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VLOOKUP(BD668,$A$681:$F$2401,6,FALSE)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2840</v>
      </c>
      <c r="BO668" s="204"/>
      <c r="BP668" s="204">
        <f>VLOOKUP(BM668,$A$681:$F$2401,6,FALSE)</f>
        <v>25</v>
      </c>
      <c r="BQ668" s="203" t="s">
        <v>67</v>
      </c>
      <c r="BR668" s="10">
        <f>BP668*1.2</f>
        <v>30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VLOOKUP(BV668,$A$681:$F$2401,6,FALSE)</f>
        <v>40</v>
      </c>
      <c r="BZ668" s="203" t="s">
        <v>67</v>
      </c>
      <c r="CA668" s="10">
        <f>BY668*1.2</f>
        <v>48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VLOOKUP(CE668,$A$681:$F$2401,6,FALSE)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2757</v>
      </c>
      <c r="CP668" s="204"/>
      <c r="CQ668" s="204">
        <f>VLOOKUP(CN668,$A$681:$F$2401,6,FALSE)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VLOOKUP(CW668,$A$681:$F$2401,6,FALSE)</f>
        <v>74</v>
      </c>
      <c r="DA668" s="203" t="s">
        <v>67</v>
      </c>
      <c r="DB668" s="10">
        <f>CZ668*1.2</f>
        <v>88.8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VLOOKUP(DF668,$A$681:$F$2401,6,FALSE)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VLOOKUP(DO668,$A$681:$F$2401,6,FALSE)</f>
        <v>40</v>
      </c>
      <c r="DS668" s="203" t="s">
        <v>67</v>
      </c>
      <c r="DT668" s="10">
        <f>DR668*1.2</f>
        <v>48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VLOOKUP(DX668,$A$681:$F$2401,6,FALSE)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VLOOKUP(EG668,$A$681:$F$2401,6,FALSE)</f>
        <v>58</v>
      </c>
      <c r="EK668" s="203" t="s">
        <v>67</v>
      </c>
      <c r="EL668" s="10">
        <f>EJ668*1.2</f>
        <v>69.599999999999994</v>
      </c>
      <c r="EM668" s="10"/>
      <c r="EN668" s="267"/>
      <c r="EO668" s="203" t="s">
        <v>123</v>
      </c>
      <c r="EP668" s="276" t="s">
        <v>2826</v>
      </c>
      <c r="ER668" s="204"/>
      <c r="ES668" s="204">
        <f>VLOOKUP(EP668,$A$681:$F$2401,6,FALSE)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2837</v>
      </c>
      <c r="FA668" s="204"/>
      <c r="FB668" s="204">
        <f>VLOOKUP(EY668,$A$681:$F$2401,6,FALSE)</f>
        <v>216</v>
      </c>
      <c r="FC668" s="203" t="s">
        <v>67</v>
      </c>
      <c r="FD668" s="10">
        <f>FB668*1.2</f>
        <v>259.2</v>
      </c>
      <c r="FE668" s="10"/>
      <c r="FF668" s="267"/>
      <c r="FG668" s="203" t="s">
        <v>123</v>
      </c>
      <c r="FH668" s="418" t="s">
        <v>2837</v>
      </c>
      <c r="FJ668" s="204"/>
      <c r="FK668" s="204">
        <f>VLOOKUP(FH668,$A$681:$F$2401,6,FALSE)</f>
        <v>216</v>
      </c>
      <c r="FL668" s="203" t="s">
        <v>67</v>
      </c>
      <c r="FM668" s="10">
        <f>FK668*1.2</f>
        <v>259.2</v>
      </c>
      <c r="FN668" s="10"/>
      <c r="FO668" s="267"/>
      <c r="FP668" s="203" t="s">
        <v>123</v>
      </c>
      <c r="FQ668" s="276" t="s">
        <v>2069</v>
      </c>
      <c r="FS668" s="204"/>
      <c r="FT668" s="204">
        <f>VLOOKUP(FQ668,$A$681:$F$2401,6,FALSE)</f>
        <v>5</v>
      </c>
      <c r="FU668" s="203" t="s">
        <v>67</v>
      </c>
      <c r="FV668" s="10">
        <f>FT668*1.2</f>
        <v>6</v>
      </c>
      <c r="FW668" s="10"/>
      <c r="FX668" s="267"/>
      <c r="FY668" s="203" t="s">
        <v>123</v>
      </c>
      <c r="FZ668" s="276" t="s">
        <v>2848</v>
      </c>
      <c r="GB668" s="204"/>
      <c r="GC668" s="204">
        <f>VLOOKUP(FZ668,$A$681:$F$2401,6,FALSE)</f>
        <v>102</v>
      </c>
      <c r="GD668" s="203" t="s">
        <v>67</v>
      </c>
      <c r="GE668" s="10">
        <f>GC668*1.2</f>
        <v>122.39999999999999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VLOOKUP(GI668,$A$681:$F$2401,6,FALSE)</f>
        <v>49</v>
      </c>
      <c r="GM668" s="203" t="s">
        <v>67</v>
      </c>
      <c r="GN668" s="10">
        <f>GL668*1.2</f>
        <v>58.8</v>
      </c>
      <c r="GO668" s="10"/>
      <c r="GP668" s="267"/>
      <c r="GQ668" s="203" t="s">
        <v>123</v>
      </c>
      <c r="GR668" s="276" t="s">
        <v>2840</v>
      </c>
      <c r="GT668" s="204"/>
      <c r="GU668" s="204">
        <f>VLOOKUP(GR668,$A$681:$F$2401,6,FALSE)</f>
        <v>25</v>
      </c>
      <c r="GV668" s="203" t="s">
        <v>67</v>
      </c>
      <c r="GW668" s="10">
        <f>GU668*1.2</f>
        <v>30</v>
      </c>
      <c r="GX668" s="10"/>
      <c r="GY668" s="267"/>
      <c r="GZ668" s="203" t="s">
        <v>123</v>
      </c>
      <c r="HA668" s="276" t="s">
        <v>2757</v>
      </c>
      <c r="HC668" s="204"/>
      <c r="HD668" s="204">
        <f>VLOOKUP(HA668,$A$681:$F$2401,6,FALSE)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VLOOKUP(HJ668,$A$681:$F$2401,6,FALSE)</f>
        <v>0</v>
      </c>
      <c r="HN668" s="203" t="s">
        <v>67</v>
      </c>
      <c r="HO668" s="10">
        <f>HM668*1.2</f>
        <v>0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VLOOKUP(HS668,$A$681:$F$2401,6,FALSE)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VLOOKUP(IB668,$A$681:$F$2401,6,FALSE)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2512</v>
      </c>
      <c r="IM668" s="204"/>
      <c r="IN668" s="204">
        <f>VLOOKUP(IK668,$A$681:$F$2401,6,FALSE)</f>
        <v>21</v>
      </c>
      <c r="IO668" s="203" t="s">
        <v>67</v>
      </c>
      <c r="IP668" s="10">
        <f>IN668*1.2</f>
        <v>25.2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VLOOKUP(IT668,$A$681:$F$2401,6,FALSE)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VLOOKUP(JC668,$A$681:$F$2401,6,FALSE)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2522</v>
      </c>
      <c r="JN668" s="204"/>
      <c r="JO668" s="204">
        <f>VLOOKUP(JL668,$A$681:$F$2401,6,FALSE)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VLOOKUP(JU668,$A$681:$F$2401,6,FALSE)</f>
        <v>88</v>
      </c>
      <c r="JY668" s="203" t="s">
        <v>67</v>
      </c>
      <c r="JZ668" s="10">
        <f>JX668*1.2</f>
        <v>105.6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VLOOKUP(KD668,$A$681:$F$2401,6,FALSE)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VLOOKUP(KM668,$A$681:$F$2401,6,FALSE)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VLOOKUP(KV668,$A$681:$F$2401,6,FALSE)</f>
        <v>74</v>
      </c>
      <c r="KZ668" s="203" t="s">
        <v>67</v>
      </c>
      <c r="LA668" s="10">
        <f>KY668*1.2</f>
        <v>88.8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VLOOKUP(LE668,$A$681:$F$2401,6,FALSE)</f>
        <v>9</v>
      </c>
      <c r="LI668" s="203" t="s">
        <v>67</v>
      </c>
      <c r="LJ668" s="10">
        <f>LH668*1.2</f>
        <v>10.799999999999999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VLOOKUP(LN668,$A$681:$F$2401,6,FALSE)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VLOOKUP(LW668,$A$681:$F$2401,6,FALSE)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VLOOKUP(MF668,$A$681:$F$2401,6,FALSE)</f>
        <v>0</v>
      </c>
      <c r="MJ668" s="203" t="s">
        <v>67</v>
      </c>
      <c r="MK668" s="10">
        <f>MI668*1.2</f>
        <v>0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VLOOKUP(MO668,$A$681:$F$2401,6,FALSE)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VLOOKUP(MX668,$A$681:$F$2401,6,FALSE)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VLOOKUP(NG668,$A$681:$F$2401,6,FALSE)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21" t="s">
        <v>444</v>
      </c>
      <c r="NR668" s="204"/>
      <c r="NS668" s="204">
        <f>VLOOKUP(NP668,$A$681:$F$2401,6,FALSE)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2705</v>
      </c>
      <c r="OA668" s="204"/>
      <c r="OB668" s="204">
        <f>VLOOKUP(NY668,$A$681:$F$2401,6,FALSE)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VLOOKUP(OH668,$A$681:$F$2401,6,FALSE)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21" t="s">
        <v>2614</v>
      </c>
      <c r="OS668" s="204"/>
      <c r="OT668" s="204">
        <f>VLOOKUP(OQ668,$A$681:$F$2401,6,FALSE)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5" t="s">
        <v>2837</v>
      </c>
      <c r="PB668" s="204"/>
      <c r="PC668" s="204">
        <f>VLOOKUP(OZ668,$A$681:$F$2401,6,FALSE)</f>
        <v>216</v>
      </c>
      <c r="PD668" s="203" t="s">
        <v>67</v>
      </c>
      <c r="PE668" s="10">
        <f>PC668*1.2</f>
        <v>259.2</v>
      </c>
      <c r="PF668" s="10"/>
      <c r="PG668" s="267"/>
      <c r="PH668" s="203" t="s">
        <v>123</v>
      </c>
      <c r="PI668" s="276" t="s">
        <v>2084</v>
      </c>
      <c r="PK668" s="204"/>
      <c r="PL668" s="204">
        <f>VLOOKUP(PI668,$A$681:$F$2401,6,FALSE)</f>
        <v>89</v>
      </c>
      <c r="PM668" s="203" t="s">
        <v>67</v>
      </c>
      <c r="PN668" s="10">
        <f>PL668*1.2</f>
        <v>106.8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VLOOKUP(PR668,$A$681:$F$2401,6,FALSE)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VLOOKUP(QA668,$A$681:$F$2401,6,FALSE)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VLOOKUP(QJ668,$A$681:$F$2401,6,FALSE)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VLOOKUP(QS668,$A$681:$F$2401,6,FALSE)</f>
        <v>135</v>
      </c>
      <c r="QW668" s="203" t="s">
        <v>67</v>
      </c>
      <c r="QX668" s="10">
        <f>QV668*1.2</f>
        <v>162</v>
      </c>
      <c r="QY668" s="10"/>
      <c r="QZ668" s="267"/>
      <c r="RA668" s="203" t="s">
        <v>123</v>
      </c>
      <c r="RB668" s="276" t="s">
        <v>2631</v>
      </c>
      <c r="RD668" s="204"/>
      <c r="RE668" s="204">
        <f>VLOOKUP(RB668,$A$681:$F$2401,6,FALSE)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VLOOKUP(RK668,$A$681:$F$2401,6,FALSE)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VLOOKUP(RT668,$A$681:$F$2401,6,FALSE)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VLOOKUP(SC668,$A$681:$F$2401,6,FALSE)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2138</v>
      </c>
      <c r="SN668" s="204"/>
      <c r="SO668" s="204">
        <f>VLOOKUP(SL668,$A$681:$F$2401,6,FALSE)</f>
        <v>63</v>
      </c>
      <c r="SP668" s="203" t="s">
        <v>67</v>
      </c>
      <c r="SQ668" s="10">
        <f>SO668*1.2</f>
        <v>75.599999999999994</v>
      </c>
      <c r="SR668" s="10"/>
      <c r="SS668" s="273"/>
      <c r="ST668" s="203" t="s">
        <v>123</v>
      </c>
      <c r="SU668" s="276" t="s">
        <v>2842</v>
      </c>
      <c r="SW668" s="204"/>
      <c r="SX668" s="204">
        <f>VLOOKUP(SU668,$A$681:$F$2401,6,FALSE)</f>
        <v>6</v>
      </c>
      <c r="SY668" s="203" t="s">
        <v>67</v>
      </c>
      <c r="SZ668" s="10">
        <f>SX668*1.2</f>
        <v>7.1999999999999993</v>
      </c>
      <c r="TA668" s="10"/>
      <c r="TB668" s="273"/>
      <c r="TC668" s="203" t="s">
        <v>123</v>
      </c>
      <c r="TD668" s="425" t="s">
        <v>466</v>
      </c>
      <c r="TF668" s="204"/>
      <c r="TG668" s="204">
        <f>VLOOKUP(TD668,$A$681:$F$2401,6,FALSE)</f>
        <v>49</v>
      </c>
      <c r="TH668" s="203" t="s">
        <v>67</v>
      </c>
      <c r="TI668" s="10">
        <f>TG668*1.2</f>
        <v>58.8</v>
      </c>
      <c r="TK668" s="273"/>
      <c r="TL668" s="203" t="s">
        <v>123</v>
      </c>
      <c r="TM668" s="276" t="s">
        <v>2810</v>
      </c>
      <c r="TO668" s="204"/>
      <c r="TP668" s="204">
        <f>VLOOKUP(TM668,$A$681:$F$2401,6,FALSE)</f>
        <v>4</v>
      </c>
      <c r="TQ668" s="203" t="s">
        <v>67</v>
      </c>
      <c r="TR668" s="10">
        <f>TP668*1.2</f>
        <v>4.8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VLOOKUP(TV668,$A$681:$F$2401,6,FALSE)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VLOOKUP(UE668,$A$681:$F$2401,6,FALSE)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VLOOKUP(UN668,$A$681:$F$2401,6,FALSE)</f>
        <v>5</v>
      </c>
      <c r="UR668" s="203" t="s">
        <v>67</v>
      </c>
      <c r="US668" s="10">
        <f>UQ668*1.2</f>
        <v>6</v>
      </c>
      <c r="UT668" s="10"/>
      <c r="UU668" s="273"/>
      <c r="UV668" s="203" t="s">
        <v>123</v>
      </c>
      <c r="UW668" s="276" t="s">
        <v>2075</v>
      </c>
      <c r="UY668" s="204"/>
      <c r="UZ668" s="204">
        <f>VLOOKUP(UW668,$A$681:$F$2401,6,FALSE)</f>
        <v>12</v>
      </c>
      <c r="VA668" s="203" t="s">
        <v>67</v>
      </c>
      <c r="VB668" s="10">
        <f>UZ668*1.2</f>
        <v>14.399999999999999</v>
      </c>
      <c r="VC668" s="10"/>
      <c r="VD668" s="273"/>
      <c r="VE668" s="203" t="s">
        <v>123</v>
      </c>
      <c r="VF668" s="276" t="s">
        <v>2658</v>
      </c>
      <c r="VH668" s="204"/>
      <c r="VI668" s="204">
        <f>VLOOKUP(VF668,$A$681:$F$2401,6,FALSE)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VLOOKUP(VO668,$A$681:$F$2401,6,FALSE)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VLOOKUP(VX668,$A$681:$F$2401,6,FALSE)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2095</v>
      </c>
      <c r="WI668" s="204"/>
      <c r="WJ668" s="204">
        <f>VLOOKUP(WG668,$A$681:$F$2401,6,FALSE)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VLOOKUP(WP668,$A$681:$F$2401,6,FALSE)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VLOOKUP(WY668,$A$681:$F$2401,6,FALSE)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2118</v>
      </c>
      <c r="XJ668" s="204"/>
      <c r="XK668" s="204">
        <f>VLOOKUP(XH668,$A$681:$F$2401,6,FALSE)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1843</v>
      </c>
      <c r="XS668" s="204"/>
      <c r="XT668" s="204">
        <f>VLOOKUP(XQ668,$A$681:$F$2401,6,FALSE)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2522</v>
      </c>
      <c r="YB668" s="204"/>
      <c r="YC668" s="204">
        <f>VLOOKUP(XZ668,$A$681:$F$2401,6,FALSE)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VLOOKUP(YI668,$A$681:$F$2401,6,FALSE)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VLOOKUP(YR668,$A$681:$F$2401,6,FALSE)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5" t="s">
        <v>444</v>
      </c>
      <c r="ZC668" s="204"/>
      <c r="ZD668" s="204">
        <f>VLOOKUP(ZA668,$A$681:$F$2401,6,FALSE)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VLOOKUP(ZJ668,$A$681:$F$2401,6,FALSE)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VLOOKUP(ZS668,$A$681:$F$2401,6,FALSE)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2514</v>
      </c>
      <c r="AAD668" s="204"/>
      <c r="AAE668" s="204">
        <f>VLOOKUP(AAB668,$A$681:$F$2401,6,FALSE)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2522</v>
      </c>
      <c r="AAM668" s="204"/>
      <c r="AAN668" s="204">
        <f>VLOOKUP(AAK668,$A$681:$F$2401,6,FALSE)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VLOOKUP(AAT668,$A$681:$F$2401,6,FALSE)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VLOOKUP(ABC668,$A$681:$F$2401,6,FALSE)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2848</v>
      </c>
      <c r="ABN668" s="204"/>
      <c r="ABO668" s="204">
        <f>VLOOKUP(ABL668,$A$681:$F$2401,6,FALSE)</f>
        <v>102</v>
      </c>
      <c r="ABP668" s="203" t="s">
        <v>67</v>
      </c>
      <c r="ABQ668" s="10">
        <f>ABO668*1.2</f>
        <v>122.39999999999999</v>
      </c>
      <c r="ABR668" s="10"/>
      <c r="ABS668" s="273"/>
      <c r="ABT668" s="203" t="s">
        <v>123</v>
      </c>
      <c r="ABU668" s="276" t="s">
        <v>2149</v>
      </c>
      <c r="ABW668" s="204"/>
      <c r="ABX668" s="204">
        <f>VLOOKUP(ABU668,$A$681:$F$2401,6,FALSE)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VLOOKUP(ACD668,$A$681:$F$2401,6,FALSE)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VLOOKUP(ACM668,$A$681:$F$2401,6,FALSE)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VLOOKUP(ACV668,$A$681:$F$2401,6,FALSE)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VLOOKUP(ADE668,$A$681:$F$2401,6,FALSE)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VLOOKUP(ADN668,$A$681:$F$2401,6,FALSE)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VLOOKUP(ADW668,$A$681:$F$2401,6,FALSE)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VLOOKUP(AEF668,$A$681:$F$2401,6,FALSE)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VLOOKUP(AEO668,$A$681:$F$2401,6,FALSE)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VLOOKUP(AEX668,$A$681:$F$2401,6,FALSE)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VLOOKUP(AFG668,$A$681:$F$2401,6,FALSE)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VLOOKUP(AFP668,$A$681:$F$2401,6,FALSE)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VLOOKUP(AFY668,$A$681:$F$2401,6,FALSE)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VLOOKUP(AGH668,$A$681:$F$2401,6,FALSE)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VLOOKUP(AGQ668,$A$681:$F$2401,6,FALSE)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VLOOKUP(AGZ668,$A$681:$F$2401,6,FALSE)</f>
        <v>4</v>
      </c>
      <c r="AHD668" s="203" t="s">
        <v>67</v>
      </c>
      <c r="AHE668" s="10">
        <f>AHC668*1.2</f>
        <v>4.8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VLOOKUP(AHI668,$A$681:$F$2401,6,FALSE)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2529</v>
      </c>
      <c r="AHT668" s="204"/>
      <c r="AHU668" s="204">
        <f>VLOOKUP(AHR668,$A$681:$F$2401,6,FALSE)</f>
        <v>0</v>
      </c>
      <c r="AHV668" s="203" t="s">
        <v>67</v>
      </c>
      <c r="AHW668" s="10">
        <f>AHU668*1.2</f>
        <v>0</v>
      </c>
      <c r="AHX668" s="10"/>
      <c r="AHY668" s="273"/>
      <c r="AHZ668" s="203" t="s">
        <v>123</v>
      </c>
      <c r="AIA668" s="276" t="s">
        <v>2055</v>
      </c>
      <c r="AIC668" s="204"/>
      <c r="AID668" s="204">
        <f>VLOOKUP(AIA668,$A$681:$F$2401,6,FALSE)</f>
        <v>25</v>
      </c>
      <c r="AIE668" s="203" t="s">
        <v>67</v>
      </c>
      <c r="AIF668" s="10">
        <f>AID668*1.2</f>
        <v>30</v>
      </c>
      <c r="AIG668" s="10"/>
      <c r="AIH668" s="273"/>
      <c r="AII668" s="203" t="s">
        <v>123</v>
      </c>
      <c r="AIJ668" s="276" t="s">
        <v>2705</v>
      </c>
      <c r="AIL668" s="204"/>
      <c r="AIM668" s="204">
        <f>VLOOKUP(AIJ668,$A$681:$F$2401,6,FALSE)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VLOOKUP(AIS668,$A$681:$F$2401,6,FALSE)</f>
        <v>40</v>
      </c>
      <c r="AIW668" s="203" t="s">
        <v>67</v>
      </c>
      <c r="AIX668" s="10">
        <f>AIV668*1.2</f>
        <v>48</v>
      </c>
      <c r="AIY668" s="10"/>
      <c r="AIZ668" s="273"/>
      <c r="AJA668" s="203" t="s">
        <v>123</v>
      </c>
      <c r="AJB668" s="276" t="s">
        <v>2744</v>
      </c>
      <c r="AJD668" s="204"/>
      <c r="AJE668" s="204">
        <f>VLOOKUP(AJB668,$A$681:$F$2401,6,FALSE)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VLOOKUP(AJK668,$A$681:$F$2401,6,FALSE)</f>
        <v>58</v>
      </c>
      <c r="AJO668" s="203" t="s">
        <v>67</v>
      </c>
      <c r="AJP668" s="10">
        <f>AJN668*1.2</f>
        <v>69.599999999999994</v>
      </c>
      <c r="AJQ668" s="10"/>
      <c r="AJR668" s="273"/>
      <c r="AJS668" s="203" t="s">
        <v>123</v>
      </c>
      <c r="AJT668" s="428" t="s">
        <v>2624</v>
      </c>
      <c r="AJV668" s="204"/>
      <c r="AJW668" s="204">
        <f>VLOOKUP(AJT668,$A$681:$F$2401,6,FALSE)</f>
        <v>33</v>
      </c>
      <c r="AJX668" s="203" t="s">
        <v>67</v>
      </c>
      <c r="AJY668" s="10">
        <f>AJW668*1.2</f>
        <v>39.6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VLOOKUP(AKC668,$A$681:$F$2401,6,FALSE)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2848</v>
      </c>
      <c r="AKN668" s="204"/>
      <c r="AKO668" s="204">
        <f>VLOOKUP(AKL668,$A$681:$F$2401,6,FALSE)</f>
        <v>102</v>
      </c>
      <c r="AKP668" s="203" t="s">
        <v>67</v>
      </c>
      <c r="AKQ668" s="10">
        <f>AKO668*1.2</f>
        <v>122.39999999999999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VLOOKUP(AKU668,$A$681:$F$2401,6,FALSE)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VLOOKUP(ALD668,$A$681:$F$2401,6,FALSE)</f>
        <v>4</v>
      </c>
      <c r="ALH668" s="203" t="s">
        <v>67</v>
      </c>
      <c r="ALI668" s="10">
        <f>ALG668*1.2</f>
        <v>4.8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VLOOKUP(ALM668,$A$681:$F$2401,6,FALSE)</f>
        <v>0</v>
      </c>
      <c r="ALQ668" s="203" t="s">
        <v>67</v>
      </c>
      <c r="ALR668" s="10">
        <f>ALP668*1.2</f>
        <v>0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VLOOKUP(ALV668,$A$681:$F$2401,6,FALSE)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VLOOKUP(AME668,$A$681:$F$2401,6,FALSE)</f>
        <v>15</v>
      </c>
      <c r="AMI668" s="203" t="s">
        <v>67</v>
      </c>
      <c r="AMJ668" s="10">
        <f>AMH668*1.2</f>
        <v>18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VLOOKUP(AMN668,$A$681:$F$2401,6,FALSE)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1843</v>
      </c>
      <c r="AMY668" s="204"/>
      <c r="AMZ668" s="204">
        <f>VLOOKUP(AMW668,$A$681:$F$2401,6,FALSE)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VLOOKUP(ANF668,$A$681:$F$2401,6,FALSE)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2845</v>
      </c>
      <c r="ANQ668" s="204"/>
      <c r="ANR668" s="204">
        <f>VLOOKUP(ANO668,$A$681:$F$2401,6,FALSE)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VLOOKUP(ANX668,$A$681:$F$2401,6,FALSE)</f>
        <v>58</v>
      </c>
      <c r="AOB668" s="203" t="s">
        <v>67</v>
      </c>
      <c r="AOC668" s="10">
        <f>AOA668*1.2</f>
        <v>69.599999999999994</v>
      </c>
      <c r="AOD668" s="10"/>
      <c r="AOE668" s="273"/>
      <c r="AOF668" s="203" t="s">
        <v>123</v>
      </c>
      <c r="AOG668" s="276" t="s">
        <v>2782</v>
      </c>
      <c r="AOI668" s="204"/>
      <c r="AOJ668" s="204">
        <f>VLOOKUP(AOG668,$A$681:$F$2401,6,FALSE)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VLOOKUP(AOP668,$A$681:$F$2401,6,FALSE)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VLOOKUP(AOY668,$A$681:$F$2401,6,FALSE)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VLOOKUP(APH668,$A$681:$F$2401,6,FALSE)</f>
        <v>0</v>
      </c>
      <c r="APL668" s="203" t="s">
        <v>67</v>
      </c>
      <c r="APM668" s="10">
        <f>APK668*1.2</f>
        <v>0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VLOOKUP(APQ668,$A$681:$F$2401,6,FALSE)</f>
        <v>43</v>
      </c>
      <c r="APU668" s="203" t="s">
        <v>67</v>
      </c>
      <c r="APV668" s="10">
        <f>APT668*1.2</f>
        <v>51.6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VLOOKUP(APZ668,$A$681:$F$2401,6,FALSE)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VLOOKUP(B669,$A$681:$F$2401,6,FALSE)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VLOOKUP(K669,$A$681:$F$2401,6,FALSE)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2334</v>
      </c>
      <c r="V669" s="204"/>
      <c r="W669" s="204">
        <f>VLOOKUP(T669,$A$681:$F$2401,6,FALSE)</f>
        <v>91</v>
      </c>
      <c r="X669" s="203" t="s">
        <v>69</v>
      </c>
      <c r="Y669" s="10">
        <f>W669*1.1</f>
        <v>100.10000000000001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VLOOKUP(AC669,$A$681:$F$2401,6,FALSE)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2522</v>
      </c>
      <c r="AN669" s="204"/>
      <c r="AO669" s="204">
        <f>VLOOKUP(AL669,$A$681:$F$2401,6,FALSE)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2069</v>
      </c>
      <c r="AW669" s="204"/>
      <c r="AX669" s="204">
        <f>VLOOKUP(AU669,$A$681:$F$2401,6,FALSE)</f>
        <v>5</v>
      </c>
      <c r="AY669" s="203" t="s">
        <v>69</v>
      </c>
      <c r="AZ669" s="10">
        <f>AX669*1.1</f>
        <v>5.5</v>
      </c>
      <c r="BA669" s="10"/>
      <c r="BB669" s="267"/>
      <c r="BC669" s="203" t="s">
        <v>124</v>
      </c>
      <c r="BD669" s="276" t="s">
        <v>2848</v>
      </c>
      <c r="BF669" s="204"/>
      <c r="BG669" s="204">
        <f>VLOOKUP(BD669,$A$681:$F$2401,6,FALSE)</f>
        <v>102</v>
      </c>
      <c r="BH669" s="203" t="s">
        <v>69</v>
      </c>
      <c r="BI669" s="10">
        <f>BG669*1.1</f>
        <v>112.2</v>
      </c>
      <c r="BJ669" s="10"/>
      <c r="BK669" s="267"/>
      <c r="BL669" s="203" t="s">
        <v>124</v>
      </c>
      <c r="BM669" s="276" t="s">
        <v>2138</v>
      </c>
      <c r="BO669" s="204"/>
      <c r="BP669" s="204">
        <f>VLOOKUP(BM669,$A$681:$F$2401,6,FALSE)</f>
        <v>63</v>
      </c>
      <c r="BQ669" s="203" t="s">
        <v>69</v>
      </c>
      <c r="BR669" s="10">
        <f>BP669*1.1</f>
        <v>69.300000000000011</v>
      </c>
      <c r="BS669" s="10"/>
      <c r="BT669" s="267"/>
      <c r="BU669" s="203" t="s">
        <v>124</v>
      </c>
      <c r="BV669" s="276" t="s">
        <v>2837</v>
      </c>
      <c r="BX669" s="204"/>
      <c r="BY669" s="204">
        <f>VLOOKUP(BV669,$A$681:$F$2401,6,FALSE)</f>
        <v>216</v>
      </c>
      <c r="BZ669" s="203" t="s">
        <v>69</v>
      </c>
      <c r="CA669" s="10">
        <f>BY669*1.1</f>
        <v>237.60000000000002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VLOOKUP(CE669,$A$681:$F$2401,6,FALSE)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VLOOKUP(CN669,$A$681:$F$2401,6,FALSE)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2757</v>
      </c>
      <c r="CY669" s="204"/>
      <c r="CZ669" s="204">
        <f>VLOOKUP(CW669,$A$681:$F$2401,6,FALSE)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2094</v>
      </c>
      <c r="DH669" s="204"/>
      <c r="DI669" s="204">
        <f>VLOOKUP(DF669,$A$681:$F$2401,6,FALSE)</f>
        <v>54</v>
      </c>
      <c r="DJ669" s="203" t="s">
        <v>69</v>
      </c>
      <c r="DK669" s="10">
        <f>DI669*1.1</f>
        <v>59.400000000000006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VLOOKUP(DO669,$A$681:$F$2401,6,FALSE)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VLOOKUP(DX669,$A$681:$F$2401,6,FALSE)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1733</v>
      </c>
      <c r="EI669" s="204"/>
      <c r="EJ669" s="204">
        <f>VLOOKUP(EG669,$A$681:$F$2401,6,FALSE)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2782</v>
      </c>
      <c r="ER669" s="204"/>
      <c r="ES669" s="204">
        <f>VLOOKUP(EP669,$A$681:$F$2401,6,FALSE)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VLOOKUP(EY669,$A$681:$F$2401,6,FALSE)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8" t="s">
        <v>855</v>
      </c>
      <c r="FJ669" s="204"/>
      <c r="FK669" s="204">
        <f>VLOOKUP(FH669,$A$681:$F$2401,6,FALSE)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VLOOKUP(FQ669,$A$681:$F$2401,6,FALSE)</f>
        <v>58</v>
      </c>
      <c r="FU669" s="203" t="s">
        <v>69</v>
      </c>
      <c r="FV669" s="10">
        <f>FT669*1.1</f>
        <v>63.800000000000004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VLOOKUP(FZ669,$A$681:$F$2401,6,FALSE)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VLOOKUP(GI669,$A$681:$F$2401,6,FALSE)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VLOOKUP(GR669,$A$681:$F$2401,6,FALSE)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VLOOKUP(HA669,$A$681:$F$2401,6,FALSE)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VLOOKUP(HJ669,$A$681:$F$2401,6,FALSE)</f>
        <v>88</v>
      </c>
      <c r="HN669" s="203" t="s">
        <v>69</v>
      </c>
      <c r="HO669" s="10">
        <f>HM669*1.1</f>
        <v>96.800000000000011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VLOOKUP(HS669,$A$681:$F$2401,6,FALSE)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VLOOKUP(IB669,$A$681:$F$2401,6,FALSE)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3103</v>
      </c>
      <c r="IM669" s="204"/>
      <c r="IN669" s="204">
        <f>VLOOKUP(IK669,$A$681:$F$2401,6,FALSE)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VLOOKUP(IT669,$A$681:$F$2401,6,FALSE)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2849</v>
      </c>
      <c r="JE669" s="204"/>
      <c r="JF669" s="204">
        <f>VLOOKUP(JC669,$A$681:$F$2401,6,FALSE)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2837</v>
      </c>
      <c r="JN669" s="204"/>
      <c r="JO669" s="204">
        <f>VLOOKUP(JL669,$A$681:$F$2401,6,FALSE)</f>
        <v>216</v>
      </c>
      <c r="JP669" s="203" t="s">
        <v>69</v>
      </c>
      <c r="JQ669" s="10">
        <f>JO669*1.1</f>
        <v>237.60000000000002</v>
      </c>
      <c r="JR669" s="10"/>
      <c r="JS669" s="267"/>
      <c r="JT669" s="203" t="s">
        <v>124</v>
      </c>
      <c r="JU669" s="276" t="s">
        <v>2334</v>
      </c>
      <c r="JW669" s="204"/>
      <c r="JX669" s="204">
        <f>VLOOKUP(JU669,$A$681:$F$2401,6,FALSE)</f>
        <v>91</v>
      </c>
      <c r="JY669" s="203" t="s">
        <v>69</v>
      </c>
      <c r="JZ669" s="10">
        <f>JX669*1.1</f>
        <v>100.10000000000001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VLOOKUP(KD669,$A$681:$F$2401,6,FALSE)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2837</v>
      </c>
      <c r="KO669" s="204"/>
      <c r="KP669" s="204">
        <f>VLOOKUP(KM669,$A$681:$F$2401,6,FALSE)</f>
        <v>216</v>
      </c>
      <c r="KQ669" s="203" t="s">
        <v>69</v>
      </c>
      <c r="KR669" s="10">
        <f>KP669*1.1</f>
        <v>237.60000000000002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VLOOKUP(KV669,$A$681:$F$2401,6,FALSE)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2849</v>
      </c>
      <c r="LG669" s="204"/>
      <c r="LH669" s="204">
        <f>VLOOKUP(LE669,$A$681:$F$2401,6,FALSE)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VLOOKUP(LN669,$A$681:$F$2401,6,FALSE)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VLOOKUP(LW669,$A$681:$F$2401,6,FALSE)</f>
        <v>29</v>
      </c>
      <c r="MA669" s="203" t="s">
        <v>69</v>
      </c>
      <c r="MB669" s="10">
        <f>LZ669*1.1</f>
        <v>31.900000000000002</v>
      </c>
      <c r="MC669" s="10"/>
      <c r="MD669" s="267"/>
      <c r="ME669" s="203" t="s">
        <v>124</v>
      </c>
      <c r="MF669" s="276" t="s">
        <v>2522</v>
      </c>
      <c r="MH669" s="204"/>
      <c r="MI669" s="204">
        <f>VLOOKUP(MF669,$A$681:$F$2401,6,FALSE)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VLOOKUP(MO669,$A$681:$F$2401,6,FALSE)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VLOOKUP(MX669,$A$681:$F$2401,6,FALSE)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2518</v>
      </c>
      <c r="NI669" s="204"/>
      <c r="NJ669" s="204">
        <f>VLOOKUP(NG669,$A$681:$F$2401,6,FALSE)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21" t="s">
        <v>2522</v>
      </c>
      <c r="NR669" s="204"/>
      <c r="NS669" s="204">
        <f>VLOOKUP(NP669,$A$681:$F$2401,6,FALSE)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2521</v>
      </c>
      <c r="OA669" s="204"/>
      <c r="OB669" s="204">
        <f>VLOOKUP(NY669,$A$681:$F$2401,6,FALSE)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VLOOKUP(OH669,$A$681:$F$2401,6,FALSE)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21" t="s">
        <v>2286</v>
      </c>
      <c r="OS669" s="204"/>
      <c r="OT669" s="204">
        <f>VLOOKUP(OQ669,$A$681:$F$2401,6,FALSE)</f>
        <v>76</v>
      </c>
      <c r="OU669" s="203" t="s">
        <v>69</v>
      </c>
      <c r="OV669" s="10">
        <f>OT669*1.1</f>
        <v>83.600000000000009</v>
      </c>
      <c r="OW669" s="10"/>
      <c r="OX669" s="267"/>
      <c r="OY669" s="203" t="s">
        <v>124</v>
      </c>
      <c r="OZ669" s="425" t="s">
        <v>2529</v>
      </c>
      <c r="PB669" s="204"/>
      <c r="PC669" s="204">
        <f>VLOOKUP(OZ669,$A$681:$F$2401,6,FALSE)</f>
        <v>0</v>
      </c>
      <c r="PD669" s="203" t="s">
        <v>69</v>
      </c>
      <c r="PE669" s="10">
        <f>PC669*1.1</f>
        <v>0</v>
      </c>
      <c r="PF669" s="10"/>
      <c r="PG669" s="267"/>
      <c r="PH669" s="203" t="s">
        <v>124</v>
      </c>
      <c r="PI669" s="276" t="s">
        <v>2837</v>
      </c>
      <c r="PK669" s="204"/>
      <c r="PL669" s="204">
        <f>VLOOKUP(PI669,$A$681:$F$2401,6,FALSE)</f>
        <v>216</v>
      </c>
      <c r="PM669" s="203" t="s">
        <v>69</v>
      </c>
      <c r="PN669" s="10">
        <f>PL669*1.1</f>
        <v>237.60000000000002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VLOOKUP(PR669,$A$681:$F$2401,6,FALSE)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VLOOKUP(QA669,$A$681:$F$2401,6,FALSE)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2849</v>
      </c>
      <c r="QL669" s="204"/>
      <c r="QM669" s="204">
        <f>VLOOKUP(QJ669,$A$681:$F$2401,6,FALSE)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2757</v>
      </c>
      <c r="QU669" s="204"/>
      <c r="QV669" s="204">
        <f>VLOOKUP(QS669,$A$681:$F$2401,6,FALSE)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VLOOKUP(RB669,$A$681:$F$2401,6,FALSE)</f>
        <v>2</v>
      </c>
      <c r="RF669" s="203" t="s">
        <v>69</v>
      </c>
      <c r="RG669" s="10">
        <f>RE669*1.1</f>
        <v>2.2000000000000002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VLOOKUP(RK669,$A$681:$F$2401,6,FALSE)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VLOOKUP(RT669,$A$681:$F$2401,6,FALSE)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VLOOKUP(SC669,$A$681:$F$2401,6,FALSE)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2840</v>
      </c>
      <c r="SN669" s="204"/>
      <c r="SO669" s="204">
        <f>VLOOKUP(SL669,$A$681:$F$2401,6,FALSE)</f>
        <v>25</v>
      </c>
      <c r="SP669" s="203" t="s">
        <v>69</v>
      </c>
      <c r="SQ669" s="10">
        <f>SO669*1.1</f>
        <v>27.500000000000004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VLOOKUP(SU669,$A$681:$F$2401,6,FALSE)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5" t="s">
        <v>644</v>
      </c>
      <c r="TF669" s="204"/>
      <c r="TG669" s="204">
        <f>VLOOKUP(TD669,$A$681:$F$2401,6,FALSE)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VLOOKUP(TM669,$A$681:$F$2401,6,FALSE)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VLOOKUP(TV669,$A$681:$F$2401,6,FALSE)</f>
        <v>4</v>
      </c>
      <c r="TZ669" s="203" t="s">
        <v>69</v>
      </c>
      <c r="UA669" s="10">
        <f>TY669*1.1</f>
        <v>4.4000000000000004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VLOOKUP(UE669,$A$681:$F$2401,6,FALSE)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2069</v>
      </c>
      <c r="UP669" s="204"/>
      <c r="UQ669" s="204">
        <f>VLOOKUP(UN669,$A$681:$F$2401,6,FALSE)</f>
        <v>5</v>
      </c>
      <c r="UR669" s="203" t="s">
        <v>69</v>
      </c>
      <c r="US669" s="10">
        <f>UQ669*1.1</f>
        <v>5.5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VLOOKUP(UW669,$A$681:$F$2401,6,FALSE)</f>
        <v>88</v>
      </c>
      <c r="VA669" s="203" t="s">
        <v>69</v>
      </c>
      <c r="VB669" s="10">
        <f>UZ669*1.1</f>
        <v>96.800000000000011</v>
      </c>
      <c r="VC669" s="10"/>
      <c r="VD669" s="273"/>
      <c r="VE669" s="203" t="s">
        <v>124</v>
      </c>
      <c r="VF669" s="276" t="s">
        <v>2512</v>
      </c>
      <c r="VH669" s="204"/>
      <c r="VI669" s="204">
        <f>VLOOKUP(VF669,$A$681:$F$2401,6,FALSE)</f>
        <v>21</v>
      </c>
      <c r="VJ669" s="203" t="s">
        <v>69</v>
      </c>
      <c r="VK669" s="10">
        <f>VI669*1.1</f>
        <v>23.1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VLOOKUP(VO669,$A$681:$F$2401,6,FALSE)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VLOOKUP(VX669,$A$681:$F$2401,6,FALSE)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2729</v>
      </c>
      <c r="WI669" s="204"/>
      <c r="WJ669" s="204">
        <f>VLOOKUP(WG669,$A$681:$F$2401,6,FALSE)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VLOOKUP(WP669,$A$681:$F$2401,6,FALSE)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VLOOKUP(WY669,$A$681:$F$2401,6,FALSE)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VLOOKUP(XH669,$A$681:$F$2401,6,FALSE)</f>
        <v>40</v>
      </c>
      <c r="XL669" s="203" t="s">
        <v>69</v>
      </c>
      <c r="XM669" s="10">
        <f>XK669*1.1</f>
        <v>44</v>
      </c>
      <c r="XO669" s="273"/>
      <c r="XP669" s="203" t="s">
        <v>124</v>
      </c>
      <c r="XQ669" s="276" t="s">
        <v>2837</v>
      </c>
      <c r="XS669" s="204"/>
      <c r="XT669" s="204">
        <f>VLOOKUP(XQ669,$A$681:$F$2401,6,FALSE)</f>
        <v>216</v>
      </c>
      <c r="XU669" s="203" t="s">
        <v>69</v>
      </c>
      <c r="XV669" s="10">
        <f>XT669*1.1</f>
        <v>237.60000000000002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VLOOKUP(XZ669,$A$681:$F$2401,6,FALSE)</f>
        <v>58</v>
      </c>
      <c r="YD669" s="203" t="s">
        <v>69</v>
      </c>
      <c r="YE669" s="10">
        <f>YC669*1.1</f>
        <v>63.800000000000004</v>
      </c>
      <c r="YG669" s="273"/>
      <c r="YH669" s="203" t="s">
        <v>124</v>
      </c>
      <c r="YI669" s="278" t="s">
        <v>183</v>
      </c>
      <c r="YK669" s="204"/>
      <c r="YL669" s="204" t="e">
        <f>VLOOKUP(YI669,$A$681:$F$2401,6,FALSE)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VLOOKUP(YR669,$A$681:$F$2401,6,FALSE)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5" t="s">
        <v>2826</v>
      </c>
      <c r="ZC669" s="204"/>
      <c r="ZD669" s="204">
        <f>VLOOKUP(ZA669,$A$681:$F$2401,6,FALSE)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VLOOKUP(ZJ669,$A$681:$F$2401,6,FALSE)</f>
        <v>74</v>
      </c>
      <c r="ZN669" s="203" t="s">
        <v>69</v>
      </c>
      <c r="ZO669" s="10">
        <f>ZM669*1.1</f>
        <v>81.400000000000006</v>
      </c>
      <c r="ZQ669" s="273"/>
      <c r="ZR669" s="203" t="s">
        <v>124</v>
      </c>
      <c r="ZS669" s="276" t="s">
        <v>839</v>
      </c>
      <c r="ZU669" s="204"/>
      <c r="ZV669" s="204">
        <f>VLOOKUP(ZS669,$A$681:$F$2401,6,FALSE)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VLOOKUP(AAB669,$A$681:$F$2401,6,FALSE)</f>
        <v>0</v>
      </c>
      <c r="AAF669" s="203" t="s">
        <v>69</v>
      </c>
      <c r="AAG669" s="10">
        <f>AAE669*1.1</f>
        <v>0</v>
      </c>
      <c r="AAH669" s="10"/>
      <c r="AAI669" s="273"/>
      <c r="AAJ669" s="203" t="s">
        <v>124</v>
      </c>
      <c r="AAK669" s="276" t="s">
        <v>1834</v>
      </c>
      <c r="AAM669" s="204"/>
      <c r="AAN669" s="204">
        <f>VLOOKUP(AAK669,$A$681:$F$2401,6,FALSE)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2771</v>
      </c>
      <c r="AAV669" s="204"/>
      <c r="AAW669" s="204">
        <f>VLOOKUP(AAT669,$A$681:$F$2401,6,FALSE)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VLOOKUP(ABC669,$A$681:$F$2401,6,FALSE)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VLOOKUP(ABL669,$A$681:$F$2401,6,FALSE)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2826</v>
      </c>
      <c r="ABW669" s="204"/>
      <c r="ABX669" s="204">
        <f>VLOOKUP(ABU669,$A$681:$F$2401,6,FALSE)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VLOOKUP(ACD669,$A$681:$F$2401,6,FALSE)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VLOOKUP(ACM669,$A$681:$F$2401,6,FALSE)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VLOOKUP(ACV669,$A$681:$F$2401,6,FALSE)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VLOOKUP(ADE669,$A$681:$F$2401,6,FALSE)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VLOOKUP(ADN669,$A$681:$F$2401,6,FALSE)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VLOOKUP(ADW669,$A$681:$F$2401,6,FALSE)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VLOOKUP(AEF669,$A$681:$F$2401,6,FALSE)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VLOOKUP(AEO669,$A$681:$F$2401,6,FALSE)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VLOOKUP(AEX669,$A$681:$F$2401,6,FALSE)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VLOOKUP(AFG669,$A$681:$F$2401,6,FALSE)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VLOOKUP(AFP669,$A$681:$F$2401,6,FALSE)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VLOOKUP(AFY669,$A$681:$F$2401,6,FALSE)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VLOOKUP(AGH669,$A$681:$F$2401,6,FALSE)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VLOOKUP(AGQ669,$A$681:$F$2401,6,FALSE)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VLOOKUP(AGZ669,$A$681:$F$2401,6,FALSE)</f>
        <v>39</v>
      </c>
      <c r="AHD669" s="203" t="s">
        <v>69</v>
      </c>
      <c r="AHE669" s="10">
        <f>AHC669*1.1</f>
        <v>42.900000000000006</v>
      </c>
      <c r="AHF669" s="10"/>
      <c r="AHG669" s="273"/>
      <c r="AHH669" s="203" t="s">
        <v>124</v>
      </c>
      <c r="AHI669" s="276" t="s">
        <v>2737</v>
      </c>
      <c r="AHK669" s="204"/>
      <c r="AHL669" s="204">
        <f>VLOOKUP(AHI669,$A$681:$F$2401,6,FALSE)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2522</v>
      </c>
      <c r="AHT669" s="204"/>
      <c r="AHU669" s="204">
        <f>VLOOKUP(AHR669,$A$681:$F$2401,6,FALSE)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VLOOKUP(AIA669,$A$681:$F$2401,6,FALSE)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2340</v>
      </c>
      <c r="AIL669" s="204"/>
      <c r="AIM669" s="204">
        <f>VLOOKUP(AIJ669,$A$681:$F$2401,6,FALSE)</f>
        <v>0</v>
      </c>
      <c r="AIN669" s="203" t="s">
        <v>69</v>
      </c>
      <c r="AIO669" s="10">
        <f>AIM669*1.1</f>
        <v>0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VLOOKUP(AIS669,$A$681:$F$2401,6,FALSE)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2674</v>
      </c>
      <c r="AJD669" s="204"/>
      <c r="AJE669" s="204">
        <f>VLOOKUP(AJB669,$A$681:$F$2401,6,FALSE)</f>
        <v>81</v>
      </c>
      <c r="AJF669" s="203" t="s">
        <v>69</v>
      </c>
      <c r="AJG669" s="10">
        <f>AJE669*1.1</f>
        <v>89.100000000000009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VLOOKUP(AJK669,$A$681:$F$2401,6,FALSE)</f>
        <v>55</v>
      </c>
      <c r="AJO669" s="203" t="s">
        <v>69</v>
      </c>
      <c r="AJP669" s="10">
        <f>AJN669*1.1</f>
        <v>60.500000000000007</v>
      </c>
      <c r="AJQ669" s="10"/>
      <c r="AJR669" s="273"/>
      <c r="AJS669" s="203" t="s">
        <v>124</v>
      </c>
      <c r="AJT669" s="428" t="s">
        <v>655</v>
      </c>
      <c r="AJV669" s="204"/>
      <c r="AJW669" s="204">
        <f>VLOOKUP(AJT669,$A$681:$F$2401,6,FALSE)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VLOOKUP(AKC669,$A$681:$F$2401,6,FALSE)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2826</v>
      </c>
      <c r="AKN669" s="204"/>
      <c r="AKO669" s="204">
        <f>VLOOKUP(AKL669,$A$681:$F$2401,6,FALSE)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1786</v>
      </c>
      <c r="AKW669" s="204"/>
      <c r="AKX669" s="204">
        <f>VLOOKUP(AKU669,$A$681:$F$2401,6,FALSE)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VLOOKUP(ALD669,$A$681:$F$2401,6,FALSE)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2646</v>
      </c>
      <c r="ALO669" s="204"/>
      <c r="ALP669" s="204">
        <f>VLOOKUP(ALM669,$A$681:$F$2401,6,FALSE)</f>
        <v>5</v>
      </c>
      <c r="ALQ669" s="203" t="s">
        <v>69</v>
      </c>
      <c r="ALR669" s="10">
        <f>ALP669*1.1</f>
        <v>5.5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VLOOKUP(ALV669,$A$681:$F$2401,6,FALSE)</f>
        <v>2</v>
      </c>
      <c r="ALZ669" s="203" t="s">
        <v>69</v>
      </c>
      <c r="AMA669" s="10">
        <f>ALY669*1.1</f>
        <v>2.2000000000000002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VLOOKUP(AME669,$A$681:$F$2401,6,FALSE)</f>
        <v>135</v>
      </c>
      <c r="AMI669" s="203" t="s">
        <v>69</v>
      </c>
      <c r="AMJ669" s="10">
        <f>AMH669*1.1</f>
        <v>148.5</v>
      </c>
      <c r="AMK669" s="10"/>
      <c r="AML669" s="273"/>
      <c r="AMM669" s="203" t="s">
        <v>124</v>
      </c>
      <c r="AMN669" s="276" t="s">
        <v>2757</v>
      </c>
      <c r="AMP669" s="204"/>
      <c r="AMQ669" s="204">
        <f>VLOOKUP(AMN669,$A$681:$F$2401,6,FALSE)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VLOOKUP(AMW669,$A$681:$F$2401,6,FALSE)</f>
        <v>40</v>
      </c>
      <c r="ANA669" s="203" t="s">
        <v>69</v>
      </c>
      <c r="ANB669" s="10">
        <f>AMZ669*1.1</f>
        <v>44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VLOOKUP(ANF669,$A$681:$F$2401,6,FALSE)</f>
        <v>15</v>
      </c>
      <c r="ANJ669" s="203" t="s">
        <v>69</v>
      </c>
      <c r="ANK669" s="10">
        <f>ANI669*1.1</f>
        <v>16.5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VLOOKUP(ANO669,$A$681:$F$2401,6,FALSE)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2749</v>
      </c>
      <c r="ANZ669" s="204"/>
      <c r="AOA669" s="204">
        <f>VLOOKUP(ANX669,$A$681:$F$2401,6,FALSE)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2826</v>
      </c>
      <c r="AOI669" s="204"/>
      <c r="AOJ669" s="204">
        <f>VLOOKUP(AOG669,$A$681:$F$2401,6,FALSE)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2633</v>
      </c>
      <c r="AOR669" s="204"/>
      <c r="AOS669" s="204">
        <f>VLOOKUP(AOP669,$A$681:$F$2401,6,FALSE)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VLOOKUP(AOY669,$A$681:$F$2401,6,FALSE)</f>
        <v>58</v>
      </c>
      <c r="APC669" s="203" t="s">
        <v>69</v>
      </c>
      <c r="APD669" s="10">
        <f>APB669*1.1</f>
        <v>63.800000000000004</v>
      </c>
      <c r="APE669" s="10"/>
      <c r="APF669" s="273"/>
      <c r="APG669" s="203" t="s">
        <v>124</v>
      </c>
      <c r="APH669" s="276" t="s">
        <v>2126</v>
      </c>
      <c r="APJ669" s="204"/>
      <c r="APK669" s="204">
        <f>VLOOKUP(APH669,$A$681:$F$2401,6,FALSE)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VLOOKUP(APQ669,$A$681:$F$2401,6,FALSE)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VLOOKUP(APZ669,$A$681:$F$2401,6,FALSE)</f>
        <v>0</v>
      </c>
      <c r="AQD669" s="203" t="s">
        <v>69</v>
      </c>
      <c r="AQE669" s="10">
        <f>AQC669*1.1</f>
        <v>0</v>
      </c>
      <c r="AQF669" s="10"/>
      <c r="AQG669" s="273"/>
    </row>
    <row r="670" spans="1:1125" ht="15">
      <c r="D670" s="1"/>
      <c r="H670" s="10">
        <f>SUM(G665:G669)</f>
        <v>590.4</v>
      </c>
      <c r="I670" s="266"/>
      <c r="Q670" s="10">
        <f>SUM(P665:P669)</f>
        <v>160.1</v>
      </c>
      <c r="R670" s="266"/>
      <c r="Z670" s="10">
        <f>SUM(Y665:Y669)</f>
        <v>567.5</v>
      </c>
      <c r="AA670" s="266"/>
      <c r="AI670" s="10">
        <f>SUM(AH665:AH669)</f>
        <v>414.29999999999995</v>
      </c>
      <c r="AJ670" s="266"/>
      <c r="AR670" s="10">
        <f>SUM(AQ665:AQ669)</f>
        <v>506.09999999999997</v>
      </c>
      <c r="AS670" s="266"/>
      <c r="AW670" s="1"/>
      <c r="BA670" s="10">
        <f>SUM(AZ665:AZ669)</f>
        <v>64.099999999999994</v>
      </c>
      <c r="BB670" s="266"/>
      <c r="BF670" s="1"/>
      <c r="BJ670" s="10">
        <f>SUM(BI665:BI669)</f>
        <v>184.9</v>
      </c>
      <c r="BK670" s="266"/>
      <c r="BO670" s="1"/>
      <c r="BS670" s="10">
        <f>SUM(BR665:BR669)</f>
        <v>442.8</v>
      </c>
      <c r="BT670" s="266"/>
      <c r="BX670" s="1"/>
      <c r="CB670" s="10">
        <f>SUM(CA665:CA669)</f>
        <v>327.60000000000002</v>
      </c>
      <c r="CC670" s="266"/>
      <c r="CG670" s="1"/>
      <c r="CK670" s="10">
        <f>SUM(CJ665:CJ669)</f>
        <v>176.2</v>
      </c>
      <c r="CL670" s="266"/>
      <c r="CP670" s="1"/>
      <c r="CT670" s="10">
        <f>SUM(CS665:CS669)</f>
        <v>196.5</v>
      </c>
      <c r="CU670" s="266"/>
      <c r="CY670" s="1"/>
      <c r="DC670" s="10">
        <f>SUM(DB665:DB669)</f>
        <v>137.69999999999999</v>
      </c>
      <c r="DD670" s="266"/>
      <c r="DH670" s="1"/>
      <c r="DL670" s="10">
        <f>SUM(DK665:DK669)</f>
        <v>479.9</v>
      </c>
      <c r="DM670" s="266"/>
      <c r="DQ670" s="1"/>
      <c r="DU670" s="10">
        <f>SUM(DT665:DT669)</f>
        <v>237.6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69.599999999999994</v>
      </c>
      <c r="EN670" s="266"/>
      <c r="ER670" s="1"/>
      <c r="EV670" s="10">
        <f>SUM(EU665:EU669)</f>
        <v>241</v>
      </c>
      <c r="EW670" s="266"/>
      <c r="FA670" s="1"/>
      <c r="FE670" s="10">
        <f>SUM(FD665:FD669)</f>
        <v>474.59999999999997</v>
      </c>
      <c r="FF670" s="266"/>
      <c r="FJ670" s="1"/>
      <c r="FN670" s="10">
        <f>SUM(FM665:FM669)</f>
        <v>411.6</v>
      </c>
      <c r="FO670" s="266"/>
      <c r="FS670" s="1"/>
      <c r="FW670" s="10">
        <f>SUM(FV665:FV669)</f>
        <v>187</v>
      </c>
      <c r="FX670" s="266"/>
      <c r="GB670" s="1"/>
      <c r="GF670" s="10">
        <f>SUM(GE665:GE669)</f>
        <v>547.69999999999993</v>
      </c>
      <c r="GG670" s="266"/>
      <c r="GK670" s="1"/>
      <c r="GO670" s="10">
        <f>SUM(GN665:GN669)</f>
        <v>179.49999999999997</v>
      </c>
      <c r="GP670" s="266"/>
      <c r="GR670" s="14"/>
      <c r="GX670" s="10">
        <f>SUM(GW665:GW669)</f>
        <v>289.79999999999995</v>
      </c>
      <c r="GY670" s="266"/>
      <c r="HC670" s="1"/>
      <c r="HG670" s="10">
        <f>SUM(HF665:HF669)</f>
        <v>103.4</v>
      </c>
      <c r="HH670" s="266"/>
      <c r="HP670" s="10">
        <f>SUM(HO665:HO669)</f>
        <v>240</v>
      </c>
      <c r="HQ670" s="266"/>
      <c r="HR670" s="1"/>
      <c r="HU670" s="1"/>
      <c r="HV670" s="1"/>
      <c r="HW670" s="1"/>
      <c r="HX670" s="1"/>
      <c r="HY670" s="10">
        <f>SUM(HX665:HX669)</f>
        <v>845.1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68.099999999999994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101.7</v>
      </c>
      <c r="JA670" s="266"/>
      <c r="JB670" s="1"/>
      <c r="JE670" s="1"/>
      <c r="JF670" s="1"/>
      <c r="JG670" s="1"/>
      <c r="JH670" s="1"/>
      <c r="JI670" s="10">
        <f>SUM(JH665:JH669)</f>
        <v>280.39999999999998</v>
      </c>
      <c r="JJ670" s="266"/>
      <c r="JK670" s="1"/>
      <c r="JN670" s="1"/>
      <c r="JO670" s="1"/>
      <c r="JP670" s="1"/>
      <c r="JQ670" s="1"/>
      <c r="JR670" s="10">
        <f>SUM(JQ665:JQ669)</f>
        <v>398.8</v>
      </c>
      <c r="JS670" s="266"/>
      <c r="JT670" s="1"/>
      <c r="JW670" s="1"/>
      <c r="JX670" s="1"/>
      <c r="JY670" s="1"/>
      <c r="JZ670" s="1"/>
      <c r="KA670" s="10">
        <f>SUM(JZ665:JZ669)</f>
        <v>218.60000000000002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313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242.89999999999998</v>
      </c>
      <c r="LC670" s="266"/>
      <c r="LD670" s="1"/>
      <c r="LG670" s="1"/>
      <c r="LH670" s="1"/>
      <c r="LI670" s="1"/>
      <c r="LJ670" s="1"/>
      <c r="LK670" s="10">
        <f>SUM(LJ665:LJ669)</f>
        <v>28.5</v>
      </c>
      <c r="LL670" s="266"/>
      <c r="LM670" s="1"/>
      <c r="LP670" s="1"/>
      <c r="LQ670" s="1"/>
      <c r="LR670" s="1"/>
      <c r="LS670" s="1"/>
      <c r="LT670" s="10">
        <f>SUM(LS665:LS669)</f>
        <v>230</v>
      </c>
      <c r="LU670" s="266"/>
      <c r="LV670" s="1"/>
      <c r="LY670" s="1"/>
      <c r="LZ670" s="1"/>
      <c r="MA670" s="1"/>
      <c r="MB670" s="1"/>
      <c r="MC670" s="10">
        <f>SUM(MB665:MB669)</f>
        <v>36.1</v>
      </c>
      <c r="MD670" s="266"/>
      <c r="ME670" s="1"/>
      <c r="MH670" s="1"/>
      <c r="MI670" s="1"/>
      <c r="MJ670" s="1"/>
      <c r="MK670" s="1"/>
      <c r="ML670" s="10">
        <f>SUM(MK665:MK669)</f>
        <v>103.5</v>
      </c>
      <c r="MM670" s="266"/>
      <c r="MN670" s="1"/>
      <c r="MQ670" s="1"/>
      <c r="MR670" s="1"/>
      <c r="MS670" s="1"/>
      <c r="MT670" s="1"/>
      <c r="MU670" s="10">
        <f>SUM(MT665:MT669)</f>
        <v>241.7</v>
      </c>
      <c r="MV670" s="266"/>
      <c r="MW670" s="1"/>
      <c r="MZ670" s="1"/>
      <c r="NA670" s="1"/>
      <c r="NB670" s="1"/>
      <c r="NC670" s="1"/>
      <c r="ND670" s="10">
        <f>SUM(NC665:NC669)</f>
        <v>376.20000000000005</v>
      </c>
      <c r="NE670" s="266"/>
      <c r="NF670" s="1"/>
      <c r="NI670" s="1"/>
      <c r="NJ670" s="1"/>
      <c r="NK670" s="1"/>
      <c r="NL670" s="1"/>
      <c r="NM670" s="10">
        <f>SUM(NL665:NL669)</f>
        <v>116.1</v>
      </c>
      <c r="NN670" s="266"/>
      <c r="NO670" s="1"/>
      <c r="NR670" s="1"/>
      <c r="NS670" s="1"/>
      <c r="NT670" s="1"/>
      <c r="NU670" s="1"/>
      <c r="NV670" s="10">
        <f>SUM(NU665:NU669)</f>
        <v>97.699999999999989</v>
      </c>
      <c r="NW670" s="266"/>
      <c r="NX670" s="1"/>
      <c r="NY670" s="14"/>
      <c r="OB670" s="1"/>
      <c r="OC670" s="1"/>
      <c r="OD670" s="1"/>
      <c r="OE670" s="10">
        <f>SUM(OD665:OD669)</f>
        <v>2.8</v>
      </c>
      <c r="OF670" s="266"/>
      <c r="OG670" s="1"/>
      <c r="OJ670" s="1"/>
      <c r="OK670" s="1"/>
      <c r="OL670" s="1"/>
      <c r="OM670" s="1"/>
      <c r="ON670" s="10">
        <f>SUM(OM665:OM669)</f>
        <v>251.6</v>
      </c>
      <c r="OO670" s="266"/>
      <c r="OP670" s="1"/>
      <c r="OS670" s="1"/>
      <c r="OT670" s="1"/>
      <c r="OU670" s="1"/>
      <c r="OV670" s="1"/>
      <c r="OW670" s="10">
        <f>SUM(OV665:OV669)</f>
        <v>368.00000000000006</v>
      </c>
      <c r="OX670" s="266"/>
      <c r="OY670" s="1"/>
      <c r="PB670" s="1"/>
      <c r="PC670" s="1"/>
      <c r="PD670" s="1"/>
      <c r="PE670" s="1"/>
      <c r="PF670" s="10">
        <f>SUM(PE665:PE669)</f>
        <v>562.4</v>
      </c>
      <c r="PG670" s="266"/>
      <c r="PH670" s="1"/>
      <c r="PK670" s="1"/>
      <c r="PL670" s="1"/>
      <c r="PM670" s="1"/>
      <c r="PN670" s="1"/>
      <c r="PO670" s="10">
        <f>SUM(PN665:PN669)</f>
        <v>461.6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494.3</v>
      </c>
      <c r="QQ670" s="266"/>
      <c r="QR670" s="1"/>
      <c r="QU670" s="1"/>
      <c r="QV670" s="1"/>
      <c r="QW670" s="1"/>
      <c r="QX670" s="1"/>
      <c r="QY670" s="10">
        <f>SUM(QX665:QX669)</f>
        <v>288.2</v>
      </c>
      <c r="QZ670" s="266"/>
      <c r="RA670" s="1"/>
      <c r="RD670" s="1"/>
      <c r="RE670" s="1"/>
      <c r="RF670" s="1"/>
      <c r="RG670" s="1"/>
      <c r="RH670" s="10">
        <f>SUM(RG665:RG669)</f>
        <v>3.5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96.4</v>
      </c>
      <c r="SA670" s="42"/>
      <c r="SB670" s="2"/>
      <c r="SE670" s="1"/>
      <c r="SF670" s="1"/>
      <c r="SG670" s="1"/>
      <c r="SH670" s="1"/>
      <c r="SI670" s="10">
        <f>SUM(SH665:SH669)</f>
        <v>190.4</v>
      </c>
      <c r="SJ670" s="42"/>
      <c r="SK670" s="2"/>
      <c r="SN670" s="1"/>
      <c r="SO670" s="1"/>
      <c r="SP670" s="1"/>
      <c r="SQ670" s="1"/>
      <c r="SR670" s="10">
        <f>SUM(SQ665:SQ669)</f>
        <v>448.1</v>
      </c>
      <c r="SS670" s="42"/>
      <c r="ST670" s="2"/>
      <c r="SW670" s="1"/>
      <c r="SX670" s="1"/>
      <c r="SY670" s="1"/>
      <c r="SZ670" s="1"/>
      <c r="TA670" s="10">
        <f>SUM(SZ665:SZ669)</f>
        <v>68.800000000000011</v>
      </c>
      <c r="TB670" s="42"/>
      <c r="TC670" s="2"/>
      <c r="TJ670" s="10">
        <f>SUM(TI665:TI669)</f>
        <v>276.90000000000003</v>
      </c>
      <c r="TK670" s="42"/>
      <c r="TL670" s="2"/>
      <c r="TO670" s="1"/>
      <c r="TP670" s="1"/>
      <c r="TQ670" s="1"/>
      <c r="TR670" s="1"/>
      <c r="TS670" s="10">
        <f>SUM(TR665:TR669)</f>
        <v>106.3</v>
      </c>
      <c r="TT670" s="42"/>
      <c r="TU670" s="2"/>
      <c r="TX670" s="1"/>
      <c r="TY670" s="1"/>
      <c r="TZ670" s="1"/>
      <c r="UA670" s="1"/>
      <c r="UB670" s="10">
        <f>SUM(UA665:UA669)</f>
        <v>555.99999999999989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15.4</v>
      </c>
      <c r="UU670" s="42"/>
      <c r="UV670" s="2"/>
      <c r="UY670" s="1"/>
      <c r="UZ670" s="1"/>
      <c r="VA670" s="1"/>
      <c r="VB670" s="1"/>
      <c r="VC670" s="10">
        <f>SUM(VB665:VB669)</f>
        <v>173.4</v>
      </c>
      <c r="VD670" s="42"/>
      <c r="VE670" s="2"/>
      <c r="VH670" s="1"/>
      <c r="VI670" s="1"/>
      <c r="VJ670" s="1"/>
      <c r="VK670" s="1"/>
      <c r="VL670" s="10">
        <f>SUM(VK665:VK669)</f>
        <v>109.39999999999998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11.2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85.5</v>
      </c>
      <c r="XO670" s="42"/>
      <c r="XP670" s="2"/>
      <c r="XS670" s="1"/>
      <c r="XT670" s="1"/>
      <c r="XU670" s="1"/>
      <c r="XV670" s="1"/>
      <c r="XW670" s="10">
        <f>SUM(XV665:XV669)</f>
        <v>356.5</v>
      </c>
      <c r="XX670" s="42"/>
      <c r="XY670" s="2"/>
      <c r="YF670" s="10">
        <f>SUM(YE665:YE669)</f>
        <v>285.8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266.60000000000002</v>
      </c>
      <c r="ZH670" s="42"/>
      <c r="ZI670" s="2"/>
      <c r="ZP670" s="10">
        <f>SUM(ZO665:ZO669)</f>
        <v>326.89999999999998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208.2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165.29999999999998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70.2</v>
      </c>
      <c r="AHG670" s="42"/>
      <c r="AHH670" s="2"/>
      <c r="AHK670" s="1"/>
      <c r="AHL670" s="1"/>
      <c r="AHM670" s="1"/>
      <c r="AHN670" s="1"/>
      <c r="AHO670" s="10">
        <f>SUM(AHN665:AHN669)</f>
        <v>16.7</v>
      </c>
      <c r="AHP670" s="42"/>
      <c r="AHQ670" s="2"/>
      <c r="AHT670" s="1"/>
      <c r="AHU670" s="1"/>
      <c r="AHV670" s="1"/>
      <c r="AHW670" s="1"/>
      <c r="AHX670" s="10">
        <f>SUM(AHW665:AHW669)</f>
        <v>118.5</v>
      </c>
      <c r="AHY670" s="42"/>
      <c r="AHZ670" s="2"/>
      <c r="AIC670" s="1"/>
      <c r="AID670" s="1"/>
      <c r="AIE670" s="1"/>
      <c r="AIF670" s="1"/>
      <c r="AIG670" s="10">
        <f>SUM(AIF665:AIF669)</f>
        <v>38.9</v>
      </c>
      <c r="AIH670" s="42"/>
      <c r="AII670" s="2"/>
      <c r="AIL670" s="1"/>
      <c r="AIM670" s="1"/>
      <c r="AIN670" s="1"/>
      <c r="AIO670" s="1"/>
      <c r="AIP670" s="10">
        <f>SUM(AIO665:AIO669)</f>
        <v>32.199999999999996</v>
      </c>
      <c r="AIQ670" s="42"/>
      <c r="AIR670" s="2"/>
      <c r="AIU670" s="1"/>
      <c r="AIV670" s="1"/>
      <c r="AIW670" s="1"/>
      <c r="AIX670" s="1"/>
      <c r="AIY670" s="10">
        <f>SUM(AIX665:AIX669)</f>
        <v>266.60000000000002</v>
      </c>
      <c r="AIZ670" s="42"/>
      <c r="AJA670" s="2"/>
      <c r="AJD670" s="1"/>
      <c r="AJE670" s="1"/>
      <c r="AJF670" s="1"/>
      <c r="AJG670" s="1"/>
      <c r="AJH670" s="10">
        <f>SUM(AJG665:AJG669)</f>
        <v>222.3</v>
      </c>
      <c r="AJI670" s="42"/>
      <c r="AJJ670" s="2"/>
      <c r="AJM670" s="1"/>
      <c r="AJN670" s="1"/>
      <c r="AJO670" s="1"/>
      <c r="AJP670" s="1"/>
      <c r="AJQ670" s="10">
        <f>SUM(AJP665:AJP669)</f>
        <v>304.10000000000002</v>
      </c>
      <c r="AJR670" s="42"/>
      <c r="AJS670" s="2"/>
      <c r="AJV670" s="1"/>
      <c r="AJW670" s="1"/>
      <c r="AJX670" s="1"/>
      <c r="AJY670" s="1"/>
      <c r="AJZ670" s="10">
        <f>SUM(AJY665:AJY669)</f>
        <v>95.6</v>
      </c>
      <c r="AKA670" s="42"/>
      <c r="AKB670" s="2"/>
      <c r="AKE670" s="1"/>
      <c r="AKF670" s="1"/>
      <c r="AKG670" s="1"/>
      <c r="AKH670" s="1"/>
      <c r="AKI670" s="10">
        <f>SUM(AKH665:AKH669)</f>
        <v>219.3</v>
      </c>
      <c r="AKJ670" s="42"/>
      <c r="AKK670" s="2"/>
      <c r="AKN670" s="1"/>
      <c r="AKO670" s="1"/>
      <c r="AKP670" s="1"/>
      <c r="AKQ670" s="1"/>
      <c r="AKR670" s="10">
        <f>SUM(AKQ665:AKQ669)</f>
        <v>230.39999999999998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14.7</v>
      </c>
      <c r="ALK670" s="42"/>
      <c r="ALL670" s="2"/>
      <c r="ALO670" s="1"/>
      <c r="ALP670" s="1"/>
      <c r="ALQ670" s="1"/>
      <c r="ALR670" s="1"/>
      <c r="ALS670" s="10">
        <f>SUM(ALR665:ALR669)</f>
        <v>9.4</v>
      </c>
      <c r="ALT670" s="42"/>
      <c r="ALU670" s="2"/>
      <c r="ALX670" s="1"/>
      <c r="ALY670" s="1"/>
      <c r="ALZ670" s="1"/>
      <c r="AMA670" s="1"/>
      <c r="AMB670" s="10">
        <f>SUM(AMA665:AMA669)</f>
        <v>83.399999999999991</v>
      </c>
      <c r="AMC670" s="42"/>
      <c r="AMD670" s="2"/>
      <c r="AMG670" s="1"/>
      <c r="AMH670" s="1"/>
      <c r="AMI670" s="1"/>
      <c r="AMJ670" s="1"/>
      <c r="AMK670" s="10">
        <f>SUM(AMJ665:AMJ669)</f>
        <v>307.5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398.9</v>
      </c>
      <c r="AND670" s="42"/>
      <c r="ANE670" s="2"/>
      <c r="ANH670" s="1"/>
      <c r="ANI670" s="1"/>
      <c r="ANJ670" s="1"/>
      <c r="ANK670" s="1"/>
      <c r="ANL670" s="10">
        <f>SUM(ANK665:ANK669)</f>
        <v>199.7</v>
      </c>
      <c r="ANM670" s="42"/>
      <c r="ANN670" s="2"/>
      <c r="ANQ670" s="1"/>
      <c r="ANR670" s="1"/>
      <c r="ANS670" s="1"/>
      <c r="ANT670" s="1"/>
      <c r="ANU670" s="10">
        <f>SUM(ANT665:ANT669)</f>
        <v>138.69999999999999</v>
      </c>
      <c r="ANV670" s="42"/>
      <c r="ANW670" s="2"/>
      <c r="ANZ670" s="1"/>
      <c r="AOA670" s="1"/>
      <c r="AOB670" s="1"/>
      <c r="AOC670" s="1"/>
      <c r="AOD670" s="10">
        <f>SUM(AOC665:AOC669)</f>
        <v>75.099999999999994</v>
      </c>
      <c r="AOE670" s="42"/>
      <c r="AOF670" s="2"/>
      <c r="AOI670" s="1"/>
      <c r="AOJ670" s="1"/>
      <c r="AOK670" s="1"/>
      <c r="AOL670" s="1"/>
      <c r="AOM670" s="10">
        <f>SUM(AOL665:AOL669)</f>
        <v>62.599999999999994</v>
      </c>
      <c r="AON670" s="42"/>
      <c r="AOO670" s="2"/>
      <c r="AOR670" s="1"/>
      <c r="AOS670" s="1"/>
      <c r="AOT670" s="1"/>
      <c r="AOU670" s="1"/>
      <c r="AOV670" s="10">
        <f>SUM(AOU665:AOU669)</f>
        <v>357.6</v>
      </c>
      <c r="AOW670" s="42"/>
      <c r="AOX670" s="2"/>
      <c r="APA670" s="1"/>
      <c r="APB670" s="1"/>
      <c r="APC670" s="1"/>
      <c r="APD670" s="1"/>
      <c r="APE670" s="10">
        <f>SUM(APD665:APD669)</f>
        <v>196.10000000000002</v>
      </c>
      <c r="APF670" s="42"/>
      <c r="APG670" s="2"/>
      <c r="APJ670" s="1"/>
      <c r="APK670" s="1"/>
      <c r="APL670" s="1"/>
      <c r="APM670" s="1"/>
      <c r="APN670" s="10">
        <f>SUM(APM665:APM669)</f>
        <v>66.3</v>
      </c>
      <c r="APO670" s="42"/>
      <c r="APP670" s="2"/>
      <c r="APS670" s="1"/>
      <c r="APT670" s="1"/>
      <c r="APU670" s="1"/>
      <c r="APV670" s="1"/>
      <c r="APW670" s="10">
        <f>SUM(APV665:APV669)</f>
        <v>68.7</v>
      </c>
      <c r="APX670" s="42"/>
      <c r="APY670" s="2"/>
      <c r="AQB670" s="1"/>
      <c r="AQC670" s="1"/>
      <c r="AQD670" s="1"/>
      <c r="AQE670" s="1"/>
      <c r="AQF670" s="10">
        <f>SUM(AQE665:AQE669)</f>
        <v>119.5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15941.800000000001</v>
      </c>
      <c r="H672" s="57"/>
      <c r="I672" s="272"/>
      <c r="J672" s="57"/>
      <c r="N672" s="15" t="s">
        <v>1552</v>
      </c>
      <c r="O672" s="57"/>
      <c r="P672" s="205">
        <f>SUM(P599:P669)</f>
        <v>16478.7</v>
      </c>
      <c r="Q672" s="57"/>
      <c r="R672" s="272"/>
      <c r="S672" s="57"/>
      <c r="W672" s="15" t="s">
        <v>1552</v>
      </c>
      <c r="X672" s="57"/>
      <c r="Y672" s="205">
        <f>SUM(Y599:Y669)</f>
        <v>16389.099999999999</v>
      </c>
      <c r="Z672" s="57"/>
      <c r="AA672" s="272"/>
      <c r="AB672" s="57"/>
      <c r="AF672" s="15" t="s">
        <v>1552</v>
      </c>
      <c r="AG672" s="57"/>
      <c r="AH672" s="205">
        <f>SUM(AH599:AH669)</f>
        <v>17063.299999999996</v>
      </c>
      <c r="AI672" s="57"/>
      <c r="AJ672" s="272"/>
      <c r="AK672" s="57"/>
      <c r="AO672" s="15" t="s">
        <v>1552</v>
      </c>
      <c r="AP672" s="57"/>
      <c r="AQ672" s="205">
        <f>SUM(AQ599:AQ669)</f>
        <v>17670</v>
      </c>
      <c r="AR672" s="57"/>
      <c r="AS672" s="272"/>
      <c r="AT672" s="57"/>
      <c r="AX672" s="15" t="s">
        <v>1552</v>
      </c>
      <c r="AY672" s="57"/>
      <c r="AZ672" s="205">
        <f>SUM(AZ599:AZ669)</f>
        <v>15736.600000000004</v>
      </c>
      <c r="BA672" s="57"/>
      <c r="BB672" s="272"/>
      <c r="BC672" s="57"/>
      <c r="BG672" s="15" t="s">
        <v>1552</v>
      </c>
      <c r="BH672" s="57"/>
      <c r="BI672" s="205">
        <f>SUM(BI599:BI669)</f>
        <v>16520.200000000004</v>
      </c>
      <c r="BJ672" s="57"/>
      <c r="BK672" s="272"/>
      <c r="BL672" s="57"/>
      <c r="BP672" s="15" t="s">
        <v>1552</v>
      </c>
      <c r="BQ672" s="57"/>
      <c r="BR672" s="205">
        <f>SUM(BR599:BR669)</f>
        <v>17380.2</v>
      </c>
      <c r="BS672" s="57"/>
      <c r="BT672" s="272"/>
      <c r="BU672" s="57"/>
      <c r="BY672" s="15" t="s">
        <v>1552</v>
      </c>
      <c r="BZ672" s="57"/>
      <c r="CA672" s="205">
        <f>SUM(CA599:CA669)</f>
        <v>16328.1</v>
      </c>
      <c r="CB672" s="57"/>
      <c r="CC672" s="272"/>
      <c r="CD672" s="57"/>
      <c r="CH672" s="15" t="s">
        <v>1552</v>
      </c>
      <c r="CI672" s="57"/>
      <c r="CJ672" s="205">
        <f>SUM(CJ599:CJ669)</f>
        <v>16425.199999999993</v>
      </c>
      <c r="CK672" s="57"/>
      <c r="CL672" s="272"/>
      <c r="CM672" s="57"/>
      <c r="CQ672" s="15" t="s">
        <v>1552</v>
      </c>
      <c r="CR672" s="57"/>
      <c r="CS672" s="205">
        <f>SUM(CS599:CS669)</f>
        <v>15561.699999999999</v>
      </c>
      <c r="CT672" s="57"/>
      <c r="CU672" s="272"/>
      <c r="CV672" s="57"/>
      <c r="CZ672" s="15" t="s">
        <v>1552</v>
      </c>
      <c r="DA672" s="57"/>
      <c r="DB672" s="205">
        <f>SUM(DB599:DB669)</f>
        <v>17000.5</v>
      </c>
      <c r="DC672" s="57"/>
      <c r="DD672" s="272"/>
      <c r="DE672" s="57"/>
      <c r="DI672" s="15" t="s">
        <v>1552</v>
      </c>
      <c r="DJ672" s="57"/>
      <c r="DK672" s="205">
        <f>SUM(DK599:DK669)</f>
        <v>16502</v>
      </c>
      <c r="DL672" s="57"/>
      <c r="DM672" s="272"/>
      <c r="DN672" s="57"/>
      <c r="DR672" s="15" t="s">
        <v>1552</v>
      </c>
      <c r="DS672" s="57"/>
      <c r="DT672" s="205">
        <f>SUM(DT599:DT669)</f>
        <v>15445.199999999999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13259.399999999998</v>
      </c>
      <c r="EM672" s="57"/>
      <c r="EN672" s="272"/>
      <c r="EO672" s="57"/>
      <c r="ES672" s="15" t="s">
        <v>1552</v>
      </c>
      <c r="ET672" s="57"/>
      <c r="EU672" s="205">
        <f>SUM(EU599:EU669)</f>
        <v>16206.949999999995</v>
      </c>
      <c r="EV672" s="57"/>
      <c r="EW672" s="272"/>
      <c r="EX672" s="57"/>
      <c r="FB672" s="15" t="s">
        <v>1552</v>
      </c>
      <c r="FC672" s="57"/>
      <c r="FD672" s="205">
        <f>SUM(FD599:FD669)</f>
        <v>14047.399999999994</v>
      </c>
      <c r="FE672" s="57"/>
      <c r="FF672" s="272"/>
      <c r="FG672" s="57"/>
      <c r="FK672" s="15" t="s">
        <v>1552</v>
      </c>
      <c r="FL672" s="57"/>
      <c r="FM672" s="205">
        <f>SUM(FM599:FM669)</f>
        <v>16933.400000000001</v>
      </c>
      <c r="FN672" s="57"/>
      <c r="FO672" s="272"/>
      <c r="FP672" s="57"/>
      <c r="FT672" s="15" t="s">
        <v>1552</v>
      </c>
      <c r="FU672" s="57"/>
      <c r="FV672" s="205">
        <f>SUM(FV599:FV669)</f>
        <v>16583.700000000004</v>
      </c>
      <c r="FW672" s="57"/>
      <c r="FX672" s="272"/>
      <c r="FY672" s="57"/>
      <c r="GC672" s="15" t="s">
        <v>1552</v>
      </c>
      <c r="GD672" s="57"/>
      <c r="GE672" s="205">
        <f>SUM(GE599:GE669)</f>
        <v>15508.799999999997</v>
      </c>
      <c r="GF672" s="57"/>
      <c r="GG672" s="272"/>
      <c r="GH672" s="57"/>
      <c r="GL672" s="15" t="s">
        <v>1552</v>
      </c>
      <c r="GM672" s="57"/>
      <c r="GN672" s="205">
        <f>SUM(GN599:GN669)</f>
        <v>15396.699999999999</v>
      </c>
      <c r="GO672" s="57"/>
      <c r="GP672" s="272"/>
      <c r="GQ672" s="57"/>
      <c r="GU672" s="15" t="s">
        <v>1552</v>
      </c>
      <c r="GV672" s="57"/>
      <c r="GW672" s="205">
        <f>SUM(GW599:GW669)</f>
        <v>16169.9</v>
      </c>
      <c r="GX672" s="57"/>
      <c r="GY672" s="272"/>
      <c r="GZ672" s="57"/>
      <c r="HD672" s="15" t="s">
        <v>1552</v>
      </c>
      <c r="HE672" s="57"/>
      <c r="HF672" s="205">
        <f>SUM(HF599:HF669)</f>
        <v>16512.500000000004</v>
      </c>
      <c r="HG672" s="57"/>
      <c r="HH672" s="272"/>
      <c r="HI672" s="57"/>
      <c r="HM672" s="15" t="s">
        <v>1552</v>
      </c>
      <c r="HN672" s="57"/>
      <c r="HO672" s="205">
        <f>SUM(HO599:HO669)</f>
        <v>17423.800000000003</v>
      </c>
      <c r="HP672" s="57"/>
      <c r="HQ672" s="272"/>
      <c r="HR672" s="57"/>
      <c r="HV672" s="15" t="s">
        <v>1552</v>
      </c>
      <c r="HW672" s="57"/>
      <c r="HX672" s="205">
        <f>SUM(HX599:HX669)</f>
        <v>14626.999999999996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16286.400000000009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13453.799999999994</v>
      </c>
      <c r="IZ672" s="57"/>
      <c r="JA672" s="272"/>
      <c r="JB672" s="57"/>
      <c r="JF672" s="15" t="s">
        <v>1552</v>
      </c>
      <c r="JG672" s="57"/>
      <c r="JH672" s="205">
        <f>SUM(JH599:JH669)</f>
        <v>14382.199999999999</v>
      </c>
      <c r="JI672" s="57"/>
      <c r="JJ672" s="272"/>
      <c r="JK672" s="57"/>
      <c r="JO672" s="15" t="s">
        <v>1552</v>
      </c>
      <c r="JP672" s="57"/>
      <c r="JQ672" s="205">
        <f>SUM(JQ599:JQ669)</f>
        <v>12677.400000000001</v>
      </c>
      <c r="JR672" s="57"/>
      <c r="JS672" s="272"/>
      <c r="JT672" s="57"/>
      <c r="JX672" s="15" t="s">
        <v>1552</v>
      </c>
      <c r="JY672" s="57"/>
      <c r="JZ672" s="205">
        <f>SUM(JZ599:JZ669)</f>
        <v>14058.599999999999</v>
      </c>
      <c r="KA672" s="57"/>
      <c r="KB672" s="272"/>
      <c r="KC672" s="57"/>
      <c r="KG672" s="15" t="s">
        <v>1552</v>
      </c>
      <c r="KH672" s="57"/>
      <c r="KI672" s="205">
        <f>SUM(KI599:KI669)</f>
        <v>13460.999999999998</v>
      </c>
      <c r="KJ672" s="57"/>
      <c r="KK672" s="272"/>
      <c r="KL672" s="57"/>
      <c r="KP672" s="15" t="s">
        <v>1552</v>
      </c>
      <c r="KQ672" s="57"/>
      <c r="KR672" s="205">
        <f>SUM(KR599:KR669)</f>
        <v>13745.999999999996</v>
      </c>
      <c r="KS672" s="57"/>
      <c r="KT672" s="272"/>
      <c r="KU672" s="57"/>
      <c r="KY672" s="15" t="s">
        <v>1552</v>
      </c>
      <c r="KZ672" s="57"/>
      <c r="LA672" s="205">
        <f>SUM(LA599:LA669)</f>
        <v>15147.099999999995</v>
      </c>
      <c r="LB672" s="57"/>
      <c r="LC672" s="272"/>
      <c r="LD672" s="57"/>
      <c r="LH672" s="15" t="s">
        <v>1552</v>
      </c>
      <c r="LI672" s="57"/>
      <c r="LJ672" s="205">
        <f>SUM(LJ599:LJ669)</f>
        <v>14322.700000000003</v>
      </c>
      <c r="LK672" s="57"/>
      <c r="LL672" s="272"/>
      <c r="LM672" s="57"/>
      <c r="LQ672" s="15" t="s">
        <v>1552</v>
      </c>
      <c r="LR672" s="57"/>
      <c r="LS672" s="205">
        <f>SUM(LS599:LS669)</f>
        <v>16552.800000000003</v>
      </c>
      <c r="LT672" s="57"/>
      <c r="LU672" s="272"/>
      <c r="LV672" s="57"/>
      <c r="LZ672" s="15" t="s">
        <v>1552</v>
      </c>
      <c r="MA672" s="57"/>
      <c r="MB672" s="205">
        <f>SUM(MB599:MB669)</f>
        <v>12756.800000000005</v>
      </c>
      <c r="MC672" s="57"/>
      <c r="MD672" s="272"/>
      <c r="ME672" s="57"/>
      <c r="MI672" s="15" t="s">
        <v>1552</v>
      </c>
      <c r="MJ672" s="57"/>
      <c r="MK672" s="205">
        <f>SUM(MK599:MK669)</f>
        <v>16025.600000000004</v>
      </c>
      <c r="ML672" s="57"/>
      <c r="MM672" s="272"/>
      <c r="MN672" s="57"/>
      <c r="MR672" s="15" t="s">
        <v>1552</v>
      </c>
      <c r="MS672" s="57"/>
      <c r="MT672" s="205">
        <f>SUM(MT599:MT669)</f>
        <v>14589.9</v>
      </c>
      <c r="MU672" s="57"/>
      <c r="MV672" s="272"/>
      <c r="MW672" s="57"/>
      <c r="NA672" s="15" t="s">
        <v>1552</v>
      </c>
      <c r="NB672" s="57"/>
      <c r="NC672" s="205">
        <f>SUM(NC599:NC669)</f>
        <v>15025.299999999994</v>
      </c>
      <c r="ND672" s="57"/>
      <c r="NE672" s="272"/>
      <c r="NF672" s="57"/>
      <c r="NJ672" s="15" t="s">
        <v>1552</v>
      </c>
      <c r="NK672" s="57"/>
      <c r="NL672" s="205">
        <f>SUM(NL599:NL669)</f>
        <v>12198.8</v>
      </c>
      <c r="NM672" s="57"/>
      <c r="NN672" s="272"/>
      <c r="NO672" s="57"/>
      <c r="NS672" s="15" t="s">
        <v>1552</v>
      </c>
      <c r="NT672" s="57"/>
      <c r="NU672" s="205">
        <f>SUM(NU599:NU669)</f>
        <v>12408.2</v>
      </c>
      <c r="NV672" s="57"/>
      <c r="NW672" s="272"/>
      <c r="NX672" s="57"/>
      <c r="OB672" s="15" t="s">
        <v>1552</v>
      </c>
      <c r="OC672" s="57"/>
      <c r="OD672" s="205">
        <f>SUM(OD599:OD669)</f>
        <v>9322.3000000000029</v>
      </c>
      <c r="OE672" s="57"/>
      <c r="OF672" s="272"/>
      <c r="OG672" s="57"/>
      <c r="OK672" s="15" t="s">
        <v>1552</v>
      </c>
      <c r="OL672" s="57"/>
      <c r="OM672" s="205">
        <f>SUM(OM599:OM669)</f>
        <v>15373</v>
      </c>
      <c r="ON672" s="57"/>
      <c r="OO672" s="272"/>
      <c r="OP672" s="57"/>
      <c r="OT672" s="15" t="s">
        <v>1552</v>
      </c>
      <c r="OU672" s="57"/>
      <c r="OV672" s="205">
        <f>SUM(OV599:OV669)</f>
        <v>10775.099999999997</v>
      </c>
      <c r="OW672" s="57"/>
      <c r="OX672" s="272"/>
      <c r="OY672" s="57"/>
      <c r="PC672" s="15" t="s">
        <v>1552</v>
      </c>
      <c r="PD672" s="57"/>
      <c r="PE672" s="205">
        <f>SUM(PE599:PE669)</f>
        <v>15901.800000000008</v>
      </c>
      <c r="PF672" s="57"/>
      <c r="PG672" s="272"/>
      <c r="PH672" s="57"/>
      <c r="PL672" s="15" t="s">
        <v>1552</v>
      </c>
      <c r="PM672" s="57"/>
      <c r="PN672" s="205">
        <f>SUM(PN599:PN669)</f>
        <v>15637.700000000003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12298.300000000003</v>
      </c>
      <c r="QG672" s="57"/>
      <c r="QH672" s="272"/>
      <c r="QI672" s="57"/>
      <c r="QM672" s="15" t="s">
        <v>1552</v>
      </c>
      <c r="QN672" s="57"/>
      <c r="QO672" s="205">
        <f>SUM(QO599:QO669)</f>
        <v>14336.45</v>
      </c>
      <c r="QP672" s="57"/>
      <c r="QQ672" s="272"/>
      <c r="QR672" s="57"/>
      <c r="QV672" s="15" t="s">
        <v>1552</v>
      </c>
      <c r="QW672" s="57"/>
      <c r="QX672" s="205">
        <f>SUM(QX599:QX669)</f>
        <v>15388.099999999999</v>
      </c>
      <c r="QY672" s="57"/>
      <c r="QZ672" s="272"/>
      <c r="RA672" s="57"/>
      <c r="RE672" s="15" t="s">
        <v>1552</v>
      </c>
      <c r="RF672" s="57"/>
      <c r="RG672" s="205">
        <f>SUM(RG599:RG669)</f>
        <v>13778.2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17264.900000000001</v>
      </c>
      <c r="SA672" s="274"/>
      <c r="SB672" s="182"/>
      <c r="SF672" s="15" t="s">
        <v>1552</v>
      </c>
      <c r="SH672" s="205">
        <f>SUM(SH599:SH669)</f>
        <v>16439.800000000003</v>
      </c>
      <c r="SJ672" s="274"/>
      <c r="SK672" s="182"/>
      <c r="SO672" s="15" t="s">
        <v>1552</v>
      </c>
      <c r="SQ672" s="205">
        <f>SUM(SQ599:SQ669)</f>
        <v>16174.700000000004</v>
      </c>
      <c r="SS672" s="274"/>
      <c r="ST672" s="182"/>
      <c r="SX672" s="15" t="s">
        <v>1552</v>
      </c>
      <c r="SZ672" s="205">
        <f>SUM(SZ599:SZ669)</f>
        <v>11768.900000000005</v>
      </c>
      <c r="TB672" s="274"/>
      <c r="TC672" s="182"/>
      <c r="TG672" s="15" t="s">
        <v>1552</v>
      </c>
      <c r="TI672" s="205">
        <f>SUM(TI599:TI669)</f>
        <v>14516.399999999998</v>
      </c>
      <c r="TK672" s="274"/>
      <c r="TL672" s="182"/>
      <c r="TP672" s="15" t="s">
        <v>1552</v>
      </c>
      <c r="TR672" s="205">
        <f>SUM(TR599:TR669)</f>
        <v>12343.2</v>
      </c>
      <c r="TT672" s="274"/>
      <c r="TU672" s="182"/>
      <c r="TY672" s="15" t="s">
        <v>1552</v>
      </c>
      <c r="UA672" s="205">
        <f>SUM(UA599:UA669)</f>
        <v>13812.899999999996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14529.199999999997</v>
      </c>
      <c r="UU672" s="274"/>
      <c r="UV672" s="182"/>
      <c r="UZ672" s="15" t="s">
        <v>1552</v>
      </c>
      <c r="VB672" s="205">
        <f>SUM(VB599:VB669)</f>
        <v>13326.799999999996</v>
      </c>
      <c r="VD672" s="274"/>
      <c r="VE672" s="182"/>
      <c r="VI672" s="15" t="s">
        <v>1552</v>
      </c>
      <c r="VK672" s="205">
        <f>SUM(VK599:VK669)</f>
        <v>14325.100000000002</v>
      </c>
      <c r="VM672" s="274"/>
      <c r="VN672" s="182"/>
      <c r="VR672" s="15" t="s">
        <v>1552</v>
      </c>
      <c r="VT672" s="205">
        <f>SUM(VT599:VT669)</f>
        <v>10252.799999999997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10336.200000000003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12609.699999999995</v>
      </c>
      <c r="XO672" s="274"/>
      <c r="XP672" s="182"/>
      <c r="XT672" s="15" t="s">
        <v>1552</v>
      </c>
      <c r="XV672" s="205">
        <f>SUM(XV599:XV669)</f>
        <v>14983.799999999994</v>
      </c>
      <c r="XX672" s="274"/>
      <c r="XY672" s="182"/>
      <c r="YC672" s="15" t="s">
        <v>1552</v>
      </c>
      <c r="YE672" s="205">
        <f>SUM(YE599:YE669)</f>
        <v>15501.9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15763.200000000003</v>
      </c>
      <c r="ZH672" s="274"/>
      <c r="ZI672" s="182"/>
      <c r="ZM672" s="15" t="s">
        <v>1552</v>
      </c>
      <c r="ZO672" s="205">
        <f>SUM(ZO599:ZO669)</f>
        <v>14925.299999999997</v>
      </c>
      <c r="ZQ672" s="274"/>
      <c r="ZR672" s="182"/>
      <c r="ZV672" s="15" t="s">
        <v>1552</v>
      </c>
      <c r="ZX672" s="205">
        <f>SUM(ZX599:ZX669)</f>
        <v>14147.699999999995</v>
      </c>
      <c r="ZZ672" s="274"/>
      <c r="AAA672" s="182"/>
      <c r="AAE672" s="15" t="s">
        <v>1552</v>
      </c>
      <c r="AAG672" s="205">
        <f>SUM(AAG599:AAG669)</f>
        <v>10194.399999999994</v>
      </c>
      <c r="AAI672" s="274"/>
      <c r="AAJ672" s="182"/>
      <c r="AAN672" s="15" t="s">
        <v>1552</v>
      </c>
      <c r="AAP672" s="205">
        <f>SUM(AAP599:AAP669)</f>
        <v>11932.500000000004</v>
      </c>
      <c r="AAR672" s="274"/>
      <c r="AAS672" s="182"/>
      <c r="AAW672" s="15" t="s">
        <v>1552</v>
      </c>
      <c r="AAY672" s="205">
        <f>SUM(AAY599:AAY669)</f>
        <v>11576.349999999999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10490.799999999997</v>
      </c>
      <c r="ABS672" s="274"/>
      <c r="ABT672" s="182"/>
      <c r="ABX672" s="15" t="s">
        <v>1552</v>
      </c>
      <c r="ABZ672" s="205">
        <f>SUM(ABZ599:ABZ669)</f>
        <v>14922.500000000002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12830.600000000004</v>
      </c>
      <c r="AHG672" s="274"/>
      <c r="AHH672" s="182"/>
      <c r="AHL672" s="15" t="s">
        <v>1552</v>
      </c>
      <c r="AHN672" s="205">
        <f>SUM(AHN599:AHN669)</f>
        <v>10207.199999999995</v>
      </c>
      <c r="AHP672" s="274"/>
      <c r="AHQ672" s="182"/>
      <c r="AHU672" s="15" t="s">
        <v>1552</v>
      </c>
      <c r="AHW672" s="205">
        <f>SUM(AHW599:AHW669)</f>
        <v>15736.199999999997</v>
      </c>
      <c r="AHY672" s="274"/>
      <c r="AHZ672" s="182"/>
      <c r="AID672" s="15" t="s">
        <v>1552</v>
      </c>
      <c r="AIF672" s="205">
        <f>SUM(AIF599:AIF669)</f>
        <v>12047.399999999998</v>
      </c>
      <c r="AIH672" s="274"/>
      <c r="AII672" s="182"/>
      <c r="AIM672" s="15" t="s">
        <v>1552</v>
      </c>
      <c r="AIO672" s="205">
        <f>SUM(AIO599:AIO669)</f>
        <v>12892.200000000003</v>
      </c>
      <c r="AIQ672" s="274"/>
      <c r="AIR672" s="182"/>
      <c r="AIV672" s="15" t="s">
        <v>1552</v>
      </c>
      <c r="AIX672" s="205">
        <f>SUM(AIX599:AIX669)</f>
        <v>13742.899999999996</v>
      </c>
      <c r="AIZ672" s="274"/>
      <c r="AJA672" s="182"/>
      <c r="AJE672" s="15" t="s">
        <v>1552</v>
      </c>
      <c r="AJG672" s="205">
        <f>SUM(AJG599:AJG669)</f>
        <v>13280.9</v>
      </c>
      <c r="AJI672" s="274"/>
      <c r="AJJ672" s="182"/>
      <c r="AJN672" s="15" t="s">
        <v>1552</v>
      </c>
      <c r="AJP672" s="205">
        <f>SUM(AJP599:AJP669)</f>
        <v>14449.200000000003</v>
      </c>
      <c r="AJR672" s="274"/>
      <c r="AJS672" s="182"/>
      <c r="AJW672" s="15" t="s">
        <v>1552</v>
      </c>
      <c r="AJY672" s="205">
        <f>SUM(AJY599:AJY669)</f>
        <v>12645.299999999997</v>
      </c>
      <c r="AKA672" s="274"/>
      <c r="AKB672" s="182"/>
      <c r="AKF672" s="15" t="s">
        <v>1552</v>
      </c>
      <c r="AKH672" s="205">
        <f>SUM(AKH599:AKH669)</f>
        <v>14997.6</v>
      </c>
      <c r="AKJ672" s="274"/>
      <c r="AKK672" s="182"/>
      <c r="AKO672" s="15" t="s">
        <v>1552</v>
      </c>
      <c r="AKQ672" s="205">
        <f>SUM(AKQ599:AKQ669)</f>
        <v>15593.199999999997</v>
      </c>
      <c r="AKS672" s="274"/>
      <c r="AKT672" s="182"/>
      <c r="AKX672" s="15" t="s">
        <v>1552</v>
      </c>
      <c r="AKZ672" s="205">
        <f>SUM(AKZ599:AKZ669)</f>
        <v>10308.000000000005</v>
      </c>
      <c r="ALB672" s="274"/>
      <c r="ALC672" s="182"/>
      <c r="ALG672" s="15" t="s">
        <v>1552</v>
      </c>
      <c r="ALI672" s="205">
        <f>SUM(ALI599:ALI669)</f>
        <v>13653.000000000004</v>
      </c>
      <c r="ALK672" s="274"/>
      <c r="ALL672" s="182"/>
      <c r="ALP672" s="15" t="s">
        <v>1552</v>
      </c>
      <c r="ALR672" s="205">
        <f>SUM(ALR599:ALR669)</f>
        <v>11693.1</v>
      </c>
      <c r="ALT672" s="274"/>
      <c r="ALU672" s="182"/>
      <c r="ALY672" s="15" t="s">
        <v>1552</v>
      </c>
      <c r="AMA672" s="205">
        <f>SUM(AMA599:AMA669)</f>
        <v>13609.500000000002</v>
      </c>
      <c r="AMC672" s="274"/>
      <c r="AMD672" s="182"/>
      <c r="AMH672" s="15" t="s">
        <v>1552</v>
      </c>
      <c r="AMJ672" s="205">
        <f>SUM(AMJ599:AMJ669)</f>
        <v>13613</v>
      </c>
      <c r="AML672" s="274"/>
      <c r="AMM672" s="182"/>
      <c r="AMQ672" s="15" t="s">
        <v>1552</v>
      </c>
      <c r="AMS672" s="205">
        <f>SUM(AMS599:AMS669)</f>
        <v>13140.749999999993</v>
      </c>
      <c r="AMU672" s="274"/>
      <c r="AMV672" s="182"/>
      <c r="AMZ672" s="15" t="s">
        <v>1552</v>
      </c>
      <c r="ANB672" s="205">
        <f>SUM(ANB599:ANB669)</f>
        <v>15080.1</v>
      </c>
      <c r="AND672" s="274"/>
      <c r="ANE672" s="182"/>
      <c r="ANI672" s="15" t="s">
        <v>1552</v>
      </c>
      <c r="ANK672" s="205">
        <f>SUM(ANK599:ANK669)</f>
        <v>13228.500000000004</v>
      </c>
      <c r="ANM672" s="274"/>
      <c r="ANN672" s="182"/>
      <c r="ANR672" s="15" t="s">
        <v>1552</v>
      </c>
      <c r="ANT672" s="205">
        <f>SUM(ANT599:ANT669)</f>
        <v>13786.250000000002</v>
      </c>
      <c r="ANV672" s="274"/>
      <c r="ANW672" s="182"/>
      <c r="AOA672" s="15" t="s">
        <v>1552</v>
      </c>
      <c r="AOC672" s="205">
        <f>SUM(AOC599:AOC669)</f>
        <v>13269.299999999996</v>
      </c>
      <c r="AOE672" s="274"/>
      <c r="AOF672" s="182"/>
      <c r="AOJ672" s="15" t="s">
        <v>1552</v>
      </c>
      <c r="AOL672" s="205">
        <f>SUM(AOL599:AOL669)</f>
        <v>15841.4</v>
      </c>
      <c r="AON672" s="274"/>
      <c r="AOO672" s="182"/>
      <c r="AOS672" s="15" t="s">
        <v>1552</v>
      </c>
      <c r="AOU672" s="205">
        <f>SUM(AOU599:AOU669)</f>
        <v>16073.4</v>
      </c>
      <c r="AOW672" s="274"/>
      <c r="AOX672" s="182"/>
      <c r="APB672" s="15" t="s">
        <v>1552</v>
      </c>
      <c r="APD672" s="205">
        <f>SUM(APD599:APD669)</f>
        <v>15617.2</v>
      </c>
      <c r="APF672" s="274"/>
      <c r="APG672" s="182"/>
      <c r="APK672" s="15" t="s">
        <v>1552</v>
      </c>
      <c r="APM672" s="205">
        <f>SUM(APM599:APM669)</f>
        <v>12810.599999999997</v>
      </c>
      <c r="APO672" s="274"/>
      <c r="APP672" s="182"/>
      <c r="APT672" s="15" t="s">
        <v>1552</v>
      </c>
      <c r="APV672" s="205">
        <f>SUM(APV599:APV669)</f>
        <v>14220.300000000003</v>
      </c>
      <c r="APX672" s="274"/>
      <c r="APY672" s="182"/>
      <c r="AQC672" s="15" t="s">
        <v>1552</v>
      </c>
      <c r="AQE672" s="205">
        <f>SUM(AQE599:AQE669)</f>
        <v>13945.399999999996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2000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2643</v>
      </c>
      <c r="B681" s="28"/>
      <c r="C681" s="275"/>
      <c r="D681" s="415" t="s">
        <v>129</v>
      </c>
      <c r="E681" s="50">
        <f t="shared" ref="E681:E744" si="4">COUNTIF($A$599:$AQF$672,A681)</f>
        <v>3</v>
      </c>
      <c r="F681" s="284">
        <f t="shared" ref="F681:F744" si="5">SUM(G681:L681)</f>
        <v>0</v>
      </c>
      <c r="H681" s="453"/>
      <c r="L681" s="281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17"/>
      <c r="C682" s="417"/>
      <c r="D682" s="415" t="s">
        <v>132</v>
      </c>
      <c r="E682" s="50">
        <f t="shared" si="4"/>
        <v>12</v>
      </c>
      <c r="F682" s="284">
        <f t="shared" si="5"/>
        <v>24</v>
      </c>
      <c r="H682" s="50">
        <v>12</v>
      </c>
      <c r="I682" s="50">
        <v>12</v>
      </c>
      <c r="L682" s="281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17"/>
      <c r="D683" s="415" t="s">
        <v>129</v>
      </c>
      <c r="E683" s="50">
        <f t="shared" si="4"/>
        <v>3</v>
      </c>
      <c r="F683" s="284">
        <f t="shared" si="5"/>
        <v>2</v>
      </c>
      <c r="H683" s="453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4"/>
      <c r="D684" s="415" t="s">
        <v>134</v>
      </c>
      <c r="E684" s="50">
        <f t="shared" si="4"/>
        <v>22</v>
      </c>
      <c r="F684" s="284">
        <f t="shared" si="5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2771</v>
      </c>
      <c r="B685" s="28"/>
      <c r="C685" s="275"/>
      <c r="D685" s="415" t="s">
        <v>129</v>
      </c>
      <c r="E685" s="50">
        <f t="shared" si="4"/>
        <v>2</v>
      </c>
      <c r="F685" s="284">
        <f t="shared" si="5"/>
        <v>0</v>
      </c>
      <c r="H685" s="453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2063</v>
      </c>
      <c r="B686" s="414"/>
      <c r="C686" s="414"/>
      <c r="D686" s="1" t="s">
        <v>131</v>
      </c>
      <c r="E686" s="50">
        <f t="shared" si="4"/>
        <v>1</v>
      </c>
      <c r="F686" s="284">
        <f t="shared" si="5"/>
        <v>80</v>
      </c>
      <c r="H686" s="453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2705</v>
      </c>
      <c r="B687" s="28"/>
      <c r="C687" s="275"/>
      <c r="D687" s="415" t="s">
        <v>129</v>
      </c>
      <c r="E687" s="50">
        <f t="shared" si="4"/>
        <v>6</v>
      </c>
      <c r="F687" s="284">
        <f t="shared" si="5"/>
        <v>0</v>
      </c>
      <c r="H687" s="453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17"/>
      <c r="C688" s="417"/>
      <c r="D688" s="415" t="s">
        <v>135</v>
      </c>
      <c r="E688" s="50">
        <f t="shared" si="4"/>
        <v>9</v>
      </c>
      <c r="F688" s="284">
        <f t="shared" si="5"/>
        <v>0</v>
      </c>
      <c r="H688" s="453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2814</v>
      </c>
      <c r="B689" s="417"/>
      <c r="C689" s="417"/>
      <c r="D689" s="415" t="s">
        <v>130</v>
      </c>
      <c r="E689" s="50">
        <f t="shared" si="4"/>
        <v>1</v>
      </c>
      <c r="F689" s="284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4"/>
      <c r="C690" s="414"/>
      <c r="D690" s="415" t="s">
        <v>136</v>
      </c>
      <c r="E690" s="50">
        <f t="shared" si="4"/>
        <v>93</v>
      </c>
      <c r="F690" s="284">
        <f t="shared" si="5"/>
        <v>194</v>
      </c>
      <c r="H690" s="453">
        <v>152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2521</v>
      </c>
      <c r="B691" s="28"/>
      <c r="C691" s="275"/>
      <c r="D691" s="415" t="s">
        <v>129</v>
      </c>
      <c r="E691" s="50">
        <f t="shared" si="4"/>
        <v>1</v>
      </c>
      <c r="F691" s="284">
        <f t="shared" si="5"/>
        <v>0</v>
      </c>
      <c r="H691" s="453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4"/>
      <c r="D692" s="415" t="s">
        <v>137</v>
      </c>
      <c r="E692" s="50">
        <f t="shared" si="4"/>
        <v>8</v>
      </c>
      <c r="F692" s="284">
        <f t="shared" si="5"/>
        <v>85</v>
      </c>
      <c r="G692" s="50">
        <v>49</v>
      </c>
      <c r="H692" s="453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17"/>
      <c r="C693" s="417"/>
      <c r="D693" s="415" t="s">
        <v>135</v>
      </c>
      <c r="E693" s="50">
        <f t="shared" si="4"/>
        <v>12</v>
      </c>
      <c r="F693" s="284">
        <f t="shared" si="5"/>
        <v>38</v>
      </c>
      <c r="H693" s="50">
        <v>14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17"/>
      <c r="C694" s="417"/>
      <c r="D694" s="415" t="s">
        <v>135</v>
      </c>
      <c r="E694" s="50">
        <f t="shared" si="4"/>
        <v>9</v>
      </c>
      <c r="F694" s="284">
        <f t="shared" si="5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4"/>
      <c r="D695" s="415" t="s">
        <v>138</v>
      </c>
      <c r="E695" s="50">
        <f t="shared" si="4"/>
        <v>29</v>
      </c>
      <c r="F695" s="284">
        <f t="shared" si="5"/>
        <v>774</v>
      </c>
      <c r="G695" s="50">
        <v>515</v>
      </c>
      <c r="H695" s="453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5" t="s">
        <v>129</v>
      </c>
      <c r="E696" s="50">
        <f t="shared" si="4"/>
        <v>6</v>
      </c>
      <c r="F696" s="284">
        <f t="shared" si="5"/>
        <v>0</v>
      </c>
      <c r="H696" s="453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2571</v>
      </c>
      <c r="B697" s="28"/>
      <c r="C697" s="275"/>
      <c r="D697" s="415" t="s">
        <v>129</v>
      </c>
      <c r="E697" s="50">
        <f t="shared" si="4"/>
        <v>1</v>
      </c>
      <c r="F697" s="284">
        <f t="shared" si="5"/>
        <v>20</v>
      </c>
      <c r="H697" s="453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5" t="s">
        <v>129</v>
      </c>
      <c r="E698" s="50">
        <f t="shared" si="4"/>
        <v>3</v>
      </c>
      <c r="F698" s="284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2074</v>
      </c>
      <c r="B699" s="417"/>
      <c r="C699" s="417"/>
      <c r="D699" s="415" t="s">
        <v>132</v>
      </c>
      <c r="E699" s="50">
        <f t="shared" si="4"/>
        <v>4</v>
      </c>
      <c r="F699" s="284">
        <f t="shared" si="5"/>
        <v>0</v>
      </c>
      <c r="H699" s="453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1723</v>
      </c>
      <c r="B700" s="28"/>
      <c r="C700" s="275"/>
      <c r="D700" s="415" t="s">
        <v>129</v>
      </c>
      <c r="E700" s="50">
        <f t="shared" si="4"/>
        <v>0</v>
      </c>
      <c r="F700" s="284">
        <f t="shared" si="5"/>
        <v>2</v>
      </c>
      <c r="H700" s="453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17"/>
      <c r="C701" s="417"/>
      <c r="D701" s="415" t="s">
        <v>135</v>
      </c>
      <c r="E701" s="50">
        <f t="shared" si="4"/>
        <v>4</v>
      </c>
      <c r="F701" s="284">
        <f t="shared" si="5"/>
        <v>43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2743</v>
      </c>
      <c r="B702" s="28"/>
      <c r="C702" s="275"/>
      <c r="D702" s="415" t="s">
        <v>129</v>
      </c>
      <c r="E702" s="50">
        <f t="shared" si="4"/>
        <v>1</v>
      </c>
      <c r="F702" s="284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2613</v>
      </c>
      <c r="B703" s="28"/>
      <c r="C703" s="275"/>
      <c r="D703" s="415" t="s">
        <v>129</v>
      </c>
      <c r="E703" s="50">
        <f t="shared" si="4"/>
        <v>0</v>
      </c>
      <c r="F703" s="284">
        <f t="shared" si="5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2820</v>
      </c>
      <c r="B704" s="28"/>
      <c r="C704" s="275"/>
      <c r="D704" s="415" t="s">
        <v>129</v>
      </c>
      <c r="E704" s="50">
        <f t="shared" si="4"/>
        <v>0</v>
      </c>
      <c r="F704" s="284">
        <f t="shared" si="5"/>
        <v>0</v>
      </c>
      <c r="H704" s="453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4"/>
      <c r="D705" s="415" t="s">
        <v>134</v>
      </c>
      <c r="E705" s="50">
        <f t="shared" si="4"/>
        <v>10</v>
      </c>
      <c r="F705" s="284">
        <f t="shared" si="5"/>
        <v>94</v>
      </c>
      <c r="H705" s="453">
        <v>61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3122</v>
      </c>
      <c r="B706" s="28"/>
      <c r="C706" s="275"/>
      <c r="D706" s="415" t="s">
        <v>129</v>
      </c>
      <c r="E706" s="50">
        <f t="shared" si="4"/>
        <v>0</v>
      </c>
      <c r="F706" s="284">
        <f t="shared" si="5"/>
        <v>6</v>
      </c>
      <c r="H706" s="453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2684</v>
      </c>
      <c r="B707" s="28"/>
      <c r="C707" s="417"/>
      <c r="D707" s="415" t="s">
        <v>129</v>
      </c>
      <c r="E707" s="50">
        <f t="shared" si="4"/>
        <v>0</v>
      </c>
      <c r="F707" s="284">
        <f t="shared" si="5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6"/>
      <c r="C708" s="414"/>
      <c r="D708" s="415" t="s">
        <v>139</v>
      </c>
      <c r="E708" s="50">
        <f t="shared" si="4"/>
        <v>22</v>
      </c>
      <c r="F708" s="284">
        <f t="shared" si="5"/>
        <v>273</v>
      </c>
      <c r="G708" s="50">
        <v>244</v>
      </c>
      <c r="H708" s="453">
        <v>24</v>
      </c>
      <c r="I708" s="50">
        <v>5</v>
      </c>
      <c r="L708" s="281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5" t="s">
        <v>129</v>
      </c>
      <c r="E709" s="50">
        <f t="shared" si="4"/>
        <v>1</v>
      </c>
      <c r="F709" s="284">
        <f t="shared" si="5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5" t="s">
        <v>129</v>
      </c>
      <c r="E710" s="50">
        <f t="shared" si="4"/>
        <v>1</v>
      </c>
      <c r="F710" s="284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4"/>
      <c r="D711" s="415" t="s">
        <v>137</v>
      </c>
      <c r="E711" s="50">
        <f t="shared" si="4"/>
        <v>3</v>
      </c>
      <c r="F711" s="284">
        <f t="shared" si="5"/>
        <v>101</v>
      </c>
      <c r="G711" s="50">
        <v>101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4"/>
      <c r="C712" s="414"/>
      <c r="D712" s="1" t="s">
        <v>131</v>
      </c>
      <c r="E712" s="50">
        <f t="shared" si="4"/>
        <v>13</v>
      </c>
      <c r="F712" s="284">
        <f t="shared" si="5"/>
        <v>45</v>
      </c>
      <c r="H712" s="453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2515</v>
      </c>
      <c r="B713" s="417"/>
      <c r="C713" s="417"/>
      <c r="D713" s="415" t="s">
        <v>132</v>
      </c>
      <c r="E713" s="50">
        <f t="shared" si="4"/>
        <v>7</v>
      </c>
      <c r="F713" s="284">
        <f t="shared" si="5"/>
        <v>10</v>
      </c>
      <c r="H713" s="453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4"/>
      <c r="D714" s="415" t="s">
        <v>134</v>
      </c>
      <c r="E714" s="50">
        <f t="shared" si="4"/>
        <v>47</v>
      </c>
      <c r="F714" s="284">
        <f t="shared" si="5"/>
        <v>102</v>
      </c>
      <c r="H714" s="453">
        <v>53</v>
      </c>
      <c r="I714" s="50">
        <v>49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2548</v>
      </c>
      <c r="B715" s="417"/>
      <c r="C715" s="417"/>
      <c r="D715" s="415" t="s">
        <v>130</v>
      </c>
      <c r="E715" s="50">
        <f t="shared" si="4"/>
        <v>10</v>
      </c>
      <c r="F715" s="284">
        <f t="shared" si="5"/>
        <v>25</v>
      </c>
      <c r="H715" s="50">
        <v>3</v>
      </c>
      <c r="I715" s="50">
        <v>22</v>
      </c>
      <c r="L715" s="281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17"/>
      <c r="C716" s="417"/>
      <c r="D716" s="415" t="s">
        <v>132</v>
      </c>
      <c r="E716" s="50">
        <f t="shared" si="4"/>
        <v>4</v>
      </c>
      <c r="F716" s="284">
        <f t="shared" si="5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2067</v>
      </c>
      <c r="B717" s="279"/>
      <c r="C717" s="414"/>
      <c r="D717" s="415" t="s">
        <v>139</v>
      </c>
      <c r="E717" s="50">
        <f t="shared" si="4"/>
        <v>64</v>
      </c>
      <c r="F717" s="284">
        <f t="shared" si="5"/>
        <v>255</v>
      </c>
      <c r="H717" s="453">
        <v>255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2723</v>
      </c>
      <c r="B718" s="417"/>
      <c r="C718" s="417"/>
      <c r="D718" s="415" t="s">
        <v>130</v>
      </c>
      <c r="E718" s="50">
        <f t="shared" si="4"/>
        <v>4</v>
      </c>
      <c r="F718" s="284">
        <f t="shared" si="5"/>
        <v>12</v>
      </c>
      <c r="H718" s="453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17"/>
      <c r="D719" s="415" t="s">
        <v>129</v>
      </c>
      <c r="E719" s="50">
        <f t="shared" si="4"/>
        <v>0</v>
      </c>
      <c r="F719" s="284">
        <f t="shared" si="5"/>
        <v>3</v>
      </c>
      <c r="H719" s="453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5" t="s">
        <v>129</v>
      </c>
      <c r="E720" s="50">
        <f t="shared" si="4"/>
        <v>1</v>
      </c>
      <c r="F720" s="284">
        <f t="shared" si="5"/>
        <v>24</v>
      </c>
      <c r="H720" s="453"/>
      <c r="I720" s="50">
        <v>5</v>
      </c>
      <c r="J720" s="50">
        <v>19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4"/>
      <c r="D721" s="415" t="s">
        <v>137</v>
      </c>
      <c r="E721" s="50">
        <f t="shared" si="4"/>
        <v>15</v>
      </c>
      <c r="F721" s="284">
        <f t="shared" si="5"/>
        <v>118</v>
      </c>
      <c r="H721" s="453">
        <v>76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17"/>
      <c r="C722" s="417"/>
      <c r="D722" s="415" t="s">
        <v>132</v>
      </c>
      <c r="E722" s="50">
        <f t="shared" si="4"/>
        <v>4</v>
      </c>
      <c r="F722" s="284">
        <f t="shared" si="5"/>
        <v>11</v>
      </c>
      <c r="G722" s="50">
        <v>9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2866</v>
      </c>
      <c r="B723" s="28"/>
      <c r="C723" s="275"/>
      <c r="D723" s="415" t="s">
        <v>129</v>
      </c>
      <c r="E723" s="50">
        <f t="shared" si="4"/>
        <v>1</v>
      </c>
      <c r="F723" s="284">
        <f t="shared" si="5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4"/>
      <c r="C724" s="414"/>
      <c r="D724" s="1" t="s">
        <v>131</v>
      </c>
      <c r="E724" s="50">
        <f t="shared" si="4"/>
        <v>27</v>
      </c>
      <c r="F724" s="284">
        <f t="shared" si="5"/>
        <v>177</v>
      </c>
      <c r="G724" s="50">
        <v>15</v>
      </c>
      <c r="H724" s="453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2850</v>
      </c>
      <c r="B725" s="28"/>
      <c r="C725" s="417"/>
      <c r="D725" s="415" t="s">
        <v>129</v>
      </c>
      <c r="E725" s="50">
        <f t="shared" si="4"/>
        <v>0</v>
      </c>
      <c r="F725" s="284">
        <f t="shared" si="5"/>
        <v>0</v>
      </c>
      <c r="L725" s="281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2096</v>
      </c>
      <c r="B726" s="414"/>
      <c r="C726" s="414"/>
      <c r="D726" s="1" t="s">
        <v>131</v>
      </c>
      <c r="E726" s="50">
        <f t="shared" si="4"/>
        <v>4</v>
      </c>
      <c r="F726" s="284">
        <f t="shared" si="5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2105</v>
      </c>
      <c r="B727" s="28"/>
      <c r="C727" s="275"/>
      <c r="D727" s="415" t="s">
        <v>129</v>
      </c>
      <c r="E727" s="50">
        <f t="shared" si="4"/>
        <v>1</v>
      </c>
      <c r="F727" s="284">
        <f t="shared" si="5"/>
        <v>0</v>
      </c>
      <c r="H727" s="453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5" t="s">
        <v>129</v>
      </c>
      <c r="E728" s="50">
        <f t="shared" si="4"/>
        <v>0</v>
      </c>
      <c r="F728" s="284">
        <f t="shared" si="5"/>
        <v>0</v>
      </c>
      <c r="H728" s="453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4"/>
      <c r="C729" s="414"/>
      <c r="D729" s="1" t="s">
        <v>131</v>
      </c>
      <c r="E729" s="50">
        <f t="shared" si="4"/>
        <v>10</v>
      </c>
      <c r="F729" s="284">
        <f t="shared" si="5"/>
        <v>12</v>
      </c>
      <c r="H729" s="453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17"/>
      <c r="C730" s="417"/>
      <c r="D730" s="415" t="s">
        <v>130</v>
      </c>
      <c r="E730" s="50">
        <f t="shared" si="4"/>
        <v>5</v>
      </c>
      <c r="F730" s="284">
        <f t="shared" si="5"/>
        <v>0</v>
      </c>
      <c r="L730" s="281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17"/>
      <c r="C731" s="417"/>
      <c r="D731" s="415" t="s">
        <v>130</v>
      </c>
      <c r="E731" s="50">
        <f t="shared" si="4"/>
        <v>5</v>
      </c>
      <c r="F731" s="284">
        <f t="shared" si="5"/>
        <v>5</v>
      </c>
      <c r="H731" s="453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4"/>
      <c r="C732" s="414"/>
      <c r="D732" s="415" t="s">
        <v>133</v>
      </c>
      <c r="E732" s="50">
        <f t="shared" si="4"/>
        <v>19</v>
      </c>
      <c r="F732" s="284">
        <f t="shared" si="5"/>
        <v>262</v>
      </c>
      <c r="H732" s="50">
        <v>246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4"/>
      <c r="C733" s="414"/>
      <c r="D733" s="415" t="s">
        <v>140</v>
      </c>
      <c r="E733" s="50">
        <f t="shared" si="4"/>
        <v>8</v>
      </c>
      <c r="F733" s="284">
        <f t="shared" si="5"/>
        <v>134</v>
      </c>
      <c r="G733" s="50">
        <v>88</v>
      </c>
      <c r="H733" s="453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2069</v>
      </c>
      <c r="B734" s="28"/>
      <c r="C734" s="417"/>
      <c r="D734" s="415" t="s">
        <v>129</v>
      </c>
      <c r="E734" s="50">
        <f t="shared" si="4"/>
        <v>9</v>
      </c>
      <c r="F734" s="284">
        <f t="shared" si="5"/>
        <v>5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2311</v>
      </c>
      <c r="B735" s="275"/>
      <c r="C735" s="275"/>
      <c r="D735" s="415" t="s">
        <v>130</v>
      </c>
      <c r="E735" s="50">
        <f t="shared" si="4"/>
        <v>2</v>
      </c>
      <c r="F735" s="284">
        <f t="shared" si="5"/>
        <v>18</v>
      </c>
      <c r="J735" s="50">
        <v>18</v>
      </c>
      <c r="L735" s="281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2330</v>
      </c>
      <c r="B736" s="417"/>
      <c r="C736" s="417"/>
      <c r="D736" s="415" t="s">
        <v>130</v>
      </c>
      <c r="E736" s="50">
        <f t="shared" si="4"/>
        <v>2</v>
      </c>
      <c r="F736" s="284">
        <f t="shared" si="5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2676</v>
      </c>
      <c r="B737" s="28"/>
      <c r="C737" s="275"/>
      <c r="D737" s="415" t="s">
        <v>129</v>
      </c>
      <c r="E737" s="50">
        <f t="shared" si="4"/>
        <v>0</v>
      </c>
      <c r="F737" s="284">
        <f t="shared" si="5"/>
        <v>0</v>
      </c>
      <c r="H737" s="453"/>
      <c r="L737" s="281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2634</v>
      </c>
      <c r="B738" s="28"/>
      <c r="C738" s="275"/>
      <c r="D738" s="415" t="s">
        <v>129</v>
      </c>
      <c r="E738" s="50">
        <f t="shared" si="4"/>
        <v>2</v>
      </c>
      <c r="F738" s="284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17"/>
      <c r="C739" s="417"/>
      <c r="D739" s="415" t="s">
        <v>130</v>
      </c>
      <c r="E739" s="50">
        <f t="shared" si="4"/>
        <v>6</v>
      </c>
      <c r="F739" s="284">
        <f t="shared" si="5"/>
        <v>0</v>
      </c>
      <c r="H739" s="453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17"/>
      <c r="D740" s="415" t="s">
        <v>129</v>
      </c>
      <c r="E740" s="50">
        <f t="shared" si="4"/>
        <v>0</v>
      </c>
      <c r="F740" s="284">
        <f t="shared" si="5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17"/>
      <c r="C741" s="417"/>
      <c r="D741" s="415" t="s">
        <v>130</v>
      </c>
      <c r="E741" s="50">
        <f t="shared" si="4"/>
        <v>3</v>
      </c>
      <c r="F741" s="284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2569</v>
      </c>
      <c r="B742" s="28"/>
      <c r="C742" s="417"/>
      <c r="D742" s="415" t="s">
        <v>129</v>
      </c>
      <c r="E742" s="50">
        <f t="shared" si="4"/>
        <v>0</v>
      </c>
      <c r="F742" s="284">
        <f t="shared" si="5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5" t="s">
        <v>129</v>
      </c>
      <c r="E743" s="50">
        <f t="shared" si="4"/>
        <v>3</v>
      </c>
      <c r="F743" s="284">
        <f t="shared" si="5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4"/>
      <c r="D744" s="415" t="s">
        <v>137</v>
      </c>
      <c r="E744" s="50">
        <f t="shared" si="4"/>
        <v>10</v>
      </c>
      <c r="F744" s="284">
        <f t="shared" si="5"/>
        <v>6</v>
      </c>
      <c r="H744" s="453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4"/>
      <c r="C745" s="414"/>
      <c r="D745" s="415" t="s">
        <v>140</v>
      </c>
      <c r="E745" s="50">
        <f t="shared" ref="E745:E808" si="6">COUNTIF($A$599:$AQF$672,A745)</f>
        <v>5</v>
      </c>
      <c r="F745" s="284">
        <f t="shared" ref="F745:F808" si="7">SUM(G745:L745)</f>
        <v>72</v>
      </c>
      <c r="H745" s="50">
        <v>51</v>
      </c>
      <c r="I745" s="50">
        <v>21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4"/>
      <c r="C746" s="414"/>
      <c r="D746" s="1" t="s">
        <v>131</v>
      </c>
      <c r="E746" s="50">
        <f t="shared" si="6"/>
        <v>32</v>
      </c>
      <c r="F746" s="284">
        <f t="shared" si="7"/>
        <v>31</v>
      </c>
      <c r="H746" s="453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17"/>
      <c r="C747" s="417"/>
      <c r="D747" s="415" t="s">
        <v>132</v>
      </c>
      <c r="E747" s="50">
        <f t="shared" si="6"/>
        <v>10</v>
      </c>
      <c r="F747" s="284">
        <f t="shared" si="7"/>
        <v>3</v>
      </c>
      <c r="H747" s="453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3103</v>
      </c>
      <c r="B748" s="28"/>
      <c r="C748" s="417"/>
      <c r="D748" s="415" t="s">
        <v>129</v>
      </c>
      <c r="E748" s="50">
        <f t="shared" si="6"/>
        <v>2</v>
      </c>
      <c r="F748" s="284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5" t="s">
        <v>135</v>
      </c>
      <c r="E749" s="50">
        <f t="shared" si="6"/>
        <v>18</v>
      </c>
      <c r="F749" s="284">
        <f t="shared" si="7"/>
        <v>62</v>
      </c>
      <c r="H749" s="50">
        <v>58</v>
      </c>
      <c r="J749" s="50">
        <v>4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4"/>
      <c r="C750" s="414"/>
      <c r="D750" s="415" t="s">
        <v>140</v>
      </c>
      <c r="E750" s="50">
        <f t="shared" si="6"/>
        <v>35</v>
      </c>
      <c r="F750" s="284">
        <f t="shared" si="7"/>
        <v>86</v>
      </c>
      <c r="H750" s="50">
        <v>39</v>
      </c>
      <c r="I750" s="50">
        <v>28</v>
      </c>
      <c r="J750" s="50">
        <v>19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5" t="s">
        <v>129</v>
      </c>
      <c r="E751" s="50">
        <f t="shared" si="6"/>
        <v>0</v>
      </c>
      <c r="F751" s="284">
        <f t="shared" si="7"/>
        <v>0</v>
      </c>
      <c r="H751" s="453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4"/>
      <c r="C752" s="414"/>
      <c r="D752" s="415" t="s">
        <v>140</v>
      </c>
      <c r="E752" s="50">
        <f t="shared" si="6"/>
        <v>15</v>
      </c>
      <c r="F752" s="284">
        <f t="shared" si="7"/>
        <v>294</v>
      </c>
      <c r="H752" s="50">
        <v>254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2654</v>
      </c>
      <c r="B753" s="28"/>
      <c r="C753" s="417"/>
      <c r="D753" s="415" t="s">
        <v>129</v>
      </c>
      <c r="E753" s="50">
        <f t="shared" si="6"/>
        <v>0</v>
      </c>
      <c r="F753" s="284">
        <f t="shared" si="7"/>
        <v>41</v>
      </c>
      <c r="H753" s="453">
        <v>30</v>
      </c>
      <c r="I753" s="50">
        <v>3</v>
      </c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5" t="s">
        <v>129</v>
      </c>
      <c r="E754" s="50">
        <f t="shared" si="6"/>
        <v>0</v>
      </c>
      <c r="F754" s="284">
        <f t="shared" si="7"/>
        <v>43</v>
      </c>
      <c r="H754" s="453">
        <v>42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5" t="s">
        <v>129</v>
      </c>
      <c r="E755" s="50">
        <f t="shared" si="6"/>
        <v>0</v>
      </c>
      <c r="F755" s="284">
        <f t="shared" si="7"/>
        <v>0</v>
      </c>
      <c r="H755" s="453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2073</v>
      </c>
      <c r="B756" s="414"/>
      <c r="C756" s="414"/>
      <c r="D756" s="1" t="s">
        <v>131</v>
      </c>
      <c r="E756" s="50">
        <f t="shared" si="6"/>
        <v>4</v>
      </c>
      <c r="F756" s="284">
        <f t="shared" si="7"/>
        <v>48</v>
      </c>
      <c r="H756" s="453">
        <v>33</v>
      </c>
      <c r="J756" s="50">
        <v>15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17"/>
      <c r="D757" s="415" t="s">
        <v>129</v>
      </c>
      <c r="E757" s="50">
        <f t="shared" si="6"/>
        <v>0</v>
      </c>
      <c r="F757" s="284">
        <f t="shared" si="7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2325</v>
      </c>
      <c r="B758" s="28"/>
      <c r="C758" s="275"/>
      <c r="D758" s="415" t="s">
        <v>129</v>
      </c>
      <c r="E758" s="50">
        <f t="shared" si="6"/>
        <v>0</v>
      </c>
      <c r="F758" s="284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4"/>
      <c r="C759" s="414"/>
      <c r="D759" s="415" t="s">
        <v>136</v>
      </c>
      <c r="E759" s="50">
        <f t="shared" si="6"/>
        <v>15</v>
      </c>
      <c r="F759" s="284">
        <f t="shared" si="7"/>
        <v>66</v>
      </c>
      <c r="G759" s="50">
        <v>20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3128</v>
      </c>
      <c r="B760" s="28"/>
      <c r="C760" s="275"/>
      <c r="D760" s="415" t="s">
        <v>129</v>
      </c>
      <c r="E760" s="50">
        <f t="shared" si="6"/>
        <v>0</v>
      </c>
      <c r="F760" s="284">
        <f t="shared" si="7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17"/>
      <c r="C761" s="417"/>
      <c r="D761" s="415" t="s">
        <v>132</v>
      </c>
      <c r="E761" s="50">
        <f t="shared" si="6"/>
        <v>1</v>
      </c>
      <c r="F761" s="284">
        <f t="shared" si="7"/>
        <v>64</v>
      </c>
      <c r="H761" s="50">
        <v>50</v>
      </c>
      <c r="I761" s="50">
        <v>14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17"/>
      <c r="C762" s="417"/>
      <c r="D762" s="415" t="s">
        <v>135</v>
      </c>
      <c r="E762" s="50">
        <f t="shared" si="6"/>
        <v>4</v>
      </c>
      <c r="F762" s="284">
        <f t="shared" si="7"/>
        <v>0</v>
      </c>
      <c r="H762" s="453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17"/>
      <c r="C763" s="417"/>
      <c r="D763" s="415" t="s">
        <v>132</v>
      </c>
      <c r="E763" s="50">
        <f t="shared" si="6"/>
        <v>3</v>
      </c>
      <c r="F763" s="284">
        <f t="shared" si="7"/>
        <v>80</v>
      </c>
      <c r="H763" s="453">
        <v>24</v>
      </c>
      <c r="I763" s="50">
        <v>15</v>
      </c>
      <c r="J763" s="50">
        <v>41</v>
      </c>
      <c r="L763" s="281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5" t="s">
        <v>129</v>
      </c>
      <c r="E764" s="50">
        <f t="shared" si="6"/>
        <v>0</v>
      </c>
      <c r="F764" s="284">
        <f t="shared" si="7"/>
        <v>0</v>
      </c>
      <c r="H764" s="453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4"/>
      <c r="D765" s="415" t="s">
        <v>138</v>
      </c>
      <c r="E765" s="50">
        <f t="shared" si="6"/>
        <v>12</v>
      </c>
      <c r="F765" s="284">
        <f t="shared" si="7"/>
        <v>274</v>
      </c>
      <c r="H765" s="50">
        <v>228</v>
      </c>
      <c r="I765" s="50">
        <v>35</v>
      </c>
      <c r="J765" s="50">
        <v>11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4"/>
      <c r="D766" s="415" t="s">
        <v>134</v>
      </c>
      <c r="E766" s="50">
        <f t="shared" si="6"/>
        <v>18</v>
      </c>
      <c r="F766" s="284">
        <f t="shared" si="7"/>
        <v>22</v>
      </c>
      <c r="H766" s="453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2673</v>
      </c>
      <c r="B767" s="28"/>
      <c r="C767" s="275"/>
      <c r="D767" s="415" t="s">
        <v>129</v>
      </c>
      <c r="E767" s="50">
        <f t="shared" si="6"/>
        <v>0</v>
      </c>
      <c r="F767" s="284">
        <f t="shared" si="7"/>
        <v>8</v>
      </c>
      <c r="H767" s="50">
        <v>5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4"/>
      <c r="C768" s="414"/>
      <c r="D768" s="1" t="s">
        <v>131</v>
      </c>
      <c r="E768" s="50">
        <f t="shared" si="6"/>
        <v>4</v>
      </c>
      <c r="F768" s="284">
        <f t="shared" si="7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17"/>
      <c r="C769" s="417"/>
      <c r="D769" s="415" t="s">
        <v>135</v>
      </c>
      <c r="E769" s="50">
        <f t="shared" si="6"/>
        <v>7</v>
      </c>
      <c r="F769" s="284">
        <f t="shared" si="7"/>
        <v>121</v>
      </c>
      <c r="H769" s="453">
        <v>101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1731</v>
      </c>
      <c r="B770" s="417"/>
      <c r="C770" s="417"/>
      <c r="D770" s="415" t="s">
        <v>132</v>
      </c>
      <c r="E770" s="50">
        <f t="shared" si="6"/>
        <v>3</v>
      </c>
      <c r="F770" s="284">
        <f t="shared" si="7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2541</v>
      </c>
      <c r="B771" s="28"/>
      <c r="C771" s="275"/>
      <c r="D771" s="415" t="s">
        <v>129</v>
      </c>
      <c r="E771" s="50">
        <f t="shared" si="6"/>
        <v>0</v>
      </c>
      <c r="F771" s="284">
        <f t="shared" si="7"/>
        <v>13</v>
      </c>
      <c r="H771" s="453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2659</v>
      </c>
      <c r="B772" s="28"/>
      <c r="C772" s="275"/>
      <c r="D772" s="415" t="s">
        <v>129</v>
      </c>
      <c r="E772" s="50">
        <f t="shared" si="6"/>
        <v>0</v>
      </c>
      <c r="F772" s="284">
        <f t="shared" si="7"/>
        <v>19</v>
      </c>
      <c r="I772" s="50">
        <v>13</v>
      </c>
      <c r="J772" s="50">
        <v>6</v>
      </c>
      <c r="L772" s="281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17"/>
      <c r="C773" s="417"/>
      <c r="D773" s="415" t="s">
        <v>135</v>
      </c>
      <c r="E773" s="50">
        <f t="shared" si="6"/>
        <v>9</v>
      </c>
      <c r="F773" s="284">
        <f t="shared" si="7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4"/>
      <c r="C774" s="414"/>
      <c r="D774" s="1" t="s">
        <v>131</v>
      </c>
      <c r="E774" s="50">
        <f t="shared" si="6"/>
        <v>9</v>
      </c>
      <c r="F774" s="284">
        <f t="shared" si="7"/>
        <v>0</v>
      </c>
      <c r="H774" s="453"/>
      <c r="L774" s="281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2104</v>
      </c>
      <c r="B775" s="28"/>
      <c r="C775" s="417"/>
      <c r="D775" s="415" t="s">
        <v>129</v>
      </c>
      <c r="E775" s="50">
        <f t="shared" si="6"/>
        <v>0</v>
      </c>
      <c r="F775" s="284">
        <f t="shared" si="7"/>
        <v>3</v>
      </c>
      <c r="H775" s="453"/>
      <c r="J775" s="50">
        <v>3</v>
      </c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17"/>
      <c r="C776" s="417"/>
      <c r="D776" s="415" t="s">
        <v>130</v>
      </c>
      <c r="E776" s="50">
        <f t="shared" si="6"/>
        <v>3</v>
      </c>
      <c r="F776" s="284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2077</v>
      </c>
      <c r="B777" s="28"/>
      <c r="C777" s="275"/>
      <c r="D777" s="415" t="s">
        <v>129</v>
      </c>
      <c r="E777" s="50">
        <f t="shared" si="6"/>
        <v>0</v>
      </c>
      <c r="F777" s="284">
        <f t="shared" si="7"/>
        <v>0</v>
      </c>
      <c r="H777" s="453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17"/>
      <c r="C778" s="417"/>
      <c r="D778" s="415" t="s">
        <v>132</v>
      </c>
      <c r="E778" s="50">
        <f t="shared" si="6"/>
        <v>1</v>
      </c>
      <c r="F778" s="284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5" t="s">
        <v>129</v>
      </c>
      <c r="E779" s="50">
        <f t="shared" si="6"/>
        <v>29</v>
      </c>
      <c r="F779" s="284">
        <f t="shared" si="7"/>
        <v>58</v>
      </c>
      <c r="H779" s="50">
        <v>1</v>
      </c>
      <c r="I779" s="50">
        <v>48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2818</v>
      </c>
      <c r="B780" s="28"/>
      <c r="C780" s="275"/>
      <c r="D780" s="415" t="s">
        <v>129</v>
      </c>
      <c r="E780" s="50">
        <f t="shared" si="6"/>
        <v>0</v>
      </c>
      <c r="F780" s="284">
        <f t="shared" si="7"/>
        <v>6</v>
      </c>
      <c r="J780" s="50">
        <v>6</v>
      </c>
      <c r="L780" s="281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17"/>
      <c r="C781" s="417"/>
      <c r="D781" s="415" t="s">
        <v>130</v>
      </c>
      <c r="E781" s="50">
        <f t="shared" si="6"/>
        <v>20</v>
      </c>
      <c r="F781" s="284">
        <f t="shared" si="7"/>
        <v>29</v>
      </c>
      <c r="G781" s="50">
        <v>23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17"/>
      <c r="C782" s="417"/>
      <c r="D782" s="415" t="s">
        <v>132</v>
      </c>
      <c r="E782" s="50">
        <f t="shared" si="6"/>
        <v>16</v>
      </c>
      <c r="F782" s="284">
        <f t="shared" si="7"/>
        <v>0</v>
      </c>
      <c r="H782" s="453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2557</v>
      </c>
      <c r="B783" s="28"/>
      <c r="C783" s="417"/>
      <c r="D783" s="415" t="s">
        <v>129</v>
      </c>
      <c r="E783" s="50">
        <f t="shared" si="6"/>
        <v>0</v>
      </c>
      <c r="F783" s="284">
        <f t="shared" si="7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2566</v>
      </c>
      <c r="B784" s="28"/>
      <c r="C784" s="275"/>
      <c r="D784" s="415" t="s">
        <v>129</v>
      </c>
      <c r="E784" s="50">
        <f t="shared" si="6"/>
        <v>0</v>
      </c>
      <c r="F784" s="284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2106</v>
      </c>
      <c r="B785" s="28"/>
      <c r="C785" s="275"/>
      <c r="D785" s="415" t="s">
        <v>129</v>
      </c>
      <c r="E785" s="50">
        <f t="shared" si="6"/>
        <v>0</v>
      </c>
      <c r="F785" s="284">
        <f t="shared" si="7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5" t="s">
        <v>129</v>
      </c>
      <c r="E786" s="50">
        <f t="shared" si="6"/>
        <v>0</v>
      </c>
      <c r="F786" s="284">
        <f t="shared" si="7"/>
        <v>5</v>
      </c>
      <c r="H786" s="453"/>
      <c r="I786" s="50">
        <v>5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17"/>
      <c r="C787" s="417"/>
      <c r="D787" s="415" t="s">
        <v>135</v>
      </c>
      <c r="E787" s="50">
        <f t="shared" si="6"/>
        <v>3</v>
      </c>
      <c r="F787" s="284">
        <f t="shared" si="7"/>
        <v>43</v>
      </c>
      <c r="H787" s="50">
        <v>12</v>
      </c>
      <c r="I787" s="50">
        <v>31</v>
      </c>
      <c r="L787" s="281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5" t="s">
        <v>130</v>
      </c>
      <c r="E788" s="50">
        <f t="shared" si="6"/>
        <v>2</v>
      </c>
      <c r="F788" s="284">
        <f t="shared" si="7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2107</v>
      </c>
      <c r="B789" s="417"/>
      <c r="C789" s="417"/>
      <c r="D789" s="415" t="s">
        <v>130</v>
      </c>
      <c r="E789" s="50">
        <f t="shared" si="6"/>
        <v>0</v>
      </c>
      <c r="F789" s="284">
        <f t="shared" si="7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4"/>
      <c r="D790" s="415" t="s">
        <v>134</v>
      </c>
      <c r="E790" s="50">
        <f t="shared" si="6"/>
        <v>10</v>
      </c>
      <c r="F790" s="284">
        <f t="shared" si="7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4"/>
      <c r="C791" s="414"/>
      <c r="D791" s="415" t="s">
        <v>136</v>
      </c>
      <c r="E791" s="50">
        <f t="shared" si="6"/>
        <v>8</v>
      </c>
      <c r="F791" s="284">
        <f t="shared" si="7"/>
        <v>37</v>
      </c>
      <c r="G791" s="50">
        <v>37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2559</v>
      </c>
      <c r="B792" s="28"/>
      <c r="C792" s="275"/>
      <c r="D792" s="415" t="s">
        <v>129</v>
      </c>
      <c r="E792" s="50">
        <f t="shared" si="6"/>
        <v>0</v>
      </c>
      <c r="F792" s="284">
        <f t="shared" si="7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17"/>
      <c r="C793" s="417"/>
      <c r="D793" s="415" t="s">
        <v>130</v>
      </c>
      <c r="E793" s="50">
        <f t="shared" si="6"/>
        <v>5</v>
      </c>
      <c r="F793" s="284">
        <f t="shared" si="7"/>
        <v>8</v>
      </c>
      <c r="I793" s="50">
        <v>3</v>
      </c>
      <c r="J793" s="50">
        <v>5</v>
      </c>
      <c r="L793" s="281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2786</v>
      </c>
      <c r="B794" s="28"/>
      <c r="C794" s="275"/>
      <c r="D794" s="415" t="s">
        <v>129</v>
      </c>
      <c r="E794" s="50">
        <f t="shared" si="6"/>
        <v>0</v>
      </c>
      <c r="F794" s="284">
        <f t="shared" si="7"/>
        <v>0</v>
      </c>
      <c r="H794" s="453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2812</v>
      </c>
      <c r="B795" s="28"/>
      <c r="C795" s="275"/>
      <c r="D795" s="415" t="s">
        <v>129</v>
      </c>
      <c r="E795" s="50">
        <f t="shared" si="6"/>
        <v>0</v>
      </c>
      <c r="F795" s="284">
        <f t="shared" si="7"/>
        <v>9</v>
      </c>
      <c r="I795" s="50">
        <v>8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2083</v>
      </c>
      <c r="B796" s="417"/>
      <c r="C796" s="417"/>
      <c r="D796" s="415" t="s">
        <v>132</v>
      </c>
      <c r="E796" s="50">
        <f t="shared" si="6"/>
        <v>21</v>
      </c>
      <c r="F796" s="284">
        <f t="shared" si="7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2787</v>
      </c>
      <c r="B797" s="28"/>
      <c r="C797" s="275"/>
      <c r="D797" s="415" t="s">
        <v>129</v>
      </c>
      <c r="E797" s="50">
        <f t="shared" si="6"/>
        <v>0</v>
      </c>
      <c r="F797" s="284">
        <f t="shared" si="7"/>
        <v>0</v>
      </c>
      <c r="H797" s="453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2651</v>
      </c>
      <c r="B798" s="28"/>
      <c r="C798" s="417"/>
      <c r="D798" s="415" t="s">
        <v>129</v>
      </c>
      <c r="E798" s="50">
        <f t="shared" si="6"/>
        <v>0</v>
      </c>
      <c r="F798" s="284">
        <f t="shared" si="7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5" t="s">
        <v>129</v>
      </c>
      <c r="E799" s="50">
        <f t="shared" si="6"/>
        <v>0</v>
      </c>
      <c r="F799" s="284">
        <f t="shared" si="7"/>
        <v>34</v>
      </c>
      <c r="H799" s="50">
        <v>19</v>
      </c>
      <c r="K799" s="50">
        <v>15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4"/>
      <c r="D800" s="415" t="s">
        <v>137</v>
      </c>
      <c r="E800" s="50">
        <f t="shared" si="6"/>
        <v>31</v>
      </c>
      <c r="F800" s="284">
        <f t="shared" si="7"/>
        <v>60</v>
      </c>
      <c r="H800" s="50">
        <v>56</v>
      </c>
      <c r="I800" s="50">
        <v>3</v>
      </c>
      <c r="J800" s="50">
        <v>1</v>
      </c>
      <c r="L800" s="281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2317</v>
      </c>
      <c r="B801" s="417"/>
      <c r="C801" s="417"/>
      <c r="D801" s="415" t="s">
        <v>132</v>
      </c>
      <c r="E801" s="50">
        <f t="shared" si="6"/>
        <v>4</v>
      </c>
      <c r="F801" s="284">
        <f t="shared" si="7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2085</v>
      </c>
      <c r="B802" s="28"/>
      <c r="C802" s="275"/>
      <c r="D802" s="415" t="s">
        <v>129</v>
      </c>
      <c r="E802" s="50">
        <f t="shared" si="6"/>
        <v>0</v>
      </c>
      <c r="F802" s="284">
        <f t="shared" si="7"/>
        <v>1</v>
      </c>
      <c r="H802" s="453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4"/>
      <c r="C803" s="414"/>
      <c r="D803" s="415" t="s">
        <v>140</v>
      </c>
      <c r="E803" s="50">
        <f t="shared" si="6"/>
        <v>18</v>
      </c>
      <c r="F803" s="284">
        <f t="shared" si="7"/>
        <v>343</v>
      </c>
      <c r="G803" s="50">
        <v>179</v>
      </c>
      <c r="H803" s="453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2059</v>
      </c>
      <c r="B804" s="279"/>
      <c r="C804" s="414"/>
      <c r="D804" s="415" t="s">
        <v>137</v>
      </c>
      <c r="E804" s="50">
        <f t="shared" si="6"/>
        <v>5</v>
      </c>
      <c r="F804" s="284">
        <f t="shared" si="7"/>
        <v>44</v>
      </c>
      <c r="H804" s="50">
        <v>28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3124</v>
      </c>
      <c r="B805" s="28"/>
      <c r="C805" s="275"/>
      <c r="D805" s="415" t="s">
        <v>129</v>
      </c>
      <c r="E805" s="50">
        <f t="shared" si="6"/>
        <v>0</v>
      </c>
      <c r="F805" s="284">
        <f t="shared" si="7"/>
        <v>18</v>
      </c>
      <c r="I805" s="50">
        <v>2</v>
      </c>
      <c r="J805" s="50">
        <v>16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5" t="s">
        <v>129</v>
      </c>
      <c r="E806" s="50">
        <f t="shared" si="6"/>
        <v>0</v>
      </c>
      <c r="F806" s="284">
        <f t="shared" si="7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2570</v>
      </c>
      <c r="B807" s="28"/>
      <c r="C807" s="275"/>
      <c r="D807" s="415" t="s">
        <v>129</v>
      </c>
      <c r="E807" s="50">
        <f t="shared" si="6"/>
        <v>0</v>
      </c>
      <c r="F807" s="284">
        <f t="shared" si="7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17"/>
      <c r="D808" s="415" t="s">
        <v>129</v>
      </c>
      <c r="E808" s="50">
        <f t="shared" si="6"/>
        <v>1</v>
      </c>
      <c r="F808" s="284">
        <f t="shared" si="7"/>
        <v>82</v>
      </c>
      <c r="G808" s="50">
        <v>8</v>
      </c>
      <c r="H808" s="453">
        <v>74</v>
      </c>
      <c r="L808" s="281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2057</v>
      </c>
      <c r="B809" s="417"/>
      <c r="C809" s="417"/>
      <c r="D809" s="415" t="s">
        <v>132</v>
      </c>
      <c r="E809" s="50">
        <f t="shared" ref="E809:E872" si="8">COUNTIF($A$599:$AQF$672,A809)</f>
        <v>2</v>
      </c>
      <c r="F809" s="284">
        <f t="shared" ref="F809:F872" si="9">SUM(G809:L809)</f>
        <v>1</v>
      </c>
      <c r="I809" s="50">
        <v>1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5" t="s">
        <v>129</v>
      </c>
      <c r="E810" s="50">
        <f t="shared" si="8"/>
        <v>1</v>
      </c>
      <c r="F810" s="284">
        <f t="shared" si="9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2773</v>
      </c>
      <c r="B811" s="28"/>
      <c r="C811" s="275"/>
      <c r="D811" s="415" t="s">
        <v>129</v>
      </c>
      <c r="E811" s="50">
        <f t="shared" si="8"/>
        <v>0</v>
      </c>
      <c r="F811" s="284">
        <f t="shared" si="9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17"/>
      <c r="D812" s="415" t="s">
        <v>129</v>
      </c>
      <c r="E812" s="50">
        <f t="shared" si="8"/>
        <v>10</v>
      </c>
      <c r="F812" s="284">
        <f t="shared" si="9"/>
        <v>40</v>
      </c>
      <c r="H812" s="50">
        <v>21</v>
      </c>
      <c r="I812" s="50">
        <v>5</v>
      </c>
      <c r="J812" s="50">
        <v>14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2624</v>
      </c>
      <c r="B813" s="28"/>
      <c r="C813" s="275"/>
      <c r="D813" s="415" t="s">
        <v>129</v>
      </c>
      <c r="E813" s="50">
        <f t="shared" si="8"/>
        <v>3</v>
      </c>
      <c r="F813" s="284">
        <f t="shared" si="9"/>
        <v>33</v>
      </c>
      <c r="H813" s="453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5" t="s">
        <v>129</v>
      </c>
      <c r="E814" s="50">
        <f t="shared" si="8"/>
        <v>0</v>
      </c>
      <c r="F814" s="284">
        <f t="shared" si="9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4"/>
      <c r="C815" s="414"/>
      <c r="D815" s="415" t="s">
        <v>136</v>
      </c>
      <c r="E815" s="50">
        <f t="shared" si="8"/>
        <v>7</v>
      </c>
      <c r="F815" s="284">
        <f t="shared" si="9"/>
        <v>24</v>
      </c>
      <c r="H815" s="50">
        <v>24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1720</v>
      </c>
      <c r="B816" s="28"/>
      <c r="C816" s="275"/>
      <c r="D816" s="415" t="s">
        <v>129</v>
      </c>
      <c r="E816" s="50">
        <f t="shared" si="8"/>
        <v>0</v>
      </c>
      <c r="F816" s="284">
        <f t="shared" si="9"/>
        <v>13</v>
      </c>
      <c r="I816" s="50">
        <v>3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2735</v>
      </c>
      <c r="B817" s="28"/>
      <c r="C817" s="275"/>
      <c r="D817" s="415" t="s">
        <v>129</v>
      </c>
      <c r="E817" s="50">
        <f t="shared" si="8"/>
        <v>0</v>
      </c>
      <c r="F817" s="284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1733</v>
      </c>
      <c r="B818" s="28"/>
      <c r="C818" s="275"/>
      <c r="D818" s="415" t="s">
        <v>129</v>
      </c>
      <c r="E818" s="50">
        <f t="shared" si="8"/>
        <v>2</v>
      </c>
      <c r="F818" s="284">
        <f t="shared" si="9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4"/>
      <c r="D819" s="415" t="s">
        <v>134</v>
      </c>
      <c r="E819" s="50">
        <f t="shared" si="8"/>
        <v>9</v>
      </c>
      <c r="F819" s="284">
        <f t="shared" si="9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4"/>
      <c r="D820" s="415" t="s">
        <v>138</v>
      </c>
      <c r="E820" s="50">
        <f t="shared" si="8"/>
        <v>31</v>
      </c>
      <c r="F820" s="284">
        <f t="shared" si="9"/>
        <v>52</v>
      </c>
      <c r="H820" s="50">
        <v>27</v>
      </c>
      <c r="I820" s="50">
        <v>5</v>
      </c>
      <c r="J820" s="50">
        <v>20</v>
      </c>
      <c r="L820" s="281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5" t="s">
        <v>129</v>
      </c>
      <c r="E821" s="50">
        <f t="shared" si="8"/>
        <v>0</v>
      </c>
      <c r="F821" s="284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17"/>
      <c r="D822" s="415" t="s">
        <v>129</v>
      </c>
      <c r="E822" s="50">
        <f t="shared" si="8"/>
        <v>0</v>
      </c>
      <c r="F822" s="284">
        <f t="shared" si="9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2801</v>
      </c>
      <c r="B823" s="28"/>
      <c r="C823" s="275"/>
      <c r="D823" s="415" t="s">
        <v>129</v>
      </c>
      <c r="E823" s="50">
        <f t="shared" si="8"/>
        <v>0</v>
      </c>
      <c r="F823" s="284">
        <f t="shared" si="9"/>
        <v>0</v>
      </c>
      <c r="H823" s="453"/>
      <c r="L823" s="281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5" t="s">
        <v>129</v>
      </c>
      <c r="E824" s="50">
        <f t="shared" si="8"/>
        <v>0</v>
      </c>
      <c r="F824" s="284">
        <f t="shared" si="9"/>
        <v>0</v>
      </c>
      <c r="L824" s="281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1831</v>
      </c>
      <c r="B825" s="206"/>
      <c r="C825" s="417"/>
      <c r="D825" s="415" t="s">
        <v>130</v>
      </c>
      <c r="E825" s="50">
        <f t="shared" si="8"/>
        <v>5</v>
      </c>
      <c r="F825" s="284">
        <f t="shared" si="9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5" t="s">
        <v>129</v>
      </c>
      <c r="E826" s="50">
        <f t="shared" si="8"/>
        <v>0</v>
      </c>
      <c r="F826" s="284">
        <f t="shared" si="9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4"/>
      <c r="C827" s="414"/>
      <c r="D827" s="415" t="s">
        <v>136</v>
      </c>
      <c r="E827" s="50">
        <f t="shared" si="8"/>
        <v>14</v>
      </c>
      <c r="F827" s="284">
        <f t="shared" si="9"/>
        <v>94</v>
      </c>
      <c r="G827" s="50">
        <v>9</v>
      </c>
      <c r="H827" s="50">
        <v>44</v>
      </c>
      <c r="I827" s="50">
        <v>36</v>
      </c>
      <c r="J827" s="50">
        <v>5</v>
      </c>
      <c r="L827" s="281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4"/>
      <c r="C828" s="414"/>
      <c r="D828" s="415" t="s">
        <v>136</v>
      </c>
      <c r="E828" s="50">
        <f t="shared" si="8"/>
        <v>6</v>
      </c>
      <c r="F828" s="284">
        <f t="shared" si="9"/>
        <v>340</v>
      </c>
      <c r="G828" s="50">
        <v>223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17"/>
      <c r="D829" s="415" t="s">
        <v>129</v>
      </c>
      <c r="E829" s="50">
        <f t="shared" si="8"/>
        <v>0</v>
      </c>
      <c r="F829" s="284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5" t="s">
        <v>129</v>
      </c>
      <c r="E830" s="50">
        <f t="shared" si="8"/>
        <v>0</v>
      </c>
      <c r="F830" s="284">
        <f t="shared" si="9"/>
        <v>0</v>
      </c>
      <c r="H830" s="453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17"/>
      <c r="D831" s="415" t="s">
        <v>129</v>
      </c>
      <c r="E831" s="50">
        <f t="shared" si="8"/>
        <v>2</v>
      </c>
      <c r="F831" s="284">
        <f t="shared" si="9"/>
        <v>55</v>
      </c>
      <c r="H831" s="50">
        <v>55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5" t="s">
        <v>129</v>
      </c>
      <c r="E832" s="50">
        <f t="shared" si="8"/>
        <v>0</v>
      </c>
      <c r="F832" s="284">
        <f t="shared" si="9"/>
        <v>0</v>
      </c>
      <c r="H832" s="453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4"/>
      <c r="C833" s="414"/>
      <c r="D833" s="1" t="s">
        <v>131</v>
      </c>
      <c r="E833" s="50">
        <f t="shared" si="8"/>
        <v>22</v>
      </c>
      <c r="F833" s="284">
        <f t="shared" si="9"/>
        <v>15</v>
      </c>
      <c r="H833" s="50">
        <v>15</v>
      </c>
      <c r="L833" s="281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4"/>
      <c r="D834" s="415" t="s">
        <v>137</v>
      </c>
      <c r="E834" s="50">
        <f t="shared" si="8"/>
        <v>14</v>
      </c>
      <c r="F834" s="284">
        <f t="shared" si="9"/>
        <v>76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4"/>
      <c r="C835" s="414"/>
      <c r="D835" s="415" t="s">
        <v>136</v>
      </c>
      <c r="E835" s="50">
        <f t="shared" si="8"/>
        <v>10</v>
      </c>
      <c r="F835" s="284">
        <f t="shared" si="9"/>
        <v>135</v>
      </c>
      <c r="G835" s="50">
        <v>86</v>
      </c>
      <c r="H835" s="50">
        <v>10</v>
      </c>
      <c r="I835" s="50">
        <v>39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2056</v>
      </c>
      <c r="B836" s="417"/>
      <c r="C836" s="417"/>
      <c r="D836" s="415" t="s">
        <v>132</v>
      </c>
      <c r="E836" s="50">
        <f t="shared" si="8"/>
        <v>6</v>
      </c>
      <c r="F836" s="284">
        <f t="shared" si="9"/>
        <v>66</v>
      </c>
      <c r="G836" s="50">
        <v>14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5" t="s">
        <v>129</v>
      </c>
      <c r="E837" s="50">
        <f t="shared" si="8"/>
        <v>1</v>
      </c>
      <c r="F837" s="284">
        <f t="shared" si="9"/>
        <v>2</v>
      </c>
      <c r="H837" s="453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17"/>
      <c r="C838" s="417"/>
      <c r="D838" s="415" t="s">
        <v>130</v>
      </c>
      <c r="E838" s="50">
        <f t="shared" si="8"/>
        <v>12</v>
      </c>
      <c r="F838" s="284">
        <f t="shared" si="9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2583</v>
      </c>
      <c r="B839" s="28"/>
      <c r="C839" s="275"/>
      <c r="D839" s="415" t="s">
        <v>129</v>
      </c>
      <c r="E839" s="50">
        <f t="shared" si="8"/>
        <v>1</v>
      </c>
      <c r="F839" s="284">
        <f t="shared" si="9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3084</v>
      </c>
      <c r="B840" s="28"/>
      <c r="C840" s="275"/>
      <c r="D840" s="415" t="s">
        <v>129</v>
      </c>
      <c r="E840" s="50">
        <f t="shared" si="8"/>
        <v>0</v>
      </c>
      <c r="F840" s="284">
        <f t="shared" si="9"/>
        <v>7</v>
      </c>
      <c r="H840" s="453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2665</v>
      </c>
      <c r="B841" s="28"/>
      <c r="C841" s="275"/>
      <c r="D841" s="415" t="s">
        <v>129</v>
      </c>
      <c r="E841" s="50">
        <f t="shared" si="8"/>
        <v>0</v>
      </c>
      <c r="F841" s="284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2088</v>
      </c>
      <c r="B842" s="28"/>
      <c r="C842" s="417"/>
      <c r="D842" s="415" t="s">
        <v>129</v>
      </c>
      <c r="E842" s="50">
        <f t="shared" si="8"/>
        <v>1</v>
      </c>
      <c r="F842" s="284">
        <f t="shared" si="9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17"/>
      <c r="C843" s="417"/>
      <c r="D843" s="415" t="s">
        <v>135</v>
      </c>
      <c r="E843" s="50">
        <f t="shared" si="8"/>
        <v>12</v>
      </c>
      <c r="F843" s="284">
        <f t="shared" si="9"/>
        <v>79</v>
      </c>
      <c r="H843" s="50">
        <v>39</v>
      </c>
      <c r="I843" s="50">
        <v>40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2103</v>
      </c>
      <c r="B844" s="417"/>
      <c r="C844" s="417"/>
      <c r="D844" s="415" t="s">
        <v>135</v>
      </c>
      <c r="E844" s="50">
        <f t="shared" si="8"/>
        <v>3</v>
      </c>
      <c r="F844" s="284">
        <f t="shared" si="9"/>
        <v>21</v>
      </c>
      <c r="H844" s="453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4"/>
      <c r="D845" s="415" t="s">
        <v>137</v>
      </c>
      <c r="E845" s="50">
        <f t="shared" si="8"/>
        <v>14</v>
      </c>
      <c r="F845" s="284">
        <f t="shared" si="9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1834</v>
      </c>
      <c r="B846" s="28"/>
      <c r="C846" s="275"/>
      <c r="D846" s="415" t="s">
        <v>129</v>
      </c>
      <c r="E846" s="50">
        <f t="shared" si="8"/>
        <v>2</v>
      </c>
      <c r="F846" s="284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2687</v>
      </c>
      <c r="B847" s="417"/>
      <c r="C847" s="417"/>
      <c r="D847" s="415" t="s">
        <v>132</v>
      </c>
      <c r="E847" s="50">
        <f t="shared" si="8"/>
        <v>4</v>
      </c>
      <c r="F847" s="284">
        <f t="shared" si="9"/>
        <v>1</v>
      </c>
      <c r="H847" s="50">
        <v>1</v>
      </c>
      <c r="L847" s="281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5" t="s">
        <v>129</v>
      </c>
      <c r="E848" s="50">
        <f t="shared" si="8"/>
        <v>0</v>
      </c>
      <c r="F848" s="284">
        <f t="shared" si="9"/>
        <v>0</v>
      </c>
      <c r="L848" s="281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2607</v>
      </c>
      <c r="B849" s="28"/>
      <c r="C849" s="275"/>
      <c r="D849" s="415" t="s">
        <v>129</v>
      </c>
      <c r="E849" s="50">
        <f t="shared" si="8"/>
        <v>0</v>
      </c>
      <c r="F849" s="284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2581</v>
      </c>
      <c r="B850" s="417"/>
      <c r="C850" s="417"/>
      <c r="D850" s="415" t="s">
        <v>130</v>
      </c>
      <c r="E850" s="50">
        <f t="shared" si="8"/>
        <v>1</v>
      </c>
      <c r="F850" s="284">
        <f t="shared" si="9"/>
        <v>3</v>
      </c>
      <c r="H850" s="453"/>
      <c r="K850" s="50">
        <v>3</v>
      </c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4"/>
      <c r="C851" s="414"/>
      <c r="D851" s="415" t="s">
        <v>136</v>
      </c>
      <c r="E851" s="50">
        <f t="shared" si="8"/>
        <v>18</v>
      </c>
      <c r="F851" s="284">
        <f t="shared" si="9"/>
        <v>434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17"/>
      <c r="D852" s="415" t="s">
        <v>129</v>
      </c>
      <c r="E852" s="50">
        <f t="shared" si="8"/>
        <v>2</v>
      </c>
      <c r="F852" s="284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17"/>
      <c r="C853" s="417"/>
      <c r="D853" s="415" t="s">
        <v>135</v>
      </c>
      <c r="E853" s="50">
        <f t="shared" si="8"/>
        <v>13</v>
      </c>
      <c r="F853" s="284">
        <f t="shared" si="9"/>
        <v>138</v>
      </c>
      <c r="H853" s="50">
        <v>92</v>
      </c>
      <c r="I853" s="50">
        <v>31</v>
      </c>
      <c r="J853" s="50">
        <v>15</v>
      </c>
      <c r="L853" s="281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17"/>
      <c r="C854" s="417"/>
      <c r="D854" s="415" t="s">
        <v>132</v>
      </c>
      <c r="E854" s="50">
        <f t="shared" si="8"/>
        <v>2</v>
      </c>
      <c r="F854" s="284">
        <f t="shared" si="9"/>
        <v>0</v>
      </c>
      <c r="H854" s="453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2658</v>
      </c>
      <c r="B855" s="28"/>
      <c r="C855" s="417"/>
      <c r="D855" s="415" t="s">
        <v>129</v>
      </c>
      <c r="E855" s="50">
        <f t="shared" si="8"/>
        <v>1</v>
      </c>
      <c r="F855" s="284">
        <f t="shared" si="9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2108</v>
      </c>
      <c r="B856" s="28"/>
      <c r="C856" s="275"/>
      <c r="D856" s="415" t="s">
        <v>129</v>
      </c>
      <c r="E856" s="50">
        <f t="shared" si="8"/>
        <v>0</v>
      </c>
      <c r="F856" s="284">
        <f t="shared" si="9"/>
        <v>5</v>
      </c>
      <c r="H856" s="50">
        <v>4</v>
      </c>
      <c r="I856" s="50">
        <v>1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5" t="s">
        <v>129</v>
      </c>
      <c r="E857" s="50">
        <f t="shared" si="8"/>
        <v>0</v>
      </c>
      <c r="F857" s="284">
        <f t="shared" si="9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2563</v>
      </c>
      <c r="B858" s="417"/>
      <c r="C858" s="417"/>
      <c r="D858" s="415" t="s">
        <v>135</v>
      </c>
      <c r="E858" s="50">
        <f t="shared" si="8"/>
        <v>2</v>
      </c>
      <c r="F858" s="284">
        <f t="shared" si="9"/>
        <v>12</v>
      </c>
      <c r="G858" s="50">
        <v>10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4"/>
      <c r="C859" s="414"/>
      <c r="D859" s="415" t="s">
        <v>136</v>
      </c>
      <c r="E859" s="50">
        <f t="shared" si="8"/>
        <v>4</v>
      </c>
      <c r="F859" s="284">
        <f t="shared" si="9"/>
        <v>47</v>
      </c>
      <c r="G859" s="50">
        <v>21</v>
      </c>
      <c r="H859" s="50">
        <v>19</v>
      </c>
      <c r="J859" s="50">
        <v>7</v>
      </c>
      <c r="L859" s="281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5" t="s">
        <v>129</v>
      </c>
      <c r="E860" s="50">
        <f t="shared" si="8"/>
        <v>1</v>
      </c>
      <c r="F860" s="284">
        <f t="shared" si="9"/>
        <v>2</v>
      </c>
      <c r="J860" s="50">
        <v>2</v>
      </c>
      <c r="L860" s="281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2666</v>
      </c>
      <c r="B861" s="28"/>
      <c r="C861" s="417"/>
      <c r="D861" s="415" t="s">
        <v>129</v>
      </c>
      <c r="E861" s="50">
        <f t="shared" si="8"/>
        <v>0</v>
      </c>
      <c r="F861" s="284">
        <f t="shared" si="9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17"/>
      <c r="D862" s="415" t="s">
        <v>129</v>
      </c>
      <c r="E862" s="50">
        <f t="shared" si="8"/>
        <v>0</v>
      </c>
      <c r="F862" s="284">
        <f t="shared" si="9"/>
        <v>0</v>
      </c>
      <c r="H862" s="453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4"/>
      <c r="D863" s="415" t="s">
        <v>137</v>
      </c>
      <c r="E863" s="50">
        <f t="shared" si="8"/>
        <v>13</v>
      </c>
      <c r="F863" s="284">
        <f t="shared" si="9"/>
        <v>115</v>
      </c>
      <c r="H863" s="50">
        <v>90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4"/>
      <c r="D864" s="415" t="s">
        <v>134</v>
      </c>
      <c r="E864" s="50">
        <f t="shared" si="8"/>
        <v>16</v>
      </c>
      <c r="F864" s="284">
        <f t="shared" si="9"/>
        <v>134</v>
      </c>
      <c r="G864" s="50">
        <v>55</v>
      </c>
      <c r="H864" s="453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4"/>
      <c r="C865" s="414"/>
      <c r="D865" s="415" t="s">
        <v>133</v>
      </c>
      <c r="E865" s="50">
        <f t="shared" si="8"/>
        <v>13</v>
      </c>
      <c r="F865" s="284">
        <f t="shared" si="9"/>
        <v>79</v>
      </c>
      <c r="H865" s="453">
        <v>24</v>
      </c>
      <c r="I865" s="50">
        <v>48</v>
      </c>
      <c r="J865" s="50">
        <v>7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2744</v>
      </c>
      <c r="B866" s="28"/>
      <c r="C866" s="275"/>
      <c r="D866" s="415" t="s">
        <v>129</v>
      </c>
      <c r="E866" s="50">
        <f t="shared" si="8"/>
        <v>1</v>
      </c>
      <c r="F866" s="284">
        <f t="shared" si="9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17"/>
      <c r="C867" s="417"/>
      <c r="D867" s="415" t="s">
        <v>132</v>
      </c>
      <c r="E867" s="50">
        <f t="shared" si="8"/>
        <v>17</v>
      </c>
      <c r="F867" s="284">
        <f t="shared" si="9"/>
        <v>205</v>
      </c>
      <c r="H867" s="453">
        <v>77</v>
      </c>
      <c r="I867" s="50">
        <v>100</v>
      </c>
      <c r="J867" s="50">
        <v>28</v>
      </c>
      <c r="L867" s="281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2846</v>
      </c>
      <c r="B868" s="28"/>
      <c r="C868" s="275"/>
      <c r="D868" s="415" t="s">
        <v>129</v>
      </c>
      <c r="E868" s="50">
        <f t="shared" si="8"/>
        <v>0</v>
      </c>
      <c r="F868" s="284">
        <f t="shared" si="9"/>
        <v>31</v>
      </c>
      <c r="H868" s="50">
        <v>1</v>
      </c>
      <c r="I868" s="50">
        <v>11</v>
      </c>
      <c r="J868" s="50">
        <v>19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2109</v>
      </c>
      <c r="B869" s="206"/>
      <c r="C869" s="275"/>
      <c r="D869" s="415" t="s">
        <v>130</v>
      </c>
      <c r="E869" s="50">
        <f t="shared" si="8"/>
        <v>0</v>
      </c>
      <c r="F869" s="284">
        <f t="shared" si="9"/>
        <v>15</v>
      </c>
      <c r="H869" s="453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2328</v>
      </c>
      <c r="B870" s="28"/>
      <c r="C870" s="275"/>
      <c r="D870" s="415" t="s">
        <v>129</v>
      </c>
      <c r="E870" s="50">
        <f t="shared" si="8"/>
        <v>0</v>
      </c>
      <c r="F870" s="284">
        <f t="shared" si="9"/>
        <v>0</v>
      </c>
      <c r="H870" s="453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4"/>
      <c r="D871" s="415" t="s">
        <v>137</v>
      </c>
      <c r="E871" s="50">
        <f t="shared" si="8"/>
        <v>8</v>
      </c>
      <c r="F871" s="284">
        <f t="shared" si="9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17"/>
      <c r="C872" s="417"/>
      <c r="D872" s="415" t="s">
        <v>135</v>
      </c>
      <c r="E872" s="50">
        <f t="shared" si="8"/>
        <v>2</v>
      </c>
      <c r="F872" s="284">
        <f t="shared" si="9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4"/>
      <c r="C873" s="414"/>
      <c r="D873" s="1" t="s">
        <v>131</v>
      </c>
      <c r="E873" s="50">
        <f t="shared" ref="E873:E936" si="10">COUNTIF($A$599:$AQF$672,A873)</f>
        <v>8</v>
      </c>
      <c r="F873" s="284">
        <f t="shared" ref="F873:F936" si="11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17"/>
      <c r="C874" s="417"/>
      <c r="D874" s="415" t="s">
        <v>135</v>
      </c>
      <c r="E874" s="50">
        <f t="shared" si="10"/>
        <v>3</v>
      </c>
      <c r="F874" s="284">
        <f t="shared" si="11"/>
        <v>14</v>
      </c>
      <c r="I874" s="50">
        <v>1</v>
      </c>
      <c r="J874" s="50">
        <v>13</v>
      </c>
      <c r="L874" s="281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5" t="s">
        <v>129</v>
      </c>
      <c r="E875" s="50">
        <f t="shared" si="10"/>
        <v>0</v>
      </c>
      <c r="F875" s="284">
        <f t="shared" si="11"/>
        <v>0</v>
      </c>
      <c r="H875" s="453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2734</v>
      </c>
      <c r="B876" s="28"/>
      <c r="C876" s="275"/>
      <c r="D876" s="415" t="s">
        <v>129</v>
      </c>
      <c r="E876" s="50">
        <f t="shared" si="10"/>
        <v>0</v>
      </c>
      <c r="F876" s="284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3100</v>
      </c>
      <c r="B877" s="417"/>
      <c r="C877" s="417"/>
      <c r="D877" s="415" t="s">
        <v>130</v>
      </c>
      <c r="E877" s="50">
        <f t="shared" si="10"/>
        <v>1</v>
      </c>
      <c r="F877" s="284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4"/>
      <c r="D878" s="415" t="s">
        <v>137</v>
      </c>
      <c r="E878" s="50">
        <f t="shared" si="10"/>
        <v>15</v>
      </c>
      <c r="F878" s="284">
        <f t="shared" si="11"/>
        <v>62</v>
      </c>
      <c r="G878" s="50">
        <v>48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2728</v>
      </c>
      <c r="B879" s="28"/>
      <c r="C879" s="417"/>
      <c r="D879" s="415" t="s">
        <v>129</v>
      </c>
      <c r="E879" s="50">
        <f t="shared" si="10"/>
        <v>0</v>
      </c>
      <c r="F879" s="284">
        <f t="shared" si="11"/>
        <v>0</v>
      </c>
      <c r="L879" s="281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2664</v>
      </c>
      <c r="B880" s="28"/>
      <c r="C880" s="275"/>
      <c r="D880" s="415" t="s">
        <v>129</v>
      </c>
      <c r="E880" s="50">
        <f t="shared" si="10"/>
        <v>0</v>
      </c>
      <c r="F880" s="284">
        <f t="shared" si="11"/>
        <v>10</v>
      </c>
      <c r="G880" s="50">
        <v>10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2830</v>
      </c>
      <c r="B881" s="28"/>
      <c r="C881" s="275"/>
      <c r="D881" s="415" t="s">
        <v>129</v>
      </c>
      <c r="E881" s="50">
        <f t="shared" si="10"/>
        <v>0</v>
      </c>
      <c r="F881" s="284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3094</v>
      </c>
      <c r="B882" s="28"/>
      <c r="C882" s="417"/>
      <c r="D882" s="415" t="s">
        <v>129</v>
      </c>
      <c r="E882" s="50">
        <f t="shared" si="10"/>
        <v>1</v>
      </c>
      <c r="F882" s="284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4"/>
      <c r="C883" s="414"/>
      <c r="D883" s="1" t="s">
        <v>131</v>
      </c>
      <c r="E883" s="50">
        <f t="shared" si="10"/>
        <v>10</v>
      </c>
      <c r="F883" s="284">
        <f t="shared" si="11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4"/>
      <c r="D884" s="415" t="s">
        <v>137</v>
      </c>
      <c r="E884" s="50">
        <f t="shared" si="10"/>
        <v>3</v>
      </c>
      <c r="F884" s="284">
        <f t="shared" si="11"/>
        <v>36</v>
      </c>
      <c r="H884" s="50">
        <v>5</v>
      </c>
      <c r="I884" s="50">
        <v>11</v>
      </c>
      <c r="J884" s="50">
        <v>20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4"/>
      <c r="C885" s="414"/>
      <c r="D885" s="1" t="s">
        <v>131</v>
      </c>
      <c r="E885" s="50">
        <f t="shared" si="10"/>
        <v>4</v>
      </c>
      <c r="F885" s="284">
        <f t="shared" si="11"/>
        <v>34</v>
      </c>
      <c r="I885" s="50">
        <v>23</v>
      </c>
      <c r="J885" s="50">
        <v>11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2867</v>
      </c>
      <c r="B886" s="28"/>
      <c r="C886" s="275"/>
      <c r="D886" s="415" t="s">
        <v>129</v>
      </c>
      <c r="E886" s="50">
        <f t="shared" si="10"/>
        <v>0</v>
      </c>
      <c r="F886" s="284">
        <f t="shared" si="11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5" t="s">
        <v>129</v>
      </c>
      <c r="E887" s="50">
        <f t="shared" si="10"/>
        <v>3</v>
      </c>
      <c r="F887" s="284">
        <f t="shared" si="11"/>
        <v>4</v>
      </c>
      <c r="I887" s="50">
        <v>4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17"/>
      <c r="C888" s="417"/>
      <c r="D888" s="415" t="s">
        <v>130</v>
      </c>
      <c r="E888" s="50">
        <f t="shared" si="10"/>
        <v>17</v>
      </c>
      <c r="F888" s="284">
        <f t="shared" si="11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17"/>
      <c r="C889" s="417"/>
      <c r="D889" s="415" t="s">
        <v>132</v>
      </c>
      <c r="E889" s="50">
        <f t="shared" si="10"/>
        <v>9</v>
      </c>
      <c r="F889" s="284">
        <f t="shared" si="11"/>
        <v>102</v>
      </c>
      <c r="H889" s="50">
        <v>9</v>
      </c>
      <c r="I889" s="50">
        <v>69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17"/>
      <c r="C890" s="417"/>
      <c r="D890" s="415" t="s">
        <v>135</v>
      </c>
      <c r="E890" s="50">
        <f t="shared" si="10"/>
        <v>6</v>
      </c>
      <c r="F890" s="284">
        <f t="shared" si="11"/>
        <v>40</v>
      </c>
      <c r="H890" s="453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5" t="s">
        <v>129</v>
      </c>
      <c r="E891" s="50">
        <f t="shared" si="10"/>
        <v>0</v>
      </c>
      <c r="F891" s="284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2288</v>
      </c>
      <c r="B892" s="414"/>
      <c r="C892" s="414"/>
      <c r="D892" s="415" t="s">
        <v>133</v>
      </c>
      <c r="E892" s="50">
        <f t="shared" si="10"/>
        <v>47</v>
      </c>
      <c r="F892" s="284">
        <f t="shared" si="11"/>
        <v>375</v>
      </c>
      <c r="H892" s="50">
        <v>190</v>
      </c>
      <c r="I892" s="50">
        <v>136</v>
      </c>
      <c r="J892" s="50">
        <v>49</v>
      </c>
      <c r="L892" s="281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17"/>
      <c r="C893" s="417"/>
      <c r="D893" s="415" t="s">
        <v>132</v>
      </c>
      <c r="E893" s="50">
        <f t="shared" si="10"/>
        <v>5</v>
      </c>
      <c r="F893" s="284">
        <f t="shared" si="11"/>
        <v>19</v>
      </c>
      <c r="G893" s="50">
        <v>18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5" t="s">
        <v>129</v>
      </c>
      <c r="E894" s="50">
        <f t="shared" si="10"/>
        <v>9</v>
      </c>
      <c r="F894" s="284">
        <f t="shared" si="11"/>
        <v>116</v>
      </c>
      <c r="G894" s="50">
        <v>102</v>
      </c>
      <c r="H894" s="50">
        <v>14</v>
      </c>
      <c r="L894" s="281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3131</v>
      </c>
      <c r="B895" s="28"/>
      <c r="C895" s="275"/>
      <c r="D895" s="415" t="s">
        <v>129</v>
      </c>
      <c r="E895" s="50">
        <f t="shared" si="10"/>
        <v>0</v>
      </c>
      <c r="F895" s="284">
        <f t="shared" si="11"/>
        <v>0</v>
      </c>
      <c r="H895" s="453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17"/>
      <c r="C896" s="417"/>
      <c r="D896" s="415" t="s">
        <v>130</v>
      </c>
      <c r="E896" s="50">
        <f t="shared" si="10"/>
        <v>4</v>
      </c>
      <c r="F896" s="284">
        <f t="shared" si="11"/>
        <v>1</v>
      </c>
      <c r="J896" s="50">
        <v>1</v>
      </c>
      <c r="L896" s="281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2331</v>
      </c>
      <c r="B897" s="28"/>
      <c r="C897" s="275"/>
      <c r="D897" s="415" t="s">
        <v>129</v>
      </c>
      <c r="E897" s="50">
        <f t="shared" si="10"/>
        <v>0</v>
      </c>
      <c r="F897" s="284">
        <f t="shared" si="11"/>
        <v>6</v>
      </c>
      <c r="H897" s="453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2681</v>
      </c>
      <c r="B898" s="417"/>
      <c r="C898" s="417"/>
      <c r="D898" s="415" t="s">
        <v>132</v>
      </c>
      <c r="E898" s="50">
        <f t="shared" si="10"/>
        <v>2</v>
      </c>
      <c r="F898" s="284">
        <f t="shared" si="11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2649</v>
      </c>
      <c r="B899" s="28"/>
      <c r="C899" s="275"/>
      <c r="D899" s="415" t="s">
        <v>129</v>
      </c>
      <c r="E899" s="50">
        <f t="shared" si="10"/>
        <v>0</v>
      </c>
      <c r="F899" s="284">
        <f t="shared" si="11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5" t="s">
        <v>129</v>
      </c>
      <c r="E900" s="50">
        <f t="shared" si="10"/>
        <v>1</v>
      </c>
      <c r="F900" s="284">
        <f t="shared" si="11"/>
        <v>0</v>
      </c>
      <c r="H900" s="453"/>
      <c r="L900" s="281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5" t="s">
        <v>129</v>
      </c>
      <c r="E901" s="50">
        <f t="shared" si="10"/>
        <v>2</v>
      </c>
      <c r="F901" s="284">
        <f t="shared" si="11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17"/>
      <c r="C902" s="417"/>
      <c r="D902" s="415" t="s">
        <v>132</v>
      </c>
      <c r="E902" s="50">
        <f t="shared" si="10"/>
        <v>18</v>
      </c>
      <c r="F902" s="284">
        <f t="shared" si="11"/>
        <v>115</v>
      </c>
      <c r="H902" s="453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2802</v>
      </c>
      <c r="B903" s="28"/>
      <c r="C903" s="275"/>
      <c r="D903" s="415" t="s">
        <v>129</v>
      </c>
      <c r="E903" s="50">
        <f t="shared" si="10"/>
        <v>0</v>
      </c>
      <c r="F903" s="284">
        <f t="shared" si="11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2323</v>
      </c>
      <c r="B904" s="28"/>
      <c r="C904" s="275"/>
      <c r="D904" s="415" t="s">
        <v>129</v>
      </c>
      <c r="E904" s="50">
        <f t="shared" si="10"/>
        <v>0</v>
      </c>
      <c r="F904" s="284">
        <f t="shared" si="11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17"/>
      <c r="C905" s="417"/>
      <c r="D905" s="415" t="s">
        <v>132</v>
      </c>
      <c r="E905" s="50">
        <f t="shared" si="10"/>
        <v>4</v>
      </c>
      <c r="F905" s="284">
        <f t="shared" si="11"/>
        <v>2</v>
      </c>
      <c r="I905" s="50">
        <v>2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2661</v>
      </c>
      <c r="B906" s="28"/>
      <c r="C906" s="275"/>
      <c r="D906" s="415" t="s">
        <v>129</v>
      </c>
      <c r="E906" s="50">
        <f t="shared" si="10"/>
        <v>0</v>
      </c>
      <c r="F906" s="284">
        <f t="shared" si="11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6"/>
      <c r="C907" s="414"/>
      <c r="D907" s="415" t="s">
        <v>139</v>
      </c>
      <c r="E907" s="50">
        <f t="shared" si="10"/>
        <v>17</v>
      </c>
      <c r="F907" s="284">
        <f t="shared" si="11"/>
        <v>121</v>
      </c>
      <c r="H907" s="50">
        <v>29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4"/>
      <c r="D908" s="415" t="s">
        <v>137</v>
      </c>
      <c r="E908" s="50">
        <f t="shared" si="10"/>
        <v>16</v>
      </c>
      <c r="F908" s="284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17"/>
      <c r="C909" s="417"/>
      <c r="D909" s="415" t="s">
        <v>132</v>
      </c>
      <c r="E909" s="50">
        <f t="shared" si="10"/>
        <v>0</v>
      </c>
      <c r="F909" s="284">
        <f t="shared" si="11"/>
        <v>76</v>
      </c>
      <c r="G909" s="50">
        <v>68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2708</v>
      </c>
      <c r="B910" s="28"/>
      <c r="C910" s="275"/>
      <c r="D910" s="415" t="s">
        <v>129</v>
      </c>
      <c r="E910" s="50">
        <f t="shared" si="10"/>
        <v>0</v>
      </c>
      <c r="F910" s="284">
        <f t="shared" si="11"/>
        <v>3</v>
      </c>
      <c r="H910" s="453"/>
      <c r="I910" s="50">
        <v>3</v>
      </c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17"/>
      <c r="C911" s="417"/>
      <c r="D911" s="415" t="s">
        <v>135</v>
      </c>
      <c r="E911" s="50">
        <f t="shared" si="10"/>
        <v>3</v>
      </c>
      <c r="F911" s="284">
        <f t="shared" si="11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4"/>
      <c r="C912" s="414"/>
      <c r="D912" s="1" t="s">
        <v>131</v>
      </c>
      <c r="E912" s="50">
        <f t="shared" si="10"/>
        <v>10</v>
      </c>
      <c r="F912" s="284">
        <f t="shared" si="11"/>
        <v>42</v>
      </c>
      <c r="H912" s="50">
        <v>42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2629</v>
      </c>
      <c r="B913" s="28"/>
      <c r="C913" s="275"/>
      <c r="D913" s="415" t="s">
        <v>129</v>
      </c>
      <c r="E913" s="50">
        <f t="shared" si="10"/>
        <v>0</v>
      </c>
      <c r="F913" s="284">
        <f t="shared" si="11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5" t="s">
        <v>129</v>
      </c>
      <c r="E914" s="50">
        <f t="shared" si="10"/>
        <v>1</v>
      </c>
      <c r="F914" s="284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5" t="s">
        <v>129</v>
      </c>
      <c r="E915" s="50">
        <f t="shared" si="10"/>
        <v>0</v>
      </c>
      <c r="F915" s="284">
        <f t="shared" si="11"/>
        <v>0</v>
      </c>
      <c r="H915" s="453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5" t="s">
        <v>129</v>
      </c>
      <c r="E916" s="50">
        <f t="shared" si="10"/>
        <v>0</v>
      </c>
      <c r="F916" s="284">
        <f t="shared" si="11"/>
        <v>2</v>
      </c>
      <c r="J916" s="50">
        <v>2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2842</v>
      </c>
      <c r="B917" s="28"/>
      <c r="C917" s="275"/>
      <c r="D917" s="415" t="s">
        <v>129</v>
      </c>
      <c r="E917" s="50">
        <f t="shared" si="10"/>
        <v>1</v>
      </c>
      <c r="F917" s="284">
        <f t="shared" si="11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17"/>
      <c r="C918" s="417"/>
      <c r="D918" s="415" t="s">
        <v>132</v>
      </c>
      <c r="E918" s="50">
        <f t="shared" si="10"/>
        <v>4</v>
      </c>
      <c r="F918" s="284">
        <f t="shared" si="11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1845</v>
      </c>
      <c r="B919" s="28"/>
      <c r="C919" s="275"/>
      <c r="D919" s="415" t="s">
        <v>129</v>
      </c>
      <c r="E919" s="50">
        <f t="shared" si="10"/>
        <v>1</v>
      </c>
      <c r="F919" s="284">
        <f t="shared" si="11"/>
        <v>30</v>
      </c>
      <c r="H919" s="50">
        <v>1</v>
      </c>
      <c r="J919" s="50">
        <v>29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17"/>
      <c r="D920" s="415" t="s">
        <v>129</v>
      </c>
      <c r="E920" s="50">
        <f t="shared" si="10"/>
        <v>0</v>
      </c>
      <c r="F920" s="284">
        <f t="shared" si="11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2089</v>
      </c>
      <c r="B921" s="417"/>
      <c r="C921" s="417"/>
      <c r="D921" s="415" t="s">
        <v>132</v>
      </c>
      <c r="E921" s="50">
        <f t="shared" si="10"/>
        <v>1</v>
      </c>
      <c r="F921" s="284">
        <f t="shared" si="11"/>
        <v>11</v>
      </c>
      <c r="I921" s="50">
        <v>11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5" t="s">
        <v>130</v>
      </c>
      <c r="E922" s="50">
        <f t="shared" si="10"/>
        <v>1</v>
      </c>
      <c r="F922" s="284">
        <f t="shared" si="11"/>
        <v>16</v>
      </c>
      <c r="H922" s="453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2517</v>
      </c>
      <c r="B923" s="28"/>
      <c r="C923" s="275"/>
      <c r="D923" s="415" t="s">
        <v>129</v>
      </c>
      <c r="E923" s="50">
        <f t="shared" si="10"/>
        <v>0</v>
      </c>
      <c r="F923" s="284">
        <f t="shared" si="11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17"/>
      <c r="C924" s="417"/>
      <c r="D924" s="415" t="s">
        <v>130</v>
      </c>
      <c r="E924" s="50">
        <f t="shared" si="10"/>
        <v>0</v>
      </c>
      <c r="F924" s="284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2824</v>
      </c>
      <c r="B925" s="28"/>
      <c r="C925" s="275"/>
      <c r="D925" s="415" t="s">
        <v>129</v>
      </c>
      <c r="E925" s="50">
        <f t="shared" si="10"/>
        <v>0</v>
      </c>
      <c r="F925" s="284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2516</v>
      </c>
      <c r="B926" s="417"/>
      <c r="C926" s="417"/>
      <c r="D926" s="415" t="s">
        <v>135</v>
      </c>
      <c r="E926" s="50">
        <f t="shared" si="10"/>
        <v>3</v>
      </c>
      <c r="F926" s="284">
        <f t="shared" si="11"/>
        <v>49</v>
      </c>
      <c r="H926" s="50">
        <v>10</v>
      </c>
      <c r="I926" s="50">
        <v>14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17"/>
      <c r="C927" s="417"/>
      <c r="D927" s="415" t="s">
        <v>132</v>
      </c>
      <c r="E927" s="50">
        <f t="shared" si="10"/>
        <v>33</v>
      </c>
      <c r="F927" s="284">
        <f t="shared" si="11"/>
        <v>211</v>
      </c>
      <c r="G927" s="50">
        <v>173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2336</v>
      </c>
      <c r="B928" s="28"/>
      <c r="C928" s="275"/>
      <c r="D928" s="415" t="s">
        <v>129</v>
      </c>
      <c r="E928" s="50">
        <f t="shared" si="10"/>
        <v>0</v>
      </c>
      <c r="F928" s="284">
        <f t="shared" si="11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4"/>
      <c r="C929" s="414"/>
      <c r="D929" s="1" t="s">
        <v>131</v>
      </c>
      <c r="E929" s="50">
        <f t="shared" si="10"/>
        <v>4</v>
      </c>
      <c r="F929" s="284">
        <f t="shared" si="11"/>
        <v>61</v>
      </c>
      <c r="I929" s="50">
        <v>32</v>
      </c>
      <c r="J929" s="50">
        <v>29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17"/>
      <c r="D930" s="415" t="s">
        <v>129</v>
      </c>
      <c r="E930" s="50">
        <f t="shared" si="10"/>
        <v>3</v>
      </c>
      <c r="F930" s="284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2110</v>
      </c>
      <c r="B931" s="28"/>
      <c r="C931" s="275"/>
      <c r="D931" s="415" t="s">
        <v>129</v>
      </c>
      <c r="E931" s="50">
        <f t="shared" si="10"/>
        <v>0</v>
      </c>
      <c r="F931" s="284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3101</v>
      </c>
      <c r="B932" s="414"/>
      <c r="C932" s="414"/>
      <c r="D932" s="1" t="s">
        <v>131</v>
      </c>
      <c r="E932" s="50">
        <f t="shared" si="10"/>
        <v>0</v>
      </c>
      <c r="F932" s="284">
        <f t="shared" si="11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2592</v>
      </c>
      <c r="B933" s="28"/>
      <c r="C933" s="275"/>
      <c r="D933" s="415" t="s">
        <v>129</v>
      </c>
      <c r="E933" s="50">
        <f t="shared" si="10"/>
        <v>0</v>
      </c>
      <c r="F933" s="284">
        <f t="shared" si="11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17"/>
      <c r="C934" s="417"/>
      <c r="D934" s="415" t="s">
        <v>132</v>
      </c>
      <c r="E934" s="50">
        <f t="shared" si="10"/>
        <v>5</v>
      </c>
      <c r="F934" s="284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5" t="s">
        <v>129</v>
      </c>
      <c r="E935" s="50">
        <f t="shared" si="10"/>
        <v>0</v>
      </c>
      <c r="F935" s="284">
        <f t="shared" si="11"/>
        <v>35</v>
      </c>
      <c r="I935" s="50">
        <v>35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5" t="s">
        <v>129</v>
      </c>
      <c r="E936" s="50">
        <f t="shared" si="10"/>
        <v>9</v>
      </c>
      <c r="F936" s="284">
        <f t="shared" si="11"/>
        <v>74</v>
      </c>
      <c r="H936" s="453"/>
      <c r="I936" s="50">
        <v>74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5" t="s">
        <v>132</v>
      </c>
      <c r="E937" s="50">
        <f t="shared" ref="E937:E1000" si="12">COUNTIF($A$599:$AQF$672,A937)</f>
        <v>35</v>
      </c>
      <c r="F937" s="284">
        <f t="shared" ref="F937:F1000" si="13">SUM(G937:L937)</f>
        <v>75</v>
      </c>
      <c r="H937" s="50">
        <v>60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5" t="s">
        <v>129</v>
      </c>
      <c r="E938" s="50">
        <f t="shared" si="12"/>
        <v>0</v>
      </c>
      <c r="F938" s="284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17"/>
      <c r="C939" s="417"/>
      <c r="D939" s="415" t="s">
        <v>132</v>
      </c>
      <c r="E939" s="50">
        <f t="shared" si="12"/>
        <v>8</v>
      </c>
      <c r="F939" s="284">
        <f t="shared" si="13"/>
        <v>8</v>
      </c>
      <c r="I939" s="50">
        <v>8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4"/>
      <c r="C940" s="414"/>
      <c r="D940" s="1" t="s">
        <v>131</v>
      </c>
      <c r="E940" s="50">
        <f t="shared" si="12"/>
        <v>4</v>
      </c>
      <c r="F940" s="284">
        <f t="shared" si="13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17"/>
      <c r="C941" s="417"/>
      <c r="D941" s="415" t="s">
        <v>132</v>
      </c>
      <c r="E941" s="50">
        <f t="shared" si="12"/>
        <v>6</v>
      </c>
      <c r="F941" s="284">
        <f t="shared" si="13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2582</v>
      </c>
      <c r="B942" s="28"/>
      <c r="C942" s="275"/>
      <c r="D942" s="415" t="s">
        <v>129</v>
      </c>
      <c r="E942" s="50">
        <f t="shared" si="12"/>
        <v>0</v>
      </c>
      <c r="F942" s="284">
        <f t="shared" si="13"/>
        <v>1</v>
      </c>
      <c r="I942" s="50">
        <v>1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5" t="s">
        <v>129</v>
      </c>
      <c r="E943" s="50">
        <f t="shared" si="12"/>
        <v>1</v>
      </c>
      <c r="F943" s="284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4"/>
      <c r="D944" s="415" t="s">
        <v>138</v>
      </c>
      <c r="E944" s="50">
        <f t="shared" si="12"/>
        <v>91</v>
      </c>
      <c r="F944" s="284">
        <f t="shared" si="13"/>
        <v>936</v>
      </c>
      <c r="G944" s="50">
        <v>179</v>
      </c>
      <c r="H944" s="50">
        <v>744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4"/>
      <c r="D945" s="415" t="s">
        <v>134</v>
      </c>
      <c r="E945" s="50">
        <f t="shared" si="12"/>
        <v>65</v>
      </c>
      <c r="F945" s="284">
        <f t="shared" si="13"/>
        <v>196</v>
      </c>
      <c r="H945" s="50">
        <v>115</v>
      </c>
      <c r="I945" s="50">
        <v>16</v>
      </c>
      <c r="J945" s="50">
        <v>65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17"/>
      <c r="D946" s="415" t="s">
        <v>129</v>
      </c>
      <c r="E946" s="50">
        <f t="shared" si="12"/>
        <v>1</v>
      </c>
      <c r="F946" s="284">
        <f t="shared" si="13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17"/>
      <c r="D947" s="415" t="s">
        <v>129</v>
      </c>
      <c r="E947" s="50">
        <f t="shared" si="12"/>
        <v>0</v>
      </c>
      <c r="F947" s="284">
        <f t="shared" si="13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17"/>
      <c r="D948" s="415" t="s">
        <v>129</v>
      </c>
      <c r="E948" s="50">
        <f t="shared" si="12"/>
        <v>0</v>
      </c>
      <c r="F948" s="284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5" t="s">
        <v>129</v>
      </c>
      <c r="E949" s="50">
        <f t="shared" si="12"/>
        <v>3</v>
      </c>
      <c r="F949" s="284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2704</v>
      </c>
      <c r="B950" s="417"/>
      <c r="C950" s="417"/>
      <c r="D950" s="415" t="s">
        <v>132</v>
      </c>
      <c r="E950" s="50">
        <f t="shared" si="12"/>
        <v>1</v>
      </c>
      <c r="F950" s="284">
        <f t="shared" si="13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2315</v>
      </c>
      <c r="B951" s="414"/>
      <c r="C951" s="414"/>
      <c r="D951" s="1" t="s">
        <v>131</v>
      </c>
      <c r="E951" s="50">
        <f t="shared" si="12"/>
        <v>2</v>
      </c>
      <c r="F951" s="284">
        <f t="shared" si="13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17"/>
      <c r="D952" s="415" t="s">
        <v>129</v>
      </c>
      <c r="E952" s="50">
        <f t="shared" si="12"/>
        <v>13</v>
      </c>
      <c r="F952" s="284">
        <f t="shared" si="13"/>
        <v>15</v>
      </c>
      <c r="K952" s="50">
        <v>15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2599</v>
      </c>
      <c r="B953" s="28"/>
      <c r="C953" s="275"/>
      <c r="D953" s="415" t="s">
        <v>129</v>
      </c>
      <c r="E953" s="50">
        <f t="shared" si="12"/>
        <v>0</v>
      </c>
      <c r="F953" s="284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17"/>
      <c r="D954" s="415" t="s">
        <v>129</v>
      </c>
      <c r="E954" s="50">
        <f t="shared" si="12"/>
        <v>2</v>
      </c>
      <c r="F954" s="284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3104</v>
      </c>
      <c r="B955" s="28"/>
      <c r="C955" s="275"/>
      <c r="D955" s="415" t="s">
        <v>129</v>
      </c>
      <c r="E955" s="50">
        <f t="shared" si="12"/>
        <v>0</v>
      </c>
      <c r="F955" s="284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17"/>
      <c r="D956" s="415" t="s">
        <v>129</v>
      </c>
      <c r="E956" s="50">
        <f t="shared" si="12"/>
        <v>0</v>
      </c>
      <c r="F956" s="284">
        <f t="shared" si="13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1832</v>
      </c>
      <c r="B957" s="28"/>
      <c r="C957" s="417"/>
      <c r="D957" s="415" t="s">
        <v>129</v>
      </c>
      <c r="E957" s="50">
        <f t="shared" si="12"/>
        <v>0</v>
      </c>
      <c r="F957" s="284">
        <f t="shared" si="13"/>
        <v>0</v>
      </c>
      <c r="H957" s="453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2611</v>
      </c>
      <c r="B958" s="28"/>
      <c r="C958" s="275"/>
      <c r="D958" s="415" t="s">
        <v>129</v>
      </c>
      <c r="E958" s="50">
        <f t="shared" si="12"/>
        <v>0</v>
      </c>
      <c r="F958" s="284">
        <f t="shared" si="13"/>
        <v>7</v>
      </c>
      <c r="H958" s="453"/>
      <c r="I958" s="50">
        <v>4</v>
      </c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5" t="s">
        <v>129</v>
      </c>
      <c r="E959" s="50">
        <f t="shared" si="12"/>
        <v>0</v>
      </c>
      <c r="F959" s="284">
        <f t="shared" si="13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4"/>
      <c r="C960" s="414"/>
      <c r="D960" s="1" t="s">
        <v>131</v>
      </c>
      <c r="E960" s="50">
        <f t="shared" si="12"/>
        <v>3</v>
      </c>
      <c r="F960" s="284">
        <f t="shared" si="13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2344</v>
      </c>
      <c r="B961" s="28"/>
      <c r="C961" s="275"/>
      <c r="D961" s="415" t="s">
        <v>129</v>
      </c>
      <c r="E961" s="50">
        <f t="shared" si="12"/>
        <v>1</v>
      </c>
      <c r="F961" s="284">
        <f t="shared" si="13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4"/>
      <c r="C962" s="414"/>
      <c r="D962" s="1" t="s">
        <v>131</v>
      </c>
      <c r="E962" s="50">
        <f t="shared" si="12"/>
        <v>5</v>
      </c>
      <c r="F962" s="284">
        <f t="shared" si="13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2093</v>
      </c>
      <c r="B963" s="28"/>
      <c r="C963" s="275"/>
      <c r="D963" s="415" t="s">
        <v>129</v>
      </c>
      <c r="E963" s="50">
        <f t="shared" si="12"/>
        <v>0</v>
      </c>
      <c r="F963" s="284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17"/>
      <c r="C964" s="417"/>
      <c r="D964" s="415" t="s">
        <v>132</v>
      </c>
      <c r="E964" s="50">
        <f t="shared" si="12"/>
        <v>3</v>
      </c>
      <c r="F964" s="284">
        <f t="shared" si="13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2669</v>
      </c>
      <c r="B965" s="28"/>
      <c r="C965" s="417"/>
      <c r="D965" s="415" t="s">
        <v>129</v>
      </c>
      <c r="E965" s="50">
        <f t="shared" si="12"/>
        <v>0</v>
      </c>
      <c r="F965" s="284">
        <f t="shared" si="13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2627</v>
      </c>
      <c r="B966" s="28"/>
      <c r="C966" s="275"/>
      <c r="D966" s="415" t="s">
        <v>129</v>
      </c>
      <c r="E966" s="50">
        <f t="shared" si="12"/>
        <v>0</v>
      </c>
      <c r="F966" s="284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17"/>
      <c r="C967" s="417"/>
      <c r="D967" s="415" t="s">
        <v>135</v>
      </c>
      <c r="E967" s="50">
        <f t="shared" si="12"/>
        <v>1</v>
      </c>
      <c r="F967" s="284">
        <f t="shared" si="13"/>
        <v>52</v>
      </c>
      <c r="G967" s="50">
        <v>27</v>
      </c>
      <c r="H967" s="50">
        <v>13</v>
      </c>
      <c r="J967" s="50">
        <v>12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2070</v>
      </c>
      <c r="B968" s="417"/>
      <c r="C968" s="417"/>
      <c r="D968" s="415" t="s">
        <v>130</v>
      </c>
      <c r="E968" s="50">
        <f t="shared" si="12"/>
        <v>19</v>
      </c>
      <c r="F968" s="284">
        <f t="shared" si="13"/>
        <v>43</v>
      </c>
      <c r="H968" s="453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3" t="s">
        <v>2750</v>
      </c>
      <c r="B969" s="28"/>
      <c r="C969" s="275"/>
      <c r="D969" s="415" t="s">
        <v>129</v>
      </c>
      <c r="E969" s="50">
        <f t="shared" si="12"/>
        <v>0</v>
      </c>
      <c r="F969" s="284">
        <f t="shared" si="13"/>
        <v>0</v>
      </c>
      <c r="H969" s="453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2813</v>
      </c>
      <c r="B970" s="28"/>
      <c r="C970" s="275"/>
      <c r="D970" s="415" t="s">
        <v>129</v>
      </c>
      <c r="E970" s="50">
        <f t="shared" si="12"/>
        <v>0</v>
      </c>
      <c r="F970" s="284">
        <f t="shared" si="13"/>
        <v>11</v>
      </c>
      <c r="J970" s="50">
        <v>11</v>
      </c>
      <c r="L970" s="281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17"/>
      <c r="C971" s="417"/>
      <c r="D971" s="415" t="s">
        <v>135</v>
      </c>
      <c r="E971" s="50">
        <f t="shared" si="12"/>
        <v>6</v>
      </c>
      <c r="F971" s="284">
        <f t="shared" si="13"/>
        <v>75</v>
      </c>
      <c r="G971" s="50">
        <v>17</v>
      </c>
      <c r="H971" s="50">
        <v>40</v>
      </c>
      <c r="J971" s="50">
        <v>18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5" t="s">
        <v>129</v>
      </c>
      <c r="E972" s="50">
        <f t="shared" si="12"/>
        <v>0</v>
      </c>
      <c r="F972" s="284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2620</v>
      </c>
      <c r="B973" s="28"/>
      <c r="C973" s="275"/>
      <c r="D973" s="415" t="s">
        <v>129</v>
      </c>
      <c r="E973" s="50">
        <f t="shared" si="12"/>
        <v>0</v>
      </c>
      <c r="F973" s="284">
        <f t="shared" si="13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4"/>
      <c r="D974" s="415" t="s">
        <v>137</v>
      </c>
      <c r="E974" s="50">
        <f t="shared" si="12"/>
        <v>3</v>
      </c>
      <c r="F974" s="284">
        <f t="shared" si="13"/>
        <v>104</v>
      </c>
      <c r="G974" s="50">
        <v>44</v>
      </c>
      <c r="I974" s="50">
        <v>37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4"/>
      <c r="C975" s="414"/>
      <c r="D975" s="415" t="s">
        <v>136</v>
      </c>
      <c r="E975" s="50">
        <f t="shared" si="12"/>
        <v>28</v>
      </c>
      <c r="F975" s="284">
        <f t="shared" si="13"/>
        <v>54</v>
      </c>
      <c r="H975" s="50">
        <v>32</v>
      </c>
      <c r="I975" s="50">
        <v>22</v>
      </c>
      <c r="L975" s="281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2638</v>
      </c>
      <c r="B976" s="28"/>
      <c r="C976" s="417"/>
      <c r="D976" s="415" t="s">
        <v>129</v>
      </c>
      <c r="E976" s="50">
        <f t="shared" si="12"/>
        <v>0</v>
      </c>
      <c r="F976" s="284">
        <f t="shared" si="13"/>
        <v>7</v>
      </c>
      <c r="H976" s="453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17"/>
      <c r="C977" s="417"/>
      <c r="D977" s="415" t="s">
        <v>132</v>
      </c>
      <c r="E977" s="50">
        <f t="shared" si="12"/>
        <v>9</v>
      </c>
      <c r="F977" s="284">
        <f t="shared" si="13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2831</v>
      </c>
      <c r="B978" s="28"/>
      <c r="C978" s="275"/>
      <c r="D978" s="415" t="s">
        <v>129</v>
      </c>
      <c r="E978" s="50">
        <f t="shared" si="12"/>
        <v>0</v>
      </c>
      <c r="F978" s="284">
        <f t="shared" si="13"/>
        <v>51</v>
      </c>
      <c r="H978" s="453">
        <v>45</v>
      </c>
      <c r="I978" s="50">
        <v>2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2605</v>
      </c>
      <c r="B979" s="28"/>
      <c r="C979" s="275"/>
      <c r="D979" s="415" t="s">
        <v>129</v>
      </c>
      <c r="E979" s="50">
        <f t="shared" si="12"/>
        <v>0</v>
      </c>
      <c r="F979" s="284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2657</v>
      </c>
      <c r="B980" s="28"/>
      <c r="C980" s="417"/>
      <c r="D980" s="415" t="s">
        <v>129</v>
      </c>
      <c r="E980" s="50">
        <f t="shared" si="12"/>
        <v>0</v>
      </c>
      <c r="F980" s="284">
        <f t="shared" si="13"/>
        <v>11</v>
      </c>
      <c r="I980" s="50">
        <v>4</v>
      </c>
      <c r="J980" s="50">
        <v>7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5" t="s">
        <v>129</v>
      </c>
      <c r="E981" s="50">
        <f t="shared" si="12"/>
        <v>0</v>
      </c>
      <c r="F981" s="284">
        <f t="shared" si="13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2567</v>
      </c>
      <c r="B982" s="417"/>
      <c r="C982" s="417"/>
      <c r="D982" s="415" t="s">
        <v>130</v>
      </c>
      <c r="E982" s="50">
        <f t="shared" si="12"/>
        <v>1</v>
      </c>
      <c r="F982" s="284">
        <f t="shared" si="13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2757</v>
      </c>
      <c r="B983" s="28"/>
      <c r="C983" s="417"/>
      <c r="D983" s="415" t="s">
        <v>129</v>
      </c>
      <c r="E983" s="50">
        <f t="shared" si="12"/>
        <v>14</v>
      </c>
      <c r="F983" s="284">
        <f t="shared" si="13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2111</v>
      </c>
      <c r="B984" s="28"/>
      <c r="C984" s="275"/>
      <c r="D984" s="415" t="s">
        <v>129</v>
      </c>
      <c r="E984" s="50">
        <f t="shared" si="12"/>
        <v>0</v>
      </c>
      <c r="F984" s="284">
        <f t="shared" si="13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4"/>
      <c r="D985" s="415" t="s">
        <v>137</v>
      </c>
      <c r="E985" s="50">
        <f t="shared" si="12"/>
        <v>11</v>
      </c>
      <c r="F985" s="284">
        <f t="shared" si="13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4"/>
      <c r="C986" s="414"/>
      <c r="D986" s="1" t="s">
        <v>131</v>
      </c>
      <c r="E986" s="50">
        <f t="shared" si="12"/>
        <v>2</v>
      </c>
      <c r="F986" s="284">
        <f t="shared" si="13"/>
        <v>22</v>
      </c>
      <c r="G986" s="50">
        <v>19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17"/>
      <c r="C987" s="417"/>
      <c r="D987" s="415" t="s">
        <v>135</v>
      </c>
      <c r="E987" s="50">
        <f t="shared" si="12"/>
        <v>8</v>
      </c>
      <c r="F987" s="284">
        <f t="shared" si="13"/>
        <v>281</v>
      </c>
      <c r="H987" s="50">
        <v>220</v>
      </c>
      <c r="I987" s="50">
        <v>41</v>
      </c>
      <c r="J987" s="50">
        <v>20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4"/>
      <c r="C988" s="414"/>
      <c r="D988" s="1" t="s">
        <v>131</v>
      </c>
      <c r="E988" s="50">
        <f t="shared" si="12"/>
        <v>3</v>
      </c>
      <c r="F988" s="284">
        <f t="shared" si="13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1722</v>
      </c>
      <c r="B989" s="417"/>
      <c r="C989" s="417"/>
      <c r="D989" s="415" t="s">
        <v>130</v>
      </c>
      <c r="E989" s="50">
        <f t="shared" si="12"/>
        <v>1</v>
      </c>
      <c r="F989" s="284">
        <f t="shared" si="13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5" t="s">
        <v>129</v>
      </c>
      <c r="E990" s="50">
        <f t="shared" si="12"/>
        <v>1</v>
      </c>
      <c r="F990" s="284">
        <f t="shared" si="13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2112</v>
      </c>
      <c r="B991" s="28"/>
      <c r="C991" s="417"/>
      <c r="D991" s="415" t="s">
        <v>129</v>
      </c>
      <c r="E991" s="50">
        <f t="shared" si="12"/>
        <v>0</v>
      </c>
      <c r="F991" s="284">
        <f t="shared" si="13"/>
        <v>18</v>
      </c>
      <c r="H991" s="50">
        <v>14</v>
      </c>
      <c r="I991" s="50">
        <v>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4"/>
      <c r="C992" s="414"/>
      <c r="D992" s="415" t="s">
        <v>140</v>
      </c>
      <c r="E992" s="50">
        <f t="shared" si="12"/>
        <v>32</v>
      </c>
      <c r="F992" s="284">
        <f t="shared" si="13"/>
        <v>332</v>
      </c>
      <c r="G992" s="50">
        <v>37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3102</v>
      </c>
      <c r="B993" s="28"/>
      <c r="C993" s="275"/>
      <c r="D993" s="415" t="s">
        <v>129</v>
      </c>
      <c r="E993" s="50">
        <f t="shared" si="12"/>
        <v>0</v>
      </c>
      <c r="F993" s="284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2091</v>
      </c>
      <c r="B994" s="417"/>
      <c r="C994" s="417"/>
      <c r="D994" s="415" t="s">
        <v>132</v>
      </c>
      <c r="E994" s="50">
        <f t="shared" si="12"/>
        <v>5</v>
      </c>
      <c r="F994" s="284">
        <f t="shared" si="13"/>
        <v>21</v>
      </c>
      <c r="H994" s="50">
        <v>1</v>
      </c>
      <c r="I994" s="50">
        <v>20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4"/>
      <c r="C995" s="414"/>
      <c r="D995" s="415" t="s">
        <v>136</v>
      </c>
      <c r="E995" s="50">
        <f t="shared" si="12"/>
        <v>11</v>
      </c>
      <c r="F995" s="284">
        <f t="shared" si="13"/>
        <v>90</v>
      </c>
      <c r="H995" s="453">
        <v>73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17"/>
      <c r="D996" s="415" t="s">
        <v>129</v>
      </c>
      <c r="E996" s="50">
        <f t="shared" si="12"/>
        <v>1</v>
      </c>
      <c r="F996" s="284">
        <f t="shared" si="13"/>
        <v>3</v>
      </c>
      <c r="I996" s="50">
        <v>3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4"/>
      <c r="C997" s="414"/>
      <c r="D997" s="1" t="s">
        <v>131</v>
      </c>
      <c r="E997" s="50">
        <f t="shared" si="12"/>
        <v>3</v>
      </c>
      <c r="F997" s="284">
        <f t="shared" si="13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4"/>
      <c r="C998" s="414"/>
      <c r="D998" s="415" t="s">
        <v>133</v>
      </c>
      <c r="E998" s="50">
        <f t="shared" si="12"/>
        <v>42</v>
      </c>
      <c r="F998" s="284">
        <f t="shared" si="13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2861</v>
      </c>
      <c r="B999" s="28"/>
      <c r="C999" s="275"/>
      <c r="D999" s="415" t="s">
        <v>129</v>
      </c>
      <c r="E999" s="50">
        <f t="shared" si="12"/>
        <v>0</v>
      </c>
      <c r="F999" s="284">
        <f t="shared" si="13"/>
        <v>12</v>
      </c>
      <c r="J999" s="50">
        <v>12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4"/>
      <c r="C1000" s="414"/>
      <c r="D1000" s="415" t="s">
        <v>136</v>
      </c>
      <c r="E1000" s="50">
        <f t="shared" si="12"/>
        <v>16</v>
      </c>
      <c r="F1000" s="284">
        <f t="shared" si="13"/>
        <v>130</v>
      </c>
      <c r="G1000" s="50">
        <v>30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2340</v>
      </c>
      <c r="B1001" s="28"/>
      <c r="C1001" s="275"/>
      <c r="D1001" s="415" t="s">
        <v>129</v>
      </c>
      <c r="E1001" s="50">
        <f t="shared" ref="E1001:E1064" si="14">COUNTIF($A$599:$AQF$672,A1001)</f>
        <v>1</v>
      </c>
      <c r="F1001" s="284">
        <f t="shared" ref="F1001:F1064" si="15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2727</v>
      </c>
      <c r="B1002" s="417"/>
      <c r="C1002" s="417"/>
      <c r="D1002" s="415" t="s">
        <v>132</v>
      </c>
      <c r="E1002" s="50">
        <f t="shared" si="14"/>
        <v>1</v>
      </c>
      <c r="F1002" s="284">
        <f t="shared" si="15"/>
        <v>274</v>
      </c>
      <c r="G1002" s="50">
        <v>267</v>
      </c>
      <c r="I1002" s="50">
        <v>7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2873</v>
      </c>
      <c r="B1003" s="28"/>
      <c r="C1003" s="417"/>
      <c r="D1003" s="415" t="s">
        <v>129</v>
      </c>
      <c r="E1003" s="50">
        <f t="shared" si="14"/>
        <v>0</v>
      </c>
      <c r="F1003" s="284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4"/>
      <c r="C1004" s="414"/>
      <c r="D1004" s="1" t="s">
        <v>131</v>
      </c>
      <c r="E1004" s="50">
        <f t="shared" si="14"/>
        <v>6</v>
      </c>
      <c r="F1004" s="284">
        <f t="shared" si="15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4"/>
      <c r="D1005" s="415" t="s">
        <v>137</v>
      </c>
      <c r="E1005" s="50">
        <f t="shared" si="14"/>
        <v>29</v>
      </c>
      <c r="F1005" s="284">
        <f t="shared" si="15"/>
        <v>301</v>
      </c>
      <c r="G1005" s="50">
        <v>64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4"/>
      <c r="C1006" s="414"/>
      <c r="D1006" s="1" t="s">
        <v>131</v>
      </c>
      <c r="E1006" s="50">
        <f t="shared" si="14"/>
        <v>4</v>
      </c>
      <c r="F1006" s="284">
        <f t="shared" si="15"/>
        <v>34</v>
      </c>
      <c r="H1006" s="50">
        <v>14</v>
      </c>
      <c r="I1006" s="50">
        <v>11</v>
      </c>
      <c r="J1006" s="50">
        <v>9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4"/>
      <c r="D1007" s="415" t="s">
        <v>134</v>
      </c>
      <c r="E1007" s="50">
        <f t="shared" si="14"/>
        <v>5</v>
      </c>
      <c r="F1007" s="284">
        <f t="shared" si="15"/>
        <v>4</v>
      </c>
      <c r="H1007" s="453"/>
      <c r="J1007" s="50">
        <v>4</v>
      </c>
      <c r="L1007" s="281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3142</v>
      </c>
      <c r="B1008" s="417"/>
      <c r="C1008" s="417"/>
      <c r="D1008" s="415" t="s">
        <v>130</v>
      </c>
      <c r="E1008" s="50">
        <f t="shared" si="14"/>
        <v>11</v>
      </c>
      <c r="F1008" s="284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2823</v>
      </c>
      <c r="B1009" s="28"/>
      <c r="C1009" s="417"/>
      <c r="D1009" s="415" t="s">
        <v>129</v>
      </c>
      <c r="E1009" s="50">
        <f t="shared" si="14"/>
        <v>0</v>
      </c>
      <c r="F1009" s="284">
        <f t="shared" si="15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5" t="s">
        <v>129</v>
      </c>
      <c r="E1010" s="50">
        <f t="shared" si="14"/>
        <v>1</v>
      </c>
      <c r="F1010" s="284">
        <f t="shared" si="15"/>
        <v>63</v>
      </c>
      <c r="G1010" s="50">
        <v>28</v>
      </c>
      <c r="H1010" s="453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4"/>
      <c r="D1011" s="415" t="s">
        <v>139</v>
      </c>
      <c r="E1011" s="50">
        <f t="shared" si="14"/>
        <v>48</v>
      </c>
      <c r="F1011" s="284">
        <f t="shared" si="15"/>
        <v>93</v>
      </c>
      <c r="H1011" s="50">
        <v>29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2113</v>
      </c>
      <c r="B1012" s="417"/>
      <c r="C1012" s="417"/>
      <c r="D1012" s="415" t="s">
        <v>132</v>
      </c>
      <c r="E1012" s="50">
        <f t="shared" si="14"/>
        <v>0</v>
      </c>
      <c r="F1012" s="284">
        <f t="shared" si="15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17"/>
      <c r="C1013" s="417"/>
      <c r="D1013" s="415" t="s">
        <v>130</v>
      </c>
      <c r="E1013" s="50">
        <f t="shared" si="14"/>
        <v>11</v>
      </c>
      <c r="F1013" s="284">
        <f t="shared" si="15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5" t="s">
        <v>129</v>
      </c>
      <c r="E1014" s="50">
        <f t="shared" si="14"/>
        <v>0</v>
      </c>
      <c r="F1014" s="284">
        <f t="shared" si="15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5" t="s">
        <v>129</v>
      </c>
      <c r="E1015" s="50">
        <f t="shared" si="14"/>
        <v>0</v>
      </c>
      <c r="F1015" s="284">
        <f t="shared" si="15"/>
        <v>12</v>
      </c>
      <c r="I1015" s="50">
        <v>2</v>
      </c>
      <c r="K1015" s="50">
        <v>10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2855</v>
      </c>
      <c r="B1016" s="28"/>
      <c r="C1016" s="275"/>
      <c r="D1016" s="415" t="s">
        <v>129</v>
      </c>
      <c r="E1016" s="50">
        <f t="shared" si="14"/>
        <v>0</v>
      </c>
      <c r="F1016" s="284">
        <f t="shared" si="15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2114</v>
      </c>
      <c r="B1017" s="28"/>
      <c r="C1017" s="275"/>
      <c r="D1017" s="415" t="s">
        <v>129</v>
      </c>
      <c r="E1017" s="50">
        <f t="shared" si="14"/>
        <v>0</v>
      </c>
      <c r="F1017" s="284">
        <f t="shared" si="15"/>
        <v>3</v>
      </c>
      <c r="H1017" s="453"/>
      <c r="I1017" s="50">
        <v>3</v>
      </c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2838</v>
      </c>
      <c r="B1018" s="417"/>
      <c r="C1018" s="417"/>
      <c r="D1018" s="415" t="s">
        <v>130</v>
      </c>
      <c r="E1018" s="50">
        <f t="shared" si="14"/>
        <v>33</v>
      </c>
      <c r="F1018" s="284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4"/>
      <c r="C1019" s="414"/>
      <c r="D1019" s="1" t="s">
        <v>131</v>
      </c>
      <c r="E1019" s="50">
        <f t="shared" si="14"/>
        <v>6</v>
      </c>
      <c r="F1019" s="284">
        <f t="shared" si="15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2115</v>
      </c>
      <c r="B1020" s="28"/>
      <c r="C1020" s="275"/>
      <c r="D1020" s="415" t="s">
        <v>129</v>
      </c>
      <c r="E1020" s="50">
        <f t="shared" si="14"/>
        <v>0</v>
      </c>
      <c r="F1020" s="284">
        <f t="shared" si="15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17"/>
      <c r="C1021" s="417"/>
      <c r="D1021" s="415" t="s">
        <v>130</v>
      </c>
      <c r="E1021" s="50">
        <f t="shared" si="14"/>
        <v>5</v>
      </c>
      <c r="F1021" s="284">
        <f t="shared" si="15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2668</v>
      </c>
      <c r="B1022" s="28"/>
      <c r="C1022" s="275"/>
      <c r="D1022" s="415" t="s">
        <v>129</v>
      </c>
      <c r="E1022" s="50">
        <f t="shared" si="14"/>
        <v>0</v>
      </c>
      <c r="F1022" s="284">
        <f t="shared" si="15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2335</v>
      </c>
      <c r="B1023" s="28"/>
      <c r="C1023" s="275"/>
      <c r="D1023" s="415" t="s">
        <v>129</v>
      </c>
      <c r="E1023" s="50">
        <f t="shared" si="14"/>
        <v>0</v>
      </c>
      <c r="F1023" s="284">
        <f t="shared" si="15"/>
        <v>0</v>
      </c>
      <c r="H1023" s="453"/>
      <c r="L1023" s="281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2116</v>
      </c>
      <c r="B1024" s="417"/>
      <c r="C1024" s="417"/>
      <c r="D1024" s="415" t="s">
        <v>130</v>
      </c>
      <c r="E1024" s="50">
        <f t="shared" si="14"/>
        <v>0</v>
      </c>
      <c r="F1024" s="284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5" t="s">
        <v>129</v>
      </c>
      <c r="E1025" s="50">
        <f t="shared" si="14"/>
        <v>1</v>
      </c>
      <c r="F1025" s="284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2618</v>
      </c>
      <c r="B1026" s="28"/>
      <c r="C1026" s="275"/>
      <c r="D1026" s="415" t="s">
        <v>129</v>
      </c>
      <c r="E1026" s="50">
        <f t="shared" si="14"/>
        <v>0</v>
      </c>
      <c r="F1026" s="284">
        <f t="shared" si="15"/>
        <v>0</v>
      </c>
      <c r="H1026" s="453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2828</v>
      </c>
      <c r="B1027" s="28"/>
      <c r="C1027" s="275"/>
      <c r="D1027" s="415" t="s">
        <v>129</v>
      </c>
      <c r="E1027" s="50">
        <f t="shared" si="14"/>
        <v>0</v>
      </c>
      <c r="F1027" s="284">
        <f t="shared" si="15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2803</v>
      </c>
      <c r="B1028" s="28"/>
      <c r="C1028" s="275"/>
      <c r="D1028" s="415" t="s">
        <v>129</v>
      </c>
      <c r="E1028" s="50">
        <f t="shared" si="14"/>
        <v>0</v>
      </c>
      <c r="F1028" s="284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2061</v>
      </c>
      <c r="B1029" s="28"/>
      <c r="C1029" s="275"/>
      <c r="D1029" s="415" t="s">
        <v>129</v>
      </c>
      <c r="E1029" s="50">
        <f t="shared" si="14"/>
        <v>0</v>
      </c>
      <c r="F1029" s="284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2117</v>
      </c>
      <c r="B1030" s="28"/>
      <c r="C1030" s="275"/>
      <c r="D1030" s="415" t="s">
        <v>129</v>
      </c>
      <c r="E1030" s="50">
        <f t="shared" si="14"/>
        <v>0</v>
      </c>
      <c r="F1030" s="284">
        <f t="shared" si="15"/>
        <v>3</v>
      </c>
      <c r="I1030" s="50">
        <v>3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1843</v>
      </c>
      <c r="B1031" s="28"/>
      <c r="C1031" s="417"/>
      <c r="D1031" s="415" t="s">
        <v>129</v>
      </c>
      <c r="E1031" s="50">
        <f t="shared" si="14"/>
        <v>4</v>
      </c>
      <c r="F1031" s="284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2711</v>
      </c>
      <c r="B1032" s="28"/>
      <c r="C1032" s="275"/>
      <c r="D1032" s="415" t="s">
        <v>129</v>
      </c>
      <c r="E1032" s="50">
        <f t="shared" si="14"/>
        <v>0</v>
      </c>
      <c r="F1032" s="284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17"/>
      <c r="D1033" s="415" t="s">
        <v>129</v>
      </c>
      <c r="E1033" s="50">
        <f t="shared" si="14"/>
        <v>0</v>
      </c>
      <c r="F1033" s="284">
        <f t="shared" si="15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2730</v>
      </c>
      <c r="B1034" s="28"/>
      <c r="C1034" s="275"/>
      <c r="D1034" s="415" t="s">
        <v>129</v>
      </c>
      <c r="E1034" s="50">
        <f t="shared" si="14"/>
        <v>1</v>
      </c>
      <c r="F1034" s="284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2118</v>
      </c>
      <c r="B1035" s="28"/>
      <c r="C1035" s="417"/>
      <c r="D1035" s="415" t="s">
        <v>129</v>
      </c>
      <c r="E1035" s="50">
        <f t="shared" si="14"/>
        <v>3</v>
      </c>
      <c r="F1035" s="284">
        <f t="shared" si="15"/>
        <v>4</v>
      </c>
      <c r="H1035" s="50">
        <v>4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2726</v>
      </c>
      <c r="B1036" s="28"/>
      <c r="C1036" s="275"/>
      <c r="D1036" s="415" t="s">
        <v>129</v>
      </c>
      <c r="E1036" s="50">
        <f t="shared" si="14"/>
        <v>0</v>
      </c>
      <c r="F1036" s="284">
        <f t="shared" si="15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2610</v>
      </c>
      <c r="B1037" s="417"/>
      <c r="C1037" s="417"/>
      <c r="D1037" s="415" t="s">
        <v>130</v>
      </c>
      <c r="E1037" s="50">
        <f t="shared" si="14"/>
        <v>0</v>
      </c>
      <c r="F1037" s="284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17"/>
      <c r="C1038" s="417"/>
      <c r="D1038" s="415" t="s">
        <v>130</v>
      </c>
      <c r="E1038" s="50">
        <f t="shared" si="14"/>
        <v>3</v>
      </c>
      <c r="F1038" s="284">
        <f t="shared" si="15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2837</v>
      </c>
      <c r="B1039" s="28"/>
      <c r="C1039" s="275"/>
      <c r="D1039" s="415" t="s">
        <v>129</v>
      </c>
      <c r="E1039" s="50">
        <f t="shared" si="14"/>
        <v>18</v>
      </c>
      <c r="F1039" s="284">
        <f t="shared" si="15"/>
        <v>216</v>
      </c>
      <c r="H1039" s="50">
        <v>75</v>
      </c>
      <c r="I1039" s="50">
        <v>136</v>
      </c>
      <c r="J1039" s="50">
        <v>5</v>
      </c>
      <c r="L1039" s="281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2555</v>
      </c>
      <c r="B1040" s="28"/>
      <c r="C1040" s="275"/>
      <c r="D1040" s="415" t="s">
        <v>129</v>
      </c>
      <c r="E1040" s="50">
        <f t="shared" si="14"/>
        <v>0</v>
      </c>
      <c r="F1040" s="284">
        <f t="shared" si="15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4"/>
      <c r="C1041" s="414"/>
      <c r="D1041" s="415" t="s">
        <v>140</v>
      </c>
      <c r="E1041" s="50">
        <f t="shared" si="14"/>
        <v>43</v>
      </c>
      <c r="F1041" s="284">
        <f t="shared" si="15"/>
        <v>191</v>
      </c>
      <c r="H1041" s="50">
        <v>85</v>
      </c>
      <c r="I1041" s="50">
        <v>70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2528</v>
      </c>
      <c r="B1042" s="28"/>
      <c r="C1042" s="275"/>
      <c r="D1042" s="415" t="s">
        <v>129</v>
      </c>
      <c r="E1042" s="50">
        <f t="shared" si="14"/>
        <v>0</v>
      </c>
      <c r="F1042" s="284">
        <f t="shared" si="15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2822</v>
      </c>
      <c r="B1043" s="28"/>
      <c r="C1043" s="275"/>
      <c r="D1043" s="415" t="s">
        <v>129</v>
      </c>
      <c r="E1043" s="50">
        <f t="shared" si="14"/>
        <v>0</v>
      </c>
      <c r="F1043" s="284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17"/>
      <c r="C1044" s="417"/>
      <c r="D1044" s="415" t="s">
        <v>135</v>
      </c>
      <c r="E1044" s="50">
        <f t="shared" si="14"/>
        <v>3</v>
      </c>
      <c r="F1044" s="284">
        <f t="shared" si="15"/>
        <v>34</v>
      </c>
      <c r="H1044" s="50">
        <v>10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17"/>
      <c r="C1045" s="417"/>
      <c r="D1045" s="415" t="s">
        <v>130</v>
      </c>
      <c r="E1045" s="50">
        <f t="shared" si="14"/>
        <v>1</v>
      </c>
      <c r="F1045" s="284">
        <f t="shared" si="15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4"/>
      <c r="D1046" s="415" t="s">
        <v>134</v>
      </c>
      <c r="E1046" s="50">
        <f t="shared" si="14"/>
        <v>22</v>
      </c>
      <c r="F1046" s="284">
        <f t="shared" si="15"/>
        <v>166</v>
      </c>
      <c r="G1046" s="50">
        <v>97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2554</v>
      </c>
      <c r="B1047" s="28"/>
      <c r="C1047" s="275"/>
      <c r="D1047" s="415" t="s">
        <v>129</v>
      </c>
      <c r="E1047" s="50">
        <f t="shared" si="14"/>
        <v>0</v>
      </c>
      <c r="F1047" s="284">
        <f t="shared" si="15"/>
        <v>5</v>
      </c>
      <c r="I1047" s="50">
        <v>2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2601</v>
      </c>
      <c r="B1048" s="28"/>
      <c r="C1048" s="275"/>
      <c r="D1048" s="415" t="s">
        <v>129</v>
      </c>
      <c r="E1048" s="50">
        <f t="shared" si="14"/>
        <v>0</v>
      </c>
      <c r="F1048" s="284">
        <f t="shared" si="15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5" t="s">
        <v>129</v>
      </c>
      <c r="E1049" s="50">
        <f t="shared" si="14"/>
        <v>0</v>
      </c>
      <c r="F1049" s="284">
        <f t="shared" si="15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17"/>
      <c r="C1050" s="417"/>
      <c r="D1050" s="415" t="s">
        <v>130</v>
      </c>
      <c r="E1050" s="50">
        <f t="shared" si="14"/>
        <v>2</v>
      </c>
      <c r="F1050" s="284">
        <f t="shared" si="15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4"/>
      <c r="C1051" s="414"/>
      <c r="D1051" s="415" t="s">
        <v>136</v>
      </c>
      <c r="E1051" s="50">
        <f t="shared" si="14"/>
        <v>6</v>
      </c>
      <c r="F1051" s="284">
        <f t="shared" si="15"/>
        <v>66</v>
      </c>
      <c r="H1051" s="50">
        <v>24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17"/>
      <c r="C1052" s="417"/>
      <c r="D1052" s="415" t="s">
        <v>130</v>
      </c>
      <c r="E1052" s="50">
        <f t="shared" si="14"/>
        <v>2</v>
      </c>
      <c r="F1052" s="284">
        <f t="shared" si="15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2863</v>
      </c>
      <c r="B1053" s="28"/>
      <c r="C1053" s="275"/>
      <c r="D1053" s="415" t="s">
        <v>129</v>
      </c>
      <c r="E1053" s="50">
        <f t="shared" si="14"/>
        <v>0</v>
      </c>
      <c r="F1053" s="284">
        <f t="shared" si="15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2663</v>
      </c>
      <c r="B1054" s="417"/>
      <c r="C1054" s="417"/>
      <c r="D1054" s="415" t="s">
        <v>132</v>
      </c>
      <c r="E1054" s="50">
        <f t="shared" si="14"/>
        <v>2</v>
      </c>
      <c r="F1054" s="284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4"/>
      <c r="D1055" s="415" t="s">
        <v>137</v>
      </c>
      <c r="E1055" s="50">
        <f t="shared" si="14"/>
        <v>35</v>
      </c>
      <c r="F1055" s="284">
        <f t="shared" si="15"/>
        <v>185</v>
      </c>
      <c r="G1055" s="50">
        <v>52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4"/>
      <c r="D1056" s="415" t="s">
        <v>137</v>
      </c>
      <c r="E1056" s="50">
        <f t="shared" si="14"/>
        <v>0</v>
      </c>
      <c r="F1056" s="284">
        <f t="shared" si="15"/>
        <v>25</v>
      </c>
      <c r="H1056" s="50">
        <v>17</v>
      </c>
      <c r="J1056" s="50">
        <v>8</v>
      </c>
      <c r="L1056" s="281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2578</v>
      </c>
      <c r="B1057" s="28"/>
      <c r="C1057" s="275"/>
      <c r="D1057" s="415" t="s">
        <v>129</v>
      </c>
      <c r="E1057" s="50">
        <f t="shared" si="14"/>
        <v>0</v>
      </c>
      <c r="F1057" s="284">
        <f t="shared" si="15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5" t="s">
        <v>129</v>
      </c>
      <c r="E1058" s="50">
        <f t="shared" si="14"/>
        <v>5</v>
      </c>
      <c r="F1058" s="284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5" t="s">
        <v>129</v>
      </c>
      <c r="E1059" s="50">
        <f t="shared" si="14"/>
        <v>1</v>
      </c>
      <c r="F1059" s="284">
        <f t="shared" si="15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17"/>
      <c r="C1060" s="417"/>
      <c r="D1060" s="415" t="s">
        <v>135</v>
      </c>
      <c r="E1060" s="50">
        <f t="shared" si="14"/>
        <v>11</v>
      </c>
      <c r="F1060" s="284">
        <f t="shared" si="15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5" t="s">
        <v>129</v>
      </c>
      <c r="E1061" s="50">
        <f t="shared" si="14"/>
        <v>0</v>
      </c>
      <c r="F1061" s="284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2712</v>
      </c>
      <c r="B1062" s="28"/>
      <c r="C1062" s="275"/>
      <c r="D1062" s="415" t="s">
        <v>129</v>
      </c>
      <c r="E1062" s="50">
        <f t="shared" si="14"/>
        <v>0</v>
      </c>
      <c r="F1062" s="284">
        <f t="shared" si="15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17"/>
      <c r="C1063" s="417"/>
      <c r="D1063" s="415" t="s">
        <v>132</v>
      </c>
      <c r="E1063" s="50">
        <f t="shared" si="14"/>
        <v>9</v>
      </c>
      <c r="F1063" s="284">
        <f t="shared" si="15"/>
        <v>22</v>
      </c>
      <c r="H1063" s="50">
        <v>22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17"/>
      <c r="C1064" s="417"/>
      <c r="D1064" s="415" t="s">
        <v>132</v>
      </c>
      <c r="E1064" s="50">
        <f t="shared" si="14"/>
        <v>3</v>
      </c>
      <c r="F1064" s="284">
        <f t="shared" si="15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2522</v>
      </c>
      <c r="B1065" s="28"/>
      <c r="C1065" s="275"/>
      <c r="D1065" s="415" t="s">
        <v>129</v>
      </c>
      <c r="E1065" s="50">
        <f t="shared" ref="E1065:E1128" si="16">COUNTIF($A$599:$AQF$672,A1065)</f>
        <v>31</v>
      </c>
      <c r="F1065" s="284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4"/>
      <c r="C1066" s="414"/>
      <c r="D1066" s="415" t="s">
        <v>133</v>
      </c>
      <c r="E1066" s="50">
        <f t="shared" si="16"/>
        <v>59</v>
      </c>
      <c r="F1066" s="284">
        <f t="shared" si="17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2652</v>
      </c>
      <c r="B1067" s="414"/>
      <c r="C1067" s="414"/>
      <c r="D1067" s="1" t="s">
        <v>131</v>
      </c>
      <c r="E1067" s="50">
        <f t="shared" si="16"/>
        <v>4</v>
      </c>
      <c r="F1067" s="284">
        <f t="shared" si="17"/>
        <v>398</v>
      </c>
      <c r="G1067" s="50">
        <v>101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17"/>
      <c r="C1068" s="417"/>
      <c r="D1068" s="415" t="s">
        <v>132</v>
      </c>
      <c r="E1068" s="50">
        <f t="shared" si="16"/>
        <v>3</v>
      </c>
      <c r="F1068" s="284">
        <f t="shared" si="17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2751</v>
      </c>
      <c r="B1069" s="28"/>
      <c r="C1069" s="275"/>
      <c r="D1069" s="415" t="s">
        <v>129</v>
      </c>
      <c r="E1069" s="50">
        <f t="shared" si="16"/>
        <v>0</v>
      </c>
      <c r="F1069" s="284">
        <f t="shared" si="17"/>
        <v>0</v>
      </c>
      <c r="H1069" s="453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1734</v>
      </c>
      <c r="B1070" s="28"/>
      <c r="C1070" s="417"/>
      <c r="D1070" s="415" t="s">
        <v>129</v>
      </c>
      <c r="E1070" s="50">
        <f t="shared" si="16"/>
        <v>1</v>
      </c>
      <c r="F1070" s="284">
        <f t="shared" si="17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2811</v>
      </c>
      <c r="B1071" s="28"/>
      <c r="C1071" s="275"/>
      <c r="D1071" s="415" t="s">
        <v>129</v>
      </c>
      <c r="E1071" s="50">
        <f t="shared" si="16"/>
        <v>0</v>
      </c>
      <c r="F1071" s="284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2682</v>
      </c>
      <c r="B1072" s="28"/>
      <c r="C1072" s="275"/>
      <c r="D1072" s="415" t="s">
        <v>129</v>
      </c>
      <c r="E1072" s="50">
        <f t="shared" si="16"/>
        <v>1</v>
      </c>
      <c r="F1072" s="284">
        <f t="shared" si="17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2686</v>
      </c>
      <c r="B1073" s="28"/>
      <c r="C1073" s="275"/>
      <c r="D1073" s="415" t="s">
        <v>129</v>
      </c>
      <c r="E1073" s="50">
        <f t="shared" si="16"/>
        <v>0</v>
      </c>
      <c r="F1073" s="284">
        <f t="shared" si="17"/>
        <v>9</v>
      </c>
      <c r="H1073" s="50">
        <v>7</v>
      </c>
      <c r="J1073" s="50">
        <v>2</v>
      </c>
      <c r="L1073" s="281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5" t="s">
        <v>129</v>
      </c>
      <c r="E1074" s="50">
        <f t="shared" si="16"/>
        <v>1</v>
      </c>
      <c r="F1074" s="284">
        <f t="shared" si="17"/>
        <v>41</v>
      </c>
      <c r="H1074" s="453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4"/>
      <c r="C1075" s="414"/>
      <c r="D1075" s="415" t="s">
        <v>140</v>
      </c>
      <c r="E1075" s="50">
        <f t="shared" si="16"/>
        <v>11</v>
      </c>
      <c r="F1075" s="284">
        <f t="shared" si="17"/>
        <v>36</v>
      </c>
      <c r="H1075" s="50">
        <v>20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4"/>
      <c r="D1076" s="415" t="s">
        <v>134</v>
      </c>
      <c r="E1076" s="50">
        <f t="shared" si="16"/>
        <v>8</v>
      </c>
      <c r="F1076" s="284">
        <f t="shared" si="17"/>
        <v>91</v>
      </c>
      <c r="H1076" s="50">
        <v>13</v>
      </c>
      <c r="I1076" s="50">
        <v>27</v>
      </c>
      <c r="J1076" s="50">
        <v>51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2054</v>
      </c>
      <c r="B1077" s="417"/>
      <c r="C1077" s="417"/>
      <c r="D1077" s="415" t="s">
        <v>135</v>
      </c>
      <c r="E1077" s="50">
        <f t="shared" si="16"/>
        <v>2</v>
      </c>
      <c r="F1077" s="284">
        <f t="shared" si="17"/>
        <v>69</v>
      </c>
      <c r="H1077" s="50">
        <v>31</v>
      </c>
      <c r="I1077" s="50">
        <v>15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2788</v>
      </c>
      <c r="B1078" s="414"/>
      <c r="C1078" s="414"/>
      <c r="D1078" s="1" t="s">
        <v>131</v>
      </c>
      <c r="E1078" s="50">
        <f t="shared" si="16"/>
        <v>11</v>
      </c>
      <c r="F1078" s="284">
        <f t="shared" si="17"/>
        <v>24</v>
      </c>
      <c r="G1078" s="50">
        <v>24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2119</v>
      </c>
      <c r="B1079" s="28"/>
      <c r="C1079" s="275"/>
      <c r="D1079" s="415" t="s">
        <v>129</v>
      </c>
      <c r="E1079" s="50">
        <f t="shared" si="16"/>
        <v>0</v>
      </c>
      <c r="F1079" s="284">
        <f t="shared" si="17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6"/>
      <c r="C1080" s="414"/>
      <c r="D1080" s="415" t="s">
        <v>139</v>
      </c>
      <c r="E1080" s="50">
        <f t="shared" si="16"/>
        <v>16</v>
      </c>
      <c r="F1080" s="284">
        <f t="shared" si="17"/>
        <v>163</v>
      </c>
      <c r="H1080" s="50">
        <v>92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6"/>
      <c r="C1081" s="414"/>
      <c r="D1081" s="415" t="s">
        <v>139</v>
      </c>
      <c r="E1081" s="50">
        <f t="shared" si="16"/>
        <v>21</v>
      </c>
      <c r="F1081" s="284">
        <f t="shared" si="17"/>
        <v>214</v>
      </c>
      <c r="H1081" s="50">
        <v>209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2314</v>
      </c>
      <c r="B1082" s="417"/>
      <c r="C1082" s="417"/>
      <c r="D1082" s="415" t="s">
        <v>130</v>
      </c>
      <c r="E1082" s="50">
        <f t="shared" si="16"/>
        <v>1</v>
      </c>
      <c r="F1082" s="284">
        <f t="shared" si="17"/>
        <v>43</v>
      </c>
      <c r="I1082" s="50">
        <v>43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4"/>
      <c r="C1083" s="414"/>
      <c r="D1083" s="415" t="s">
        <v>136</v>
      </c>
      <c r="E1083" s="50">
        <f t="shared" si="16"/>
        <v>40</v>
      </c>
      <c r="F1083" s="284">
        <f t="shared" si="17"/>
        <v>286</v>
      </c>
      <c r="H1083" s="50">
        <v>190</v>
      </c>
      <c r="I1083" s="50">
        <v>53</v>
      </c>
      <c r="J1083" s="50">
        <v>43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4"/>
      <c r="C1084" s="414"/>
      <c r="D1084" s="415" t="s">
        <v>136</v>
      </c>
      <c r="E1084" s="50">
        <f t="shared" si="16"/>
        <v>2</v>
      </c>
      <c r="F1084" s="284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5" t="s">
        <v>129</v>
      </c>
      <c r="E1085" s="50">
        <f t="shared" si="16"/>
        <v>7</v>
      </c>
      <c r="F1085" s="284">
        <f t="shared" si="17"/>
        <v>0</v>
      </c>
      <c r="L1085" s="281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4"/>
      <c r="C1086" s="414"/>
      <c r="D1086" s="415" t="s">
        <v>136</v>
      </c>
      <c r="E1086" s="50">
        <f t="shared" si="16"/>
        <v>14</v>
      </c>
      <c r="F1086" s="284">
        <f t="shared" si="17"/>
        <v>35</v>
      </c>
      <c r="H1086" s="50">
        <v>6</v>
      </c>
      <c r="I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2833</v>
      </c>
      <c r="B1087" s="28"/>
      <c r="C1087" s="275"/>
      <c r="D1087" s="415" t="s">
        <v>129</v>
      </c>
      <c r="E1087" s="50">
        <f t="shared" si="16"/>
        <v>1</v>
      </c>
      <c r="F1087" s="284">
        <f t="shared" si="17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5" t="s">
        <v>130</v>
      </c>
      <c r="E1088" s="50">
        <f t="shared" si="16"/>
        <v>1</v>
      </c>
      <c r="F1088" s="284">
        <f t="shared" si="17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2316</v>
      </c>
      <c r="B1089" s="28"/>
      <c r="C1089" s="275"/>
      <c r="D1089" s="415" t="s">
        <v>129</v>
      </c>
      <c r="E1089" s="50">
        <f t="shared" si="16"/>
        <v>0</v>
      </c>
      <c r="F1089" s="284">
        <f t="shared" si="17"/>
        <v>16</v>
      </c>
      <c r="I1089" s="50">
        <v>16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4"/>
      <c r="D1090" s="415" t="s">
        <v>137</v>
      </c>
      <c r="E1090" s="50">
        <f t="shared" si="16"/>
        <v>6</v>
      </c>
      <c r="F1090" s="284">
        <f t="shared" si="17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2097</v>
      </c>
      <c r="B1091" s="414"/>
      <c r="C1091" s="414"/>
      <c r="D1091" s="1" t="s">
        <v>131</v>
      </c>
      <c r="E1091" s="50">
        <f t="shared" si="16"/>
        <v>4</v>
      </c>
      <c r="F1091" s="284">
        <f t="shared" si="17"/>
        <v>1</v>
      </c>
      <c r="G1091" s="50">
        <v>1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2717</v>
      </c>
      <c r="B1092" s="28"/>
      <c r="C1092" s="275"/>
      <c r="D1092" s="415" t="s">
        <v>129</v>
      </c>
      <c r="E1092" s="50">
        <f t="shared" si="16"/>
        <v>0</v>
      </c>
      <c r="F1092" s="284">
        <f t="shared" si="17"/>
        <v>2</v>
      </c>
      <c r="I1092" s="50">
        <v>2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2628</v>
      </c>
      <c r="B1093" s="28"/>
      <c r="C1093" s="275"/>
      <c r="D1093" s="415" t="s">
        <v>129</v>
      </c>
      <c r="E1093" s="50">
        <f t="shared" si="16"/>
        <v>0</v>
      </c>
      <c r="F1093" s="284">
        <f t="shared" si="17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4"/>
      <c r="D1094" s="415" t="s">
        <v>137</v>
      </c>
      <c r="E1094" s="50">
        <f t="shared" si="16"/>
        <v>2</v>
      </c>
      <c r="F1094" s="284">
        <f t="shared" si="17"/>
        <v>8</v>
      </c>
      <c r="H1094" s="453">
        <v>5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17"/>
      <c r="D1095" s="415" t="s">
        <v>129</v>
      </c>
      <c r="E1095" s="50">
        <f t="shared" si="16"/>
        <v>1</v>
      </c>
      <c r="F1095" s="284">
        <f t="shared" si="17"/>
        <v>43</v>
      </c>
      <c r="H1095" s="50">
        <v>24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2647</v>
      </c>
      <c r="B1096" s="28"/>
      <c r="C1096" s="275"/>
      <c r="D1096" s="415" t="s">
        <v>129</v>
      </c>
      <c r="E1096" s="50">
        <f t="shared" si="16"/>
        <v>0</v>
      </c>
      <c r="F1096" s="284">
        <f t="shared" si="17"/>
        <v>0</v>
      </c>
      <c r="L1096" s="281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2745</v>
      </c>
      <c r="B1097" s="28"/>
      <c r="C1097" s="275"/>
      <c r="D1097" s="415" t="s">
        <v>129</v>
      </c>
      <c r="E1097" s="50">
        <f t="shared" si="16"/>
        <v>0</v>
      </c>
      <c r="F1097" s="284">
        <f t="shared" si="17"/>
        <v>0</v>
      </c>
      <c r="L1097" s="281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2120</v>
      </c>
      <c r="B1098" s="28"/>
      <c r="C1098" s="275"/>
      <c r="D1098" s="415" t="s">
        <v>129</v>
      </c>
      <c r="E1098" s="50">
        <f t="shared" si="16"/>
        <v>1</v>
      </c>
      <c r="F1098" s="284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17"/>
      <c r="C1099" s="417"/>
      <c r="D1099" s="415" t="s">
        <v>130</v>
      </c>
      <c r="E1099" s="50">
        <f t="shared" si="16"/>
        <v>3</v>
      </c>
      <c r="F1099" s="284">
        <f t="shared" si="17"/>
        <v>53</v>
      </c>
      <c r="G1099" s="50">
        <v>50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17"/>
      <c r="C1100" s="417"/>
      <c r="D1100" s="415" t="s">
        <v>132</v>
      </c>
      <c r="E1100" s="50">
        <f t="shared" si="16"/>
        <v>1</v>
      </c>
      <c r="F1100" s="284">
        <f t="shared" si="17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2857</v>
      </c>
      <c r="B1101" s="28"/>
      <c r="C1101" s="275"/>
      <c r="D1101" s="415" t="s">
        <v>129</v>
      </c>
      <c r="E1101" s="50">
        <f t="shared" si="16"/>
        <v>0</v>
      </c>
      <c r="F1101" s="284">
        <f t="shared" si="17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2641</v>
      </c>
      <c r="B1102" s="28"/>
      <c r="C1102" s="275"/>
      <c r="D1102" s="415" t="s">
        <v>129</v>
      </c>
      <c r="E1102" s="50">
        <f t="shared" si="16"/>
        <v>1</v>
      </c>
      <c r="F1102" s="284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2121</v>
      </c>
      <c r="B1103" s="28"/>
      <c r="C1103" s="275"/>
      <c r="D1103" s="415" t="s">
        <v>129</v>
      </c>
      <c r="E1103" s="50">
        <f t="shared" si="16"/>
        <v>0</v>
      </c>
      <c r="F1103" s="284">
        <f t="shared" si="17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17"/>
      <c r="C1104" s="417"/>
      <c r="D1104" s="415" t="s">
        <v>130</v>
      </c>
      <c r="E1104" s="50">
        <f t="shared" si="16"/>
        <v>11</v>
      </c>
      <c r="F1104" s="284">
        <f t="shared" si="17"/>
        <v>0</v>
      </c>
      <c r="H1104" s="453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3087</v>
      </c>
      <c r="B1105" s="28"/>
      <c r="C1105" s="275"/>
      <c r="D1105" s="415" t="s">
        <v>129</v>
      </c>
      <c r="E1105" s="50">
        <f t="shared" si="16"/>
        <v>0</v>
      </c>
      <c r="F1105" s="284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2648</v>
      </c>
      <c r="B1106" s="28"/>
      <c r="C1106" s="275"/>
      <c r="D1106" s="415" t="s">
        <v>129</v>
      </c>
      <c r="E1106" s="50">
        <f t="shared" si="16"/>
        <v>0</v>
      </c>
      <c r="F1106" s="284">
        <f t="shared" si="17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2329</v>
      </c>
      <c r="B1107" s="28"/>
      <c r="C1107" s="275"/>
      <c r="D1107" s="415" t="s">
        <v>129</v>
      </c>
      <c r="E1107" s="50">
        <f t="shared" si="16"/>
        <v>0</v>
      </c>
      <c r="F1107" s="284">
        <f t="shared" si="17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3086</v>
      </c>
      <c r="B1108" s="28"/>
      <c r="C1108" s="275"/>
      <c r="D1108" s="415" t="s">
        <v>129</v>
      </c>
      <c r="E1108" s="50">
        <f t="shared" si="16"/>
        <v>0</v>
      </c>
      <c r="F1108" s="284">
        <f t="shared" si="17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2122</v>
      </c>
      <c r="B1109" s="28"/>
      <c r="C1109" s="275"/>
      <c r="D1109" s="415" t="s">
        <v>129</v>
      </c>
      <c r="E1109" s="50">
        <f t="shared" si="16"/>
        <v>0</v>
      </c>
      <c r="F1109" s="284">
        <f t="shared" si="17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5" t="s">
        <v>129</v>
      </c>
      <c r="E1110" s="50">
        <f t="shared" si="16"/>
        <v>3</v>
      </c>
      <c r="F1110" s="284">
        <f t="shared" si="17"/>
        <v>49</v>
      </c>
      <c r="H1110" s="50">
        <v>47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4"/>
      <c r="D1111" s="415" t="s">
        <v>134</v>
      </c>
      <c r="E1111" s="50">
        <f t="shared" si="16"/>
        <v>6</v>
      </c>
      <c r="F1111" s="284">
        <f t="shared" si="17"/>
        <v>183</v>
      </c>
      <c r="H1111" s="50">
        <v>142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5" t="s">
        <v>129</v>
      </c>
      <c r="E1112" s="50">
        <f t="shared" si="16"/>
        <v>0</v>
      </c>
      <c r="F1112" s="284">
        <f t="shared" si="17"/>
        <v>12</v>
      </c>
      <c r="H1112" s="50">
        <v>12</v>
      </c>
      <c r="L1112" s="281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4"/>
      <c r="C1113" s="414"/>
      <c r="D1113" s="415" t="s">
        <v>140</v>
      </c>
      <c r="E1113" s="50">
        <f t="shared" si="16"/>
        <v>80</v>
      </c>
      <c r="F1113" s="284">
        <f t="shared" si="17"/>
        <v>153</v>
      </c>
      <c r="H1113" s="50">
        <v>77</v>
      </c>
      <c r="I1113" s="50">
        <v>65</v>
      </c>
      <c r="J1113" s="50">
        <v>11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17"/>
      <c r="C1114" s="417"/>
      <c r="D1114" s="415" t="s">
        <v>130</v>
      </c>
      <c r="E1114" s="50">
        <f t="shared" si="16"/>
        <v>2</v>
      </c>
      <c r="F1114" s="284">
        <f t="shared" si="17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2632</v>
      </c>
      <c r="B1115" s="414"/>
      <c r="C1115" s="414"/>
      <c r="D1115" s="1" t="s">
        <v>131</v>
      </c>
      <c r="E1115" s="50">
        <f t="shared" si="16"/>
        <v>3</v>
      </c>
      <c r="F1115" s="284">
        <f t="shared" si="17"/>
        <v>0</v>
      </c>
      <c r="H1115" s="453"/>
      <c r="L1115" s="281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3118</v>
      </c>
      <c r="B1116" s="28"/>
      <c r="C1116" s="275"/>
      <c r="D1116" s="415" t="s">
        <v>129</v>
      </c>
      <c r="E1116" s="50">
        <f t="shared" si="16"/>
        <v>0</v>
      </c>
      <c r="F1116" s="284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2821</v>
      </c>
      <c r="B1117" s="28"/>
      <c r="C1117" s="275"/>
      <c r="D1117" s="415" t="s">
        <v>129</v>
      </c>
      <c r="E1117" s="50">
        <f t="shared" si="16"/>
        <v>0</v>
      </c>
      <c r="F1117" s="284">
        <f t="shared" si="17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2123</v>
      </c>
      <c r="B1118" s="28"/>
      <c r="C1118" s="275"/>
      <c r="D1118" s="415" t="s">
        <v>129</v>
      </c>
      <c r="E1118" s="50">
        <f t="shared" si="16"/>
        <v>0</v>
      </c>
      <c r="F1118" s="284">
        <f t="shared" si="17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3106</v>
      </c>
      <c r="B1119" s="28"/>
      <c r="C1119" s="275"/>
      <c r="D1119" s="415" t="s">
        <v>129</v>
      </c>
      <c r="E1119" s="50">
        <f t="shared" si="16"/>
        <v>0</v>
      </c>
      <c r="F1119" s="284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2060</v>
      </c>
      <c r="B1120" s="206"/>
      <c r="C1120" s="275"/>
      <c r="D1120" s="415" t="s">
        <v>130</v>
      </c>
      <c r="E1120" s="50">
        <f t="shared" si="16"/>
        <v>15</v>
      </c>
      <c r="F1120" s="284">
        <f t="shared" si="17"/>
        <v>7</v>
      </c>
      <c r="J1120" s="50">
        <v>7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2079</v>
      </c>
      <c r="B1121" s="414"/>
      <c r="C1121" s="414"/>
      <c r="D1121" s="415" t="s">
        <v>136</v>
      </c>
      <c r="E1121" s="50">
        <f t="shared" si="16"/>
        <v>33</v>
      </c>
      <c r="F1121" s="284">
        <f t="shared" si="17"/>
        <v>81</v>
      </c>
      <c r="H1121" s="50">
        <v>66</v>
      </c>
      <c r="I1121" s="50">
        <v>15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5" t="s">
        <v>129</v>
      </c>
      <c r="E1122" s="50">
        <f t="shared" si="16"/>
        <v>0</v>
      </c>
      <c r="F1122" s="284">
        <f t="shared" si="17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2739</v>
      </c>
      <c r="B1123" s="28"/>
      <c r="C1123" s="275"/>
      <c r="D1123" s="415" t="s">
        <v>129</v>
      </c>
      <c r="E1123" s="50">
        <f t="shared" si="16"/>
        <v>0</v>
      </c>
      <c r="F1123" s="284">
        <f t="shared" si="17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4"/>
      <c r="C1124" s="414"/>
      <c r="D1124" s="415" t="s">
        <v>136</v>
      </c>
      <c r="E1124" s="50">
        <f t="shared" si="16"/>
        <v>17</v>
      </c>
      <c r="F1124" s="284">
        <f t="shared" si="17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2556</v>
      </c>
      <c r="B1125" s="28"/>
      <c r="C1125" s="275"/>
      <c r="D1125" s="415" t="s">
        <v>129</v>
      </c>
      <c r="E1125" s="50">
        <f t="shared" si="16"/>
        <v>0</v>
      </c>
      <c r="F1125" s="284">
        <f t="shared" si="17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5" t="s">
        <v>129</v>
      </c>
      <c r="E1126" s="50">
        <f t="shared" si="16"/>
        <v>0</v>
      </c>
      <c r="F1126" s="284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2799</v>
      </c>
      <c r="B1127" s="28"/>
      <c r="C1127" s="275"/>
      <c r="D1127" s="415" t="s">
        <v>129</v>
      </c>
      <c r="E1127" s="50">
        <f t="shared" si="16"/>
        <v>0</v>
      </c>
      <c r="F1127" s="284">
        <f t="shared" si="17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2593</v>
      </c>
      <c r="B1128" s="28"/>
      <c r="C1128" s="275"/>
      <c r="D1128" s="415" t="s">
        <v>129</v>
      </c>
      <c r="E1128" s="50">
        <f t="shared" si="16"/>
        <v>0</v>
      </c>
      <c r="F1128" s="284">
        <f t="shared" si="17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2594</v>
      </c>
      <c r="B1129" s="28"/>
      <c r="C1129" s="275"/>
      <c r="D1129" s="415" t="s">
        <v>129</v>
      </c>
      <c r="E1129" s="50">
        <f t="shared" ref="E1129:E1192" si="18">COUNTIF($A$599:$AQF$672,A1129)</f>
        <v>0</v>
      </c>
      <c r="F1129" s="284">
        <f t="shared" ref="F1129:F1192" si="19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4"/>
      <c r="D1130" s="415" t="s">
        <v>134</v>
      </c>
      <c r="E1130" s="50">
        <f t="shared" si="18"/>
        <v>7</v>
      </c>
      <c r="F1130" s="284">
        <f t="shared" si="19"/>
        <v>15</v>
      </c>
      <c r="G1130" s="50">
        <v>2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17"/>
      <c r="C1131" s="417"/>
      <c r="D1131" s="415" t="s">
        <v>130</v>
      </c>
      <c r="E1131" s="50">
        <f t="shared" si="18"/>
        <v>2</v>
      </c>
      <c r="F1131" s="284">
        <f t="shared" si="19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2622</v>
      </c>
      <c r="B1132" s="28"/>
      <c r="C1132" s="275"/>
      <c r="D1132" s="415" t="s">
        <v>129</v>
      </c>
      <c r="E1132" s="50">
        <f t="shared" si="18"/>
        <v>0</v>
      </c>
      <c r="F1132" s="284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4"/>
      <c r="C1133" s="414"/>
      <c r="D1133" s="415" t="s">
        <v>140</v>
      </c>
      <c r="E1133" s="50">
        <f t="shared" si="18"/>
        <v>15</v>
      </c>
      <c r="F1133" s="284">
        <f t="shared" si="19"/>
        <v>268</v>
      </c>
      <c r="G1133" s="50"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2849</v>
      </c>
      <c r="B1134" s="28"/>
      <c r="C1134" s="275"/>
      <c r="D1134" s="415" t="s">
        <v>129</v>
      </c>
      <c r="E1134" s="50">
        <f t="shared" si="18"/>
        <v>5</v>
      </c>
      <c r="F1134" s="284">
        <f t="shared" si="19"/>
        <v>0</v>
      </c>
      <c r="L1134" s="281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4"/>
      <c r="D1135" s="415" t="s">
        <v>134</v>
      </c>
      <c r="E1135" s="50">
        <f t="shared" si="18"/>
        <v>2</v>
      </c>
      <c r="F1135" s="284">
        <f t="shared" si="19"/>
        <v>99</v>
      </c>
      <c r="H1135" s="50">
        <v>40</v>
      </c>
      <c r="I1135" s="50">
        <v>34</v>
      </c>
      <c r="J1135" s="50">
        <v>25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4"/>
      <c r="D1136" s="415" t="s">
        <v>134</v>
      </c>
      <c r="E1136" s="50">
        <f t="shared" si="18"/>
        <v>4</v>
      </c>
      <c r="F1136" s="284">
        <f t="shared" si="19"/>
        <v>10</v>
      </c>
      <c r="G1136" s="50">
        <v>1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2778</v>
      </c>
      <c r="B1137" s="28"/>
      <c r="C1137" s="275"/>
      <c r="D1137" s="415" t="s">
        <v>129</v>
      </c>
      <c r="E1137" s="50">
        <f t="shared" si="18"/>
        <v>1</v>
      </c>
      <c r="F1137" s="284">
        <f t="shared" si="19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3107</v>
      </c>
      <c r="B1138" s="28"/>
      <c r="C1138" s="417"/>
      <c r="D1138" s="415" t="s">
        <v>129</v>
      </c>
      <c r="E1138" s="50">
        <f t="shared" si="18"/>
        <v>0</v>
      </c>
      <c r="F1138" s="284">
        <f t="shared" si="19"/>
        <v>0</v>
      </c>
      <c r="H1138" s="453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4"/>
      <c r="C1139" s="414"/>
      <c r="D1139" s="415" t="s">
        <v>136</v>
      </c>
      <c r="E1139" s="50">
        <f t="shared" si="18"/>
        <v>35</v>
      </c>
      <c r="F1139" s="284">
        <f t="shared" si="19"/>
        <v>86</v>
      </c>
      <c r="H1139" s="50">
        <v>86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2835</v>
      </c>
      <c r="B1140" s="28"/>
      <c r="C1140" s="275"/>
      <c r="D1140" s="415" t="s">
        <v>129</v>
      </c>
      <c r="E1140" s="50">
        <f t="shared" si="18"/>
        <v>0</v>
      </c>
      <c r="F1140" s="284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2623</v>
      </c>
      <c r="B1141" s="417"/>
      <c r="C1141" s="417"/>
      <c r="D1141" s="415" t="s">
        <v>130</v>
      </c>
      <c r="E1141" s="50">
        <f t="shared" si="18"/>
        <v>3</v>
      </c>
      <c r="F1141" s="284">
        <f t="shared" si="19"/>
        <v>21</v>
      </c>
      <c r="H1141" s="50">
        <v>21</v>
      </c>
      <c r="L1141" s="281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2674</v>
      </c>
      <c r="B1142" s="28"/>
      <c r="C1142" s="275"/>
      <c r="D1142" s="415" t="s">
        <v>129</v>
      </c>
      <c r="E1142" s="50">
        <f t="shared" si="18"/>
        <v>1</v>
      </c>
      <c r="F1142" s="284">
        <f t="shared" si="19"/>
        <v>81</v>
      </c>
      <c r="I1142" s="50">
        <v>55</v>
      </c>
      <c r="J1142" s="50">
        <v>26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17"/>
      <c r="C1143" s="417"/>
      <c r="D1143" s="415" t="s">
        <v>130</v>
      </c>
      <c r="E1143" s="50">
        <f t="shared" si="18"/>
        <v>4</v>
      </c>
      <c r="F1143" s="284">
        <f t="shared" si="19"/>
        <v>22</v>
      </c>
      <c r="G1143" s="50">
        <v>22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2749</v>
      </c>
      <c r="B1144" s="28"/>
      <c r="C1144" s="275"/>
      <c r="D1144" s="415" t="s">
        <v>129</v>
      </c>
      <c r="E1144" s="50">
        <f t="shared" si="18"/>
        <v>1</v>
      </c>
      <c r="F1144" s="284">
        <f t="shared" si="19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5" t="s">
        <v>129</v>
      </c>
      <c r="E1145" s="50">
        <f t="shared" si="18"/>
        <v>0</v>
      </c>
      <c r="F1145" s="284">
        <f t="shared" si="19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17"/>
      <c r="C1146" s="417"/>
      <c r="D1146" s="415" t="s">
        <v>132</v>
      </c>
      <c r="E1146" s="50">
        <f t="shared" si="18"/>
        <v>5</v>
      </c>
      <c r="F1146" s="284">
        <f t="shared" si="19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17"/>
      <c r="C1147" s="417"/>
      <c r="D1147" s="415" t="s">
        <v>130</v>
      </c>
      <c r="E1147" s="50">
        <f t="shared" si="18"/>
        <v>7</v>
      </c>
      <c r="F1147" s="284">
        <f t="shared" si="19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2514</v>
      </c>
      <c r="B1148" s="28"/>
      <c r="C1148" s="417"/>
      <c r="D1148" s="415" t="s">
        <v>129</v>
      </c>
      <c r="E1148" s="50">
        <f t="shared" si="18"/>
        <v>1</v>
      </c>
      <c r="F1148" s="284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2598</v>
      </c>
      <c r="B1149" s="28"/>
      <c r="C1149" s="417"/>
      <c r="D1149" s="415" t="s">
        <v>129</v>
      </c>
      <c r="E1149" s="50">
        <f t="shared" si="18"/>
        <v>0</v>
      </c>
      <c r="F1149" s="284">
        <f t="shared" si="19"/>
        <v>20</v>
      </c>
      <c r="J1149" s="50">
        <v>16</v>
      </c>
      <c r="K1149" s="50">
        <v>4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2827</v>
      </c>
      <c r="B1150" s="417"/>
      <c r="C1150" s="417"/>
      <c r="D1150" s="415" t="s">
        <v>130</v>
      </c>
      <c r="E1150" s="50">
        <f t="shared" si="18"/>
        <v>4</v>
      </c>
      <c r="F1150" s="284">
        <f t="shared" si="19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4"/>
      <c r="D1151" s="415" t="s">
        <v>137</v>
      </c>
      <c r="E1151" s="50">
        <f t="shared" si="18"/>
        <v>2</v>
      </c>
      <c r="F1151" s="284">
        <f t="shared" si="19"/>
        <v>205</v>
      </c>
      <c r="G1151" s="50">
        <v>50</v>
      </c>
      <c r="H1151" s="453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5" t="s">
        <v>129</v>
      </c>
      <c r="E1152" s="50">
        <f t="shared" si="18"/>
        <v>1</v>
      </c>
      <c r="F1152" s="284">
        <f t="shared" si="19"/>
        <v>7</v>
      </c>
      <c r="I1152" s="50">
        <v>7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1732</v>
      </c>
      <c r="B1153" s="414"/>
      <c r="C1153" s="414"/>
      <c r="D1153" s="415" t="s">
        <v>140</v>
      </c>
      <c r="E1153" s="50">
        <f t="shared" si="18"/>
        <v>49</v>
      </c>
      <c r="F1153" s="284">
        <f t="shared" si="19"/>
        <v>418</v>
      </c>
      <c r="H1153" s="50">
        <v>239</v>
      </c>
      <c r="I1153" s="50">
        <v>159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2706</v>
      </c>
      <c r="B1154" s="28"/>
      <c r="C1154" s="417"/>
      <c r="D1154" s="415" t="s">
        <v>129</v>
      </c>
      <c r="E1154" s="50">
        <f t="shared" si="18"/>
        <v>1</v>
      </c>
      <c r="F1154" s="284">
        <f t="shared" si="19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2740</v>
      </c>
      <c r="B1155" s="417"/>
      <c r="C1155" s="417"/>
      <c r="D1155" s="415" t="s">
        <v>130</v>
      </c>
      <c r="E1155" s="50">
        <f t="shared" si="18"/>
        <v>2</v>
      </c>
      <c r="F1155" s="284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2540</v>
      </c>
      <c r="B1156" s="28"/>
      <c r="C1156" s="275"/>
      <c r="D1156" s="415" t="s">
        <v>129</v>
      </c>
      <c r="E1156" s="50">
        <f t="shared" si="18"/>
        <v>0</v>
      </c>
      <c r="F1156" s="284">
        <f t="shared" si="19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4"/>
      <c r="D1157" s="415" t="s">
        <v>137</v>
      </c>
      <c r="E1157" s="50">
        <f t="shared" si="18"/>
        <v>26</v>
      </c>
      <c r="F1157" s="284">
        <f t="shared" si="19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2591</v>
      </c>
      <c r="B1158" s="417"/>
      <c r="C1158" s="417"/>
      <c r="D1158" s="415" t="s">
        <v>132</v>
      </c>
      <c r="E1158" s="50">
        <f t="shared" si="18"/>
        <v>1</v>
      </c>
      <c r="F1158" s="284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5" t="s">
        <v>129</v>
      </c>
      <c r="E1159" s="50">
        <f t="shared" si="18"/>
        <v>0</v>
      </c>
      <c r="F1159" s="284">
        <f t="shared" si="19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6"/>
      <c r="C1160" s="414"/>
      <c r="D1160" s="415" t="s">
        <v>139</v>
      </c>
      <c r="E1160" s="50">
        <f t="shared" si="18"/>
        <v>11</v>
      </c>
      <c r="F1160" s="284">
        <f t="shared" si="19"/>
        <v>187</v>
      </c>
      <c r="H1160" s="50">
        <v>131</v>
      </c>
      <c r="I1160" s="50">
        <v>56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4"/>
      <c r="D1161" s="415" t="s">
        <v>137</v>
      </c>
      <c r="E1161" s="50">
        <f t="shared" si="18"/>
        <v>2</v>
      </c>
      <c r="F1161" s="284">
        <f t="shared" si="19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17"/>
      <c r="C1162" s="417"/>
      <c r="D1162" s="415" t="s">
        <v>135</v>
      </c>
      <c r="E1162" s="50">
        <f t="shared" si="18"/>
        <v>17</v>
      </c>
      <c r="F1162" s="284">
        <f t="shared" si="19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1842</v>
      </c>
      <c r="B1163" s="28"/>
      <c r="C1163" s="275"/>
      <c r="D1163" s="415" t="s">
        <v>129</v>
      </c>
      <c r="E1163" s="50">
        <f t="shared" si="18"/>
        <v>0</v>
      </c>
      <c r="F1163" s="284">
        <f t="shared" si="19"/>
        <v>0</v>
      </c>
      <c r="L1163" s="281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17"/>
      <c r="D1164" s="415" t="s">
        <v>129</v>
      </c>
      <c r="E1164" s="50">
        <f t="shared" si="18"/>
        <v>1</v>
      </c>
      <c r="F1164" s="284">
        <f t="shared" si="19"/>
        <v>1</v>
      </c>
      <c r="I1164" s="50">
        <v>1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5" t="s">
        <v>129</v>
      </c>
      <c r="E1165" s="50">
        <f t="shared" si="18"/>
        <v>0</v>
      </c>
      <c r="F1165" s="284">
        <f t="shared" si="19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4"/>
      <c r="D1166" s="415" t="s">
        <v>138</v>
      </c>
      <c r="E1166" s="50">
        <f t="shared" si="18"/>
        <v>16</v>
      </c>
      <c r="F1166" s="284">
        <f t="shared" si="19"/>
        <v>265</v>
      </c>
      <c r="G1166" s="50">
        <v>37</v>
      </c>
      <c r="H1166" s="453">
        <v>205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4"/>
      <c r="D1167" s="415" t="s">
        <v>137</v>
      </c>
      <c r="E1167" s="50">
        <f t="shared" si="18"/>
        <v>21</v>
      </c>
      <c r="F1167" s="284">
        <f t="shared" si="19"/>
        <v>166</v>
      </c>
      <c r="G1167" s="50">
        <v>97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4"/>
      <c r="D1168" s="415" t="s">
        <v>137</v>
      </c>
      <c r="E1168" s="50">
        <f t="shared" si="18"/>
        <v>14</v>
      </c>
      <c r="F1168" s="284">
        <f t="shared" si="19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17"/>
      <c r="C1169" s="417"/>
      <c r="D1169" s="415" t="s">
        <v>130</v>
      </c>
      <c r="E1169" s="50">
        <f t="shared" si="18"/>
        <v>8</v>
      </c>
      <c r="F1169" s="284">
        <f t="shared" si="19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3085</v>
      </c>
      <c r="B1170" s="28"/>
      <c r="C1170" s="417"/>
      <c r="D1170" s="415" t="s">
        <v>129</v>
      </c>
      <c r="E1170" s="50">
        <f t="shared" si="18"/>
        <v>0</v>
      </c>
      <c r="F1170" s="284">
        <f t="shared" si="19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2834</v>
      </c>
      <c r="B1171" s="28"/>
      <c r="C1171" s="275"/>
      <c r="D1171" s="415" t="s">
        <v>129</v>
      </c>
      <c r="E1171" s="50">
        <f t="shared" si="18"/>
        <v>0</v>
      </c>
      <c r="F1171" s="284">
        <f t="shared" si="19"/>
        <v>0</v>
      </c>
      <c r="H1171" s="453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2660</v>
      </c>
      <c r="B1172" s="28"/>
      <c r="C1172" s="275"/>
      <c r="D1172" s="415" t="s">
        <v>129</v>
      </c>
      <c r="E1172" s="50">
        <f t="shared" si="18"/>
        <v>1</v>
      </c>
      <c r="F1172" s="284">
        <f t="shared" si="19"/>
        <v>0</v>
      </c>
      <c r="H1172" s="453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17"/>
      <c r="C1173" s="417"/>
      <c r="D1173" s="415" t="s">
        <v>135</v>
      </c>
      <c r="E1173" s="50">
        <f t="shared" si="18"/>
        <v>6</v>
      </c>
      <c r="F1173" s="284">
        <f t="shared" si="19"/>
        <v>111</v>
      </c>
      <c r="H1173" s="50">
        <v>57</v>
      </c>
      <c r="I1173" s="50">
        <v>26</v>
      </c>
      <c r="J1173" s="50">
        <v>28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4"/>
      <c r="D1174" s="415" t="s">
        <v>134</v>
      </c>
      <c r="E1174" s="50">
        <f t="shared" si="18"/>
        <v>11</v>
      </c>
      <c r="F1174" s="284">
        <f t="shared" si="19"/>
        <v>167</v>
      </c>
      <c r="H1174" s="50">
        <v>109</v>
      </c>
      <c r="I1174" s="50">
        <v>58</v>
      </c>
      <c r="L1174" s="281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2124</v>
      </c>
      <c r="B1175" s="417"/>
      <c r="C1175" s="417"/>
      <c r="D1175" s="415" t="s">
        <v>130</v>
      </c>
      <c r="E1175" s="50">
        <f t="shared" si="18"/>
        <v>1</v>
      </c>
      <c r="F1175" s="284">
        <f t="shared" si="19"/>
        <v>33</v>
      </c>
      <c r="J1175" s="50">
        <v>33</v>
      </c>
      <c r="L1175" s="281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4"/>
      <c r="C1176" s="414"/>
      <c r="D1176" s="415" t="s">
        <v>133</v>
      </c>
      <c r="E1176" s="50">
        <f t="shared" si="18"/>
        <v>16</v>
      </c>
      <c r="F1176" s="284">
        <f t="shared" si="19"/>
        <v>414</v>
      </c>
      <c r="H1176" s="50">
        <v>346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2798</v>
      </c>
      <c r="B1177" s="417"/>
      <c r="C1177" s="417"/>
      <c r="D1177" s="415" t="s">
        <v>130</v>
      </c>
      <c r="E1177" s="50">
        <f t="shared" si="18"/>
        <v>1</v>
      </c>
      <c r="F1177" s="284">
        <f t="shared" si="19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2512</v>
      </c>
      <c r="B1178" s="28"/>
      <c r="C1178" s="417"/>
      <c r="D1178" s="415" t="s">
        <v>129</v>
      </c>
      <c r="E1178" s="50">
        <f t="shared" si="18"/>
        <v>2</v>
      </c>
      <c r="F1178" s="284">
        <f t="shared" si="19"/>
        <v>21</v>
      </c>
      <c r="G1178" s="50">
        <v>9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6"/>
      <c r="C1179" s="414"/>
      <c r="D1179" s="415" t="s">
        <v>139</v>
      </c>
      <c r="E1179" s="50">
        <f t="shared" si="18"/>
        <v>18</v>
      </c>
      <c r="F1179" s="284">
        <f t="shared" si="19"/>
        <v>509</v>
      </c>
      <c r="H1179" s="50">
        <v>494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4"/>
      <c r="C1180" s="414"/>
      <c r="D1180" s="1" t="s">
        <v>131</v>
      </c>
      <c r="E1180" s="50">
        <f t="shared" si="18"/>
        <v>1</v>
      </c>
      <c r="F1180" s="284">
        <f t="shared" si="19"/>
        <v>6</v>
      </c>
      <c r="G1180" s="50">
        <v>6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4"/>
      <c r="D1181" s="415" t="s">
        <v>134</v>
      </c>
      <c r="E1181" s="50">
        <f t="shared" si="18"/>
        <v>6</v>
      </c>
      <c r="F1181" s="284">
        <f t="shared" si="19"/>
        <v>57</v>
      </c>
      <c r="H1181" s="453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17"/>
      <c r="C1182" s="417"/>
      <c r="D1182" s="415" t="s">
        <v>130</v>
      </c>
      <c r="E1182" s="50">
        <f t="shared" si="18"/>
        <v>2</v>
      </c>
      <c r="F1182" s="284">
        <f t="shared" si="19"/>
        <v>5</v>
      </c>
      <c r="H1182" s="453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2519</v>
      </c>
      <c r="B1183" s="279"/>
      <c r="C1183" s="414"/>
      <c r="D1183" s="415" t="s">
        <v>137</v>
      </c>
      <c r="E1183" s="50">
        <f t="shared" si="18"/>
        <v>3</v>
      </c>
      <c r="F1183" s="284">
        <f t="shared" si="19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2670</v>
      </c>
      <c r="B1184" s="417"/>
      <c r="C1184" s="417"/>
      <c r="D1184" s="415" t="s">
        <v>130</v>
      </c>
      <c r="E1184" s="50">
        <f t="shared" si="18"/>
        <v>5</v>
      </c>
      <c r="F1184" s="284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1735</v>
      </c>
      <c r="B1185" s="414"/>
      <c r="C1185" s="414"/>
      <c r="D1185" s="1" t="s">
        <v>131</v>
      </c>
      <c r="E1185" s="50">
        <f t="shared" si="18"/>
        <v>1</v>
      </c>
      <c r="F1185" s="284">
        <f t="shared" si="19"/>
        <v>161</v>
      </c>
      <c r="H1185" s="50">
        <v>100</v>
      </c>
      <c r="I1185" s="50">
        <v>61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2843</v>
      </c>
      <c r="B1186" s="28"/>
      <c r="C1186" s="275"/>
      <c r="D1186" s="415" t="s">
        <v>129</v>
      </c>
      <c r="E1186" s="50">
        <f t="shared" si="18"/>
        <v>0</v>
      </c>
      <c r="F1186" s="284">
        <f t="shared" si="19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17"/>
      <c r="C1187" s="417"/>
      <c r="D1187" s="415" t="s">
        <v>130</v>
      </c>
      <c r="E1187" s="50">
        <f t="shared" si="18"/>
        <v>0</v>
      </c>
      <c r="F1187" s="284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2800</v>
      </c>
      <c r="B1188" s="28"/>
      <c r="C1188" s="275"/>
      <c r="D1188" s="415" t="s">
        <v>129</v>
      </c>
      <c r="E1188" s="50">
        <f t="shared" si="18"/>
        <v>0</v>
      </c>
      <c r="F1188" s="284">
        <f t="shared" si="19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2606</v>
      </c>
      <c r="B1189" s="28"/>
      <c r="C1189" s="275"/>
      <c r="D1189" s="415" t="s">
        <v>129</v>
      </c>
      <c r="E1189" s="50">
        <f t="shared" si="18"/>
        <v>0</v>
      </c>
      <c r="F1189" s="284">
        <f t="shared" si="19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3105</v>
      </c>
      <c r="B1190" s="28"/>
      <c r="C1190" s="417"/>
      <c r="D1190" s="415" t="s">
        <v>129</v>
      </c>
      <c r="E1190" s="50">
        <f t="shared" si="18"/>
        <v>1</v>
      </c>
      <c r="F1190" s="284">
        <f t="shared" si="19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2840</v>
      </c>
      <c r="B1191" s="28"/>
      <c r="C1191" s="275"/>
      <c r="D1191" s="415" t="s">
        <v>129</v>
      </c>
      <c r="E1191" s="50">
        <f t="shared" si="18"/>
        <v>4</v>
      </c>
      <c r="F1191" s="284">
        <f t="shared" si="19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17"/>
      <c r="D1192" s="415" t="s">
        <v>129</v>
      </c>
      <c r="E1192" s="50">
        <f t="shared" si="18"/>
        <v>2</v>
      </c>
      <c r="F1192" s="284">
        <f t="shared" si="19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2072</v>
      </c>
      <c r="B1193" s="417"/>
      <c r="C1193" s="417"/>
      <c r="D1193" s="415" t="s">
        <v>135</v>
      </c>
      <c r="E1193" s="50">
        <f t="shared" ref="E1193:E1256" si="20">COUNTIF($A$599:$AQF$672,A1193)</f>
        <v>9</v>
      </c>
      <c r="F1193" s="284">
        <f t="shared" ref="F1193:F1256" si="21">SUM(G1193:L1193)</f>
        <v>0</v>
      </c>
      <c r="L1193" s="281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4"/>
      <c r="C1194" s="414"/>
      <c r="D1194" s="415" t="s">
        <v>140</v>
      </c>
      <c r="E1194" s="50">
        <f t="shared" si="20"/>
        <v>9</v>
      </c>
      <c r="F1194" s="284">
        <f t="shared" si="21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2587</v>
      </c>
      <c r="B1195" s="28"/>
      <c r="C1195" s="417"/>
      <c r="D1195" s="415" t="s">
        <v>129</v>
      </c>
      <c r="E1195" s="50">
        <f t="shared" si="20"/>
        <v>1</v>
      </c>
      <c r="F1195" s="284">
        <f t="shared" si="21"/>
        <v>8</v>
      </c>
      <c r="I1195" s="50">
        <v>1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2645</v>
      </c>
      <c r="B1196" s="28"/>
      <c r="C1196" s="275"/>
      <c r="D1196" s="415" t="s">
        <v>129</v>
      </c>
      <c r="E1196" s="50">
        <f t="shared" si="20"/>
        <v>0</v>
      </c>
      <c r="F1196" s="284">
        <f t="shared" si="21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17"/>
      <c r="D1197" s="415" t="s">
        <v>129</v>
      </c>
      <c r="E1197" s="50">
        <f t="shared" si="20"/>
        <v>0</v>
      </c>
      <c r="F1197" s="284">
        <f t="shared" si="21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1730</v>
      </c>
      <c r="B1198" s="28"/>
      <c r="C1198" s="275"/>
      <c r="D1198" s="415" t="s">
        <v>129</v>
      </c>
      <c r="E1198" s="50">
        <f t="shared" si="20"/>
        <v>0</v>
      </c>
      <c r="F1198" s="284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2550</v>
      </c>
      <c r="B1199" s="28"/>
      <c r="C1199" s="275"/>
      <c r="D1199" s="415" t="s">
        <v>129</v>
      </c>
      <c r="E1199" s="50">
        <f t="shared" si="20"/>
        <v>0</v>
      </c>
      <c r="F1199" s="284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2560</v>
      </c>
      <c r="B1200" s="28"/>
      <c r="C1200" s="275"/>
      <c r="D1200" s="415" t="s">
        <v>129</v>
      </c>
      <c r="E1200" s="50">
        <f t="shared" si="20"/>
        <v>0</v>
      </c>
      <c r="F1200" s="284">
        <f t="shared" si="21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17"/>
      <c r="C1201" s="417"/>
      <c r="D1201" s="415" t="s">
        <v>132</v>
      </c>
      <c r="E1201" s="50">
        <f t="shared" si="20"/>
        <v>2</v>
      </c>
      <c r="F1201" s="284">
        <f t="shared" si="21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17"/>
      <c r="C1202" s="417"/>
      <c r="D1202" s="415" t="s">
        <v>130</v>
      </c>
      <c r="E1202" s="50">
        <f t="shared" si="20"/>
        <v>2</v>
      </c>
      <c r="F1202" s="284">
        <f t="shared" si="21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5" t="s">
        <v>129</v>
      </c>
      <c r="E1203" s="50">
        <f t="shared" si="20"/>
        <v>1</v>
      </c>
      <c r="F1203" s="284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5" t="s">
        <v>129</v>
      </c>
      <c r="E1204" s="50">
        <f t="shared" si="20"/>
        <v>0</v>
      </c>
      <c r="F1204" s="284">
        <f t="shared" si="21"/>
        <v>1</v>
      </c>
      <c r="I1204" s="50">
        <v>1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2797</v>
      </c>
      <c r="B1205" s="28"/>
      <c r="C1205" s="275"/>
      <c r="D1205" s="415" t="s">
        <v>129</v>
      </c>
      <c r="E1205" s="50">
        <f t="shared" si="20"/>
        <v>0</v>
      </c>
      <c r="F1205" s="284">
        <f t="shared" si="21"/>
        <v>4</v>
      </c>
      <c r="I1205" s="50">
        <v>4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2847</v>
      </c>
      <c r="B1206" s="28"/>
      <c r="C1206" s="275"/>
      <c r="D1206" s="415" t="s">
        <v>129</v>
      </c>
      <c r="E1206" s="50">
        <f t="shared" si="20"/>
        <v>0</v>
      </c>
      <c r="F1206" s="284">
        <f t="shared" si="21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4"/>
      <c r="C1207" s="414"/>
      <c r="D1207" s="415" t="s">
        <v>133</v>
      </c>
      <c r="E1207" s="50">
        <f t="shared" si="20"/>
        <v>12</v>
      </c>
      <c r="F1207" s="284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4"/>
      <c r="C1208" s="414"/>
      <c r="D1208" s="415" t="s">
        <v>140</v>
      </c>
      <c r="E1208" s="50">
        <f t="shared" si="20"/>
        <v>8</v>
      </c>
      <c r="F1208" s="284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2774</v>
      </c>
      <c r="B1209" s="28"/>
      <c r="C1209" s="275"/>
      <c r="D1209" s="415" t="s">
        <v>129</v>
      </c>
      <c r="E1209" s="50">
        <f t="shared" si="20"/>
        <v>0</v>
      </c>
      <c r="F1209" s="284">
        <f t="shared" si="21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1833</v>
      </c>
      <c r="B1210" s="279"/>
      <c r="C1210" s="414"/>
      <c r="D1210" s="415" t="s">
        <v>134</v>
      </c>
      <c r="E1210" s="50">
        <f t="shared" si="20"/>
        <v>3</v>
      </c>
      <c r="F1210" s="284">
        <f t="shared" si="21"/>
        <v>48</v>
      </c>
      <c r="H1210" s="50">
        <v>35</v>
      </c>
      <c r="I1210" s="50">
        <v>13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2852</v>
      </c>
      <c r="B1211" s="28"/>
      <c r="C1211" s="275"/>
      <c r="D1211" s="415" t="s">
        <v>129</v>
      </c>
      <c r="E1211" s="50">
        <f t="shared" si="20"/>
        <v>0</v>
      </c>
      <c r="F1211" s="284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2700</v>
      </c>
      <c r="B1212" s="28"/>
      <c r="C1212" s="275"/>
      <c r="D1212" s="415" t="s">
        <v>129</v>
      </c>
      <c r="E1212" s="50">
        <f t="shared" si="20"/>
        <v>0</v>
      </c>
      <c r="F1212" s="284">
        <f t="shared" si="21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2321</v>
      </c>
      <c r="B1213" s="417"/>
      <c r="C1213" s="417"/>
      <c r="D1213" s="415" t="s">
        <v>130</v>
      </c>
      <c r="E1213" s="50">
        <f t="shared" si="20"/>
        <v>1</v>
      </c>
      <c r="F1213" s="284">
        <f t="shared" si="21"/>
        <v>0</v>
      </c>
      <c r="H1213" s="453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2318</v>
      </c>
      <c r="B1214" s="28"/>
      <c r="C1214" s="275"/>
      <c r="D1214" s="415" t="s">
        <v>129</v>
      </c>
      <c r="E1214" s="50">
        <f t="shared" si="20"/>
        <v>0</v>
      </c>
      <c r="F1214" s="284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4"/>
      <c r="D1215" s="415" t="s">
        <v>134</v>
      </c>
      <c r="E1215" s="50">
        <f t="shared" si="20"/>
        <v>23</v>
      </c>
      <c r="F1215" s="284">
        <f t="shared" si="21"/>
        <v>124</v>
      </c>
      <c r="H1215" s="453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5" t="s">
        <v>129</v>
      </c>
      <c r="E1216" s="50">
        <f t="shared" si="20"/>
        <v>0</v>
      </c>
      <c r="F1216" s="284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4"/>
      <c r="D1217" s="415" t="s">
        <v>134</v>
      </c>
      <c r="E1217" s="50">
        <f t="shared" si="20"/>
        <v>17</v>
      </c>
      <c r="F1217" s="284">
        <f t="shared" si="21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4"/>
      <c r="C1218" s="414"/>
      <c r="D1218" s="415" t="s">
        <v>133</v>
      </c>
      <c r="E1218" s="50">
        <f t="shared" si="20"/>
        <v>12</v>
      </c>
      <c r="F1218" s="284">
        <f t="shared" si="21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17"/>
      <c r="D1219" s="415" t="s">
        <v>129</v>
      </c>
      <c r="E1219" s="50">
        <f t="shared" si="20"/>
        <v>0</v>
      </c>
      <c r="F1219" s="284">
        <f t="shared" si="21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5" t="s">
        <v>129</v>
      </c>
      <c r="E1220" s="50">
        <f t="shared" si="20"/>
        <v>0</v>
      </c>
      <c r="F1220" s="284">
        <f t="shared" si="21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5" t="s">
        <v>129</v>
      </c>
      <c r="E1221" s="50">
        <f t="shared" si="20"/>
        <v>0</v>
      </c>
      <c r="F1221" s="284">
        <f t="shared" si="21"/>
        <v>29</v>
      </c>
      <c r="G1221" s="50">
        <v>15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17"/>
      <c r="D1222" s="415" t="s">
        <v>129</v>
      </c>
      <c r="E1222" s="50">
        <f t="shared" si="20"/>
        <v>3</v>
      </c>
      <c r="F1222" s="284">
        <f t="shared" si="21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2322</v>
      </c>
      <c r="B1223" s="28"/>
      <c r="C1223" s="275"/>
      <c r="D1223" s="415" t="s">
        <v>129</v>
      </c>
      <c r="E1223" s="50">
        <f t="shared" si="20"/>
        <v>0</v>
      </c>
      <c r="F1223" s="284">
        <f t="shared" si="21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4"/>
      <c r="D1224" s="415" t="s">
        <v>137</v>
      </c>
      <c r="E1224" s="50">
        <f t="shared" si="20"/>
        <v>8</v>
      </c>
      <c r="F1224" s="284">
        <f t="shared" si="21"/>
        <v>63</v>
      </c>
      <c r="H1224" s="50">
        <v>57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2789</v>
      </c>
      <c r="B1225" s="417"/>
      <c r="C1225" s="417"/>
      <c r="D1225" s="415" t="s">
        <v>130</v>
      </c>
      <c r="E1225" s="50">
        <f t="shared" si="20"/>
        <v>2</v>
      </c>
      <c r="F1225" s="284">
        <f t="shared" si="21"/>
        <v>0</v>
      </c>
      <c r="L1225" s="281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17"/>
      <c r="C1226" s="417"/>
      <c r="D1226" s="415" t="s">
        <v>130</v>
      </c>
      <c r="E1226" s="50">
        <f t="shared" si="20"/>
        <v>1</v>
      </c>
      <c r="F1226" s="284">
        <f t="shared" si="21"/>
        <v>17</v>
      </c>
      <c r="I1226" s="50">
        <v>9</v>
      </c>
      <c r="J1226" s="50">
        <v>8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2125</v>
      </c>
      <c r="B1227" s="28"/>
      <c r="C1227" s="275"/>
      <c r="D1227" s="415" t="s">
        <v>129</v>
      </c>
      <c r="E1227" s="50">
        <f t="shared" si="20"/>
        <v>0</v>
      </c>
      <c r="F1227" s="284">
        <f t="shared" si="21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17"/>
      <c r="C1228" s="417"/>
      <c r="D1228" s="415" t="s">
        <v>135</v>
      </c>
      <c r="E1228" s="50">
        <f t="shared" si="20"/>
        <v>1</v>
      </c>
      <c r="F1228" s="284">
        <f t="shared" si="21"/>
        <v>16</v>
      </c>
      <c r="H1228" s="50">
        <v>5</v>
      </c>
      <c r="J1228" s="50">
        <v>11</v>
      </c>
      <c r="L1228" s="281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4"/>
      <c r="C1229" s="414"/>
      <c r="D1229" s="1" t="s">
        <v>131</v>
      </c>
      <c r="E1229" s="50">
        <f t="shared" si="20"/>
        <v>0</v>
      </c>
      <c r="F1229" s="284">
        <f t="shared" si="21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17"/>
      <c r="C1230" s="417"/>
      <c r="D1230" s="415" t="s">
        <v>135</v>
      </c>
      <c r="E1230" s="50">
        <f t="shared" si="20"/>
        <v>4</v>
      </c>
      <c r="F1230" s="284">
        <f t="shared" si="21"/>
        <v>53</v>
      </c>
      <c r="I1230" s="50">
        <v>41</v>
      </c>
      <c r="J1230" s="50">
        <v>12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5" t="s">
        <v>129</v>
      </c>
      <c r="E1231" s="50">
        <f t="shared" si="20"/>
        <v>1</v>
      </c>
      <c r="F1231" s="284">
        <f t="shared" si="21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2809</v>
      </c>
      <c r="B1232" s="28"/>
      <c r="C1232" s="275"/>
      <c r="D1232" s="415" t="s">
        <v>129</v>
      </c>
      <c r="E1232" s="50">
        <f t="shared" si="20"/>
        <v>0</v>
      </c>
      <c r="F1232" s="284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2055</v>
      </c>
      <c r="B1233" s="28"/>
      <c r="C1233" s="417"/>
      <c r="D1233" s="415" t="s">
        <v>129</v>
      </c>
      <c r="E1233" s="50">
        <f t="shared" si="20"/>
        <v>4</v>
      </c>
      <c r="F1233" s="284">
        <f t="shared" si="21"/>
        <v>25</v>
      </c>
      <c r="G1233" s="50">
        <v>22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2309</v>
      </c>
      <c r="B1234" s="28"/>
      <c r="C1234" s="275"/>
      <c r="D1234" s="415" t="s">
        <v>129</v>
      </c>
      <c r="E1234" s="50">
        <f t="shared" si="20"/>
        <v>0</v>
      </c>
      <c r="F1234" s="284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2785</v>
      </c>
      <c r="B1235" s="28"/>
      <c r="C1235" s="275"/>
      <c r="D1235" s="415" t="s">
        <v>129</v>
      </c>
      <c r="E1235" s="50">
        <f t="shared" si="20"/>
        <v>0</v>
      </c>
      <c r="F1235" s="284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17"/>
      <c r="D1236" s="415" t="s">
        <v>129</v>
      </c>
      <c r="E1236" s="50">
        <f t="shared" si="20"/>
        <v>2</v>
      </c>
      <c r="F1236" s="284">
        <f t="shared" si="21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4"/>
      <c r="C1237" s="414"/>
      <c r="D1237" s="415" t="s">
        <v>140</v>
      </c>
      <c r="E1237" s="50">
        <f t="shared" si="20"/>
        <v>10</v>
      </c>
      <c r="F1237" s="284">
        <f t="shared" si="21"/>
        <v>188</v>
      </c>
      <c r="H1237" s="50">
        <v>141</v>
      </c>
      <c r="I1237" s="50">
        <v>12</v>
      </c>
      <c r="J1237" s="50">
        <v>35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1786</v>
      </c>
      <c r="B1238" s="28"/>
      <c r="C1238" s="275"/>
      <c r="D1238" s="415" t="s">
        <v>129</v>
      </c>
      <c r="E1238" s="50">
        <f t="shared" si="20"/>
        <v>1</v>
      </c>
      <c r="F1238" s="284">
        <f t="shared" si="21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2698</v>
      </c>
      <c r="B1239" s="28"/>
      <c r="C1239" s="275"/>
      <c r="D1239" s="415" t="s">
        <v>129</v>
      </c>
      <c r="E1239" s="50">
        <f t="shared" si="20"/>
        <v>1</v>
      </c>
      <c r="F1239" s="284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5" t="s">
        <v>129</v>
      </c>
      <c r="E1240" s="50">
        <f t="shared" si="20"/>
        <v>1</v>
      </c>
      <c r="F1240" s="284">
        <f t="shared" si="21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2635</v>
      </c>
      <c r="B1241" s="417"/>
      <c r="C1241" s="417"/>
      <c r="D1241" s="415" t="s">
        <v>130</v>
      </c>
      <c r="E1241" s="50">
        <f t="shared" si="20"/>
        <v>33</v>
      </c>
      <c r="F1241" s="284">
        <f t="shared" si="21"/>
        <v>150</v>
      </c>
      <c r="H1241" s="50">
        <v>84</v>
      </c>
      <c r="I1241" s="50">
        <v>40</v>
      </c>
      <c r="J1241" s="50">
        <v>26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6"/>
      <c r="C1242" s="414"/>
      <c r="D1242" s="415" t="s">
        <v>139</v>
      </c>
      <c r="E1242" s="50">
        <f t="shared" si="20"/>
        <v>11</v>
      </c>
      <c r="F1242" s="284">
        <f t="shared" si="21"/>
        <v>39</v>
      </c>
      <c r="H1242" s="50">
        <v>7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6"/>
      <c r="C1243" s="414"/>
      <c r="D1243" s="415" t="s">
        <v>139</v>
      </c>
      <c r="E1243" s="50">
        <f t="shared" si="20"/>
        <v>56</v>
      </c>
      <c r="F1243" s="284">
        <f t="shared" si="21"/>
        <v>178</v>
      </c>
      <c r="H1243" s="453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5" t="s">
        <v>129</v>
      </c>
      <c r="E1244" s="50">
        <f t="shared" si="20"/>
        <v>0</v>
      </c>
      <c r="F1244" s="284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17"/>
      <c r="C1245" s="417"/>
      <c r="D1245" s="415" t="s">
        <v>135</v>
      </c>
      <c r="E1245" s="50">
        <f t="shared" si="20"/>
        <v>11</v>
      </c>
      <c r="F1245" s="284">
        <f t="shared" si="21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2577</v>
      </c>
      <c r="B1246" s="417"/>
      <c r="C1246" s="417"/>
      <c r="D1246" s="415" t="s">
        <v>130</v>
      </c>
      <c r="E1246" s="50">
        <f t="shared" si="20"/>
        <v>1</v>
      </c>
      <c r="F1246" s="284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2595</v>
      </c>
      <c r="B1247" s="28"/>
      <c r="C1247" s="275"/>
      <c r="D1247" s="415" t="s">
        <v>129</v>
      </c>
      <c r="E1247" s="50">
        <f t="shared" si="20"/>
        <v>0</v>
      </c>
      <c r="F1247" s="284">
        <f t="shared" si="21"/>
        <v>0</v>
      </c>
      <c r="L1247" s="281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2341</v>
      </c>
      <c r="B1248" s="417"/>
      <c r="C1248" s="417"/>
      <c r="D1248" s="415" t="s">
        <v>130</v>
      </c>
      <c r="E1248" s="50">
        <f t="shared" si="20"/>
        <v>4</v>
      </c>
      <c r="F1248" s="284">
        <f t="shared" si="21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4"/>
      <c r="C1249" s="414"/>
      <c r="D1249" s="415" t="s">
        <v>133</v>
      </c>
      <c r="E1249" s="50">
        <f t="shared" si="20"/>
        <v>28</v>
      </c>
      <c r="F1249" s="284">
        <f t="shared" si="21"/>
        <v>288</v>
      </c>
      <c r="G1249" s="50">
        <v>124</v>
      </c>
      <c r="H1249" s="453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2551</v>
      </c>
      <c r="B1250" s="28"/>
      <c r="C1250" s="417"/>
      <c r="D1250" s="415" t="s">
        <v>129</v>
      </c>
      <c r="E1250" s="50">
        <f t="shared" si="20"/>
        <v>0</v>
      </c>
      <c r="F1250" s="284">
        <f t="shared" si="21"/>
        <v>5</v>
      </c>
      <c r="I1250" s="50">
        <v>5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2746</v>
      </c>
      <c r="B1251" s="28"/>
      <c r="C1251" s="417"/>
      <c r="D1251" s="415" t="s">
        <v>129</v>
      </c>
      <c r="E1251" s="50">
        <f t="shared" si="20"/>
        <v>0</v>
      </c>
      <c r="F1251" s="284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2794</v>
      </c>
      <c r="B1252" s="417"/>
      <c r="C1252" s="417"/>
      <c r="D1252" s="415" t="s">
        <v>130</v>
      </c>
      <c r="E1252" s="50">
        <f t="shared" si="20"/>
        <v>1</v>
      </c>
      <c r="F1252" s="284">
        <f t="shared" si="21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17"/>
      <c r="C1253" s="417"/>
      <c r="D1253" s="415" t="s">
        <v>135</v>
      </c>
      <c r="E1253" s="50">
        <f t="shared" si="20"/>
        <v>4</v>
      </c>
      <c r="F1253" s="284">
        <f t="shared" si="21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4"/>
      <c r="C1254" s="414"/>
      <c r="D1254" s="415" t="s">
        <v>133</v>
      </c>
      <c r="E1254" s="50">
        <f t="shared" si="20"/>
        <v>11</v>
      </c>
      <c r="F1254" s="284">
        <f t="shared" si="21"/>
        <v>298</v>
      </c>
      <c r="G1254" s="50">
        <v>72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2804</v>
      </c>
      <c r="B1255" s="28"/>
      <c r="C1255" s="275"/>
      <c r="D1255" s="415" t="s">
        <v>129</v>
      </c>
      <c r="E1255" s="50">
        <f t="shared" si="20"/>
        <v>0</v>
      </c>
      <c r="F1255" s="284">
        <f t="shared" si="21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2777</v>
      </c>
      <c r="B1256" s="28"/>
      <c r="C1256" s="275"/>
      <c r="D1256" s="415" t="s">
        <v>129</v>
      </c>
      <c r="E1256" s="50">
        <f t="shared" si="20"/>
        <v>0</v>
      </c>
      <c r="F1256" s="284">
        <f t="shared" si="21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4"/>
      <c r="D1257" s="415" t="s">
        <v>137</v>
      </c>
      <c r="E1257" s="50">
        <f t="shared" ref="E1257:E1320" si="22">COUNTIF($A$599:$AQF$672,A1257)</f>
        <v>28</v>
      </c>
      <c r="F1257" s="284">
        <f t="shared" ref="F1257:F1320" si="23">SUM(G1257:L1257)</f>
        <v>165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2770</v>
      </c>
      <c r="B1258" s="28"/>
      <c r="C1258" s="275"/>
      <c r="D1258" s="415" t="s">
        <v>129</v>
      </c>
      <c r="E1258" s="50">
        <f t="shared" si="22"/>
        <v>0</v>
      </c>
      <c r="F1258" s="284">
        <f t="shared" si="23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4"/>
      <c r="C1259" s="414"/>
      <c r="D1259" s="415" t="s">
        <v>133</v>
      </c>
      <c r="E1259" s="50">
        <f t="shared" si="22"/>
        <v>8</v>
      </c>
      <c r="F1259" s="284">
        <f t="shared" si="23"/>
        <v>74</v>
      </c>
      <c r="H1259" s="50">
        <v>56</v>
      </c>
      <c r="J1259" s="50">
        <v>18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17"/>
      <c r="C1260" s="417"/>
      <c r="D1260" s="415" t="s">
        <v>132</v>
      </c>
      <c r="E1260" s="50">
        <f t="shared" si="22"/>
        <v>5</v>
      </c>
      <c r="F1260" s="284">
        <f t="shared" si="23"/>
        <v>168</v>
      </c>
      <c r="H1260" s="50">
        <v>19</v>
      </c>
      <c r="I1260" s="50">
        <v>71</v>
      </c>
      <c r="J1260" s="50">
        <v>78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4"/>
      <c r="C1261" s="414"/>
      <c r="D1261" s="415" t="s">
        <v>133</v>
      </c>
      <c r="E1261" s="50">
        <f t="shared" si="22"/>
        <v>35</v>
      </c>
      <c r="F1261" s="284">
        <f t="shared" si="23"/>
        <v>203</v>
      </c>
      <c r="H1261" s="50">
        <v>119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2683</v>
      </c>
      <c r="B1262" s="28"/>
      <c r="C1262" s="275"/>
      <c r="D1262" s="415" t="s">
        <v>129</v>
      </c>
      <c r="E1262" s="50">
        <f t="shared" si="22"/>
        <v>0</v>
      </c>
      <c r="F1262" s="284">
        <f t="shared" si="23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17"/>
      <c r="D1263" s="415" t="s">
        <v>129</v>
      </c>
      <c r="E1263" s="50">
        <f t="shared" si="22"/>
        <v>0</v>
      </c>
      <c r="F1263" s="284">
        <f t="shared" si="23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17"/>
      <c r="C1264" s="417"/>
      <c r="D1264" s="415" t="s">
        <v>135</v>
      </c>
      <c r="E1264" s="50">
        <f t="shared" si="22"/>
        <v>1</v>
      </c>
      <c r="F1264" s="284">
        <f t="shared" si="23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17"/>
      <c r="C1265" s="417"/>
      <c r="D1265" s="415" t="s">
        <v>135</v>
      </c>
      <c r="E1265" s="50">
        <f t="shared" si="22"/>
        <v>4</v>
      </c>
      <c r="F1265" s="284">
        <f t="shared" si="23"/>
        <v>12</v>
      </c>
      <c r="H1265" s="453">
        <v>3</v>
      </c>
      <c r="I1265" s="50">
        <v>9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2596</v>
      </c>
      <c r="B1266" s="28"/>
      <c r="C1266" s="417"/>
      <c r="D1266" s="415" t="s">
        <v>129</v>
      </c>
      <c r="E1266" s="50">
        <f t="shared" si="22"/>
        <v>0</v>
      </c>
      <c r="F1266" s="284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2327</v>
      </c>
      <c r="B1267" s="28"/>
      <c r="C1267" s="275"/>
      <c r="D1267" s="415" t="s">
        <v>129</v>
      </c>
      <c r="E1267" s="50">
        <f t="shared" si="22"/>
        <v>0</v>
      </c>
      <c r="F1267" s="284">
        <f t="shared" si="23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2675</v>
      </c>
      <c r="B1268" s="417"/>
      <c r="C1268" s="417"/>
      <c r="D1268" s="415" t="s">
        <v>132</v>
      </c>
      <c r="E1268" s="50">
        <f t="shared" si="22"/>
        <v>5</v>
      </c>
      <c r="F1268" s="284">
        <f t="shared" si="23"/>
        <v>13</v>
      </c>
      <c r="H1268" s="50">
        <v>1</v>
      </c>
      <c r="I1268" s="50">
        <v>6</v>
      </c>
      <c r="J1268" s="50">
        <v>6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2616</v>
      </c>
      <c r="B1269" s="28"/>
      <c r="C1269" s="275"/>
      <c r="D1269" s="415" t="s">
        <v>129</v>
      </c>
      <c r="E1269" s="50">
        <f t="shared" si="22"/>
        <v>0</v>
      </c>
      <c r="F1269" s="284">
        <f t="shared" si="23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4"/>
      <c r="C1270" s="414"/>
      <c r="D1270" s="1" t="s">
        <v>131</v>
      </c>
      <c r="E1270" s="50">
        <f t="shared" si="22"/>
        <v>31</v>
      </c>
      <c r="F1270" s="284">
        <f t="shared" si="23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2844</v>
      </c>
      <c r="B1271" s="28"/>
      <c r="C1271" s="275"/>
      <c r="D1271" s="415" t="s">
        <v>129</v>
      </c>
      <c r="E1271" s="50">
        <f t="shared" si="22"/>
        <v>0</v>
      </c>
      <c r="F1271" s="284">
        <f t="shared" si="23"/>
        <v>3</v>
      </c>
      <c r="I1271" s="50">
        <v>3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1724</v>
      </c>
      <c r="B1272" s="28"/>
      <c r="C1272" s="275"/>
      <c r="D1272" s="415" t="s">
        <v>129</v>
      </c>
      <c r="E1272" s="50">
        <f t="shared" si="22"/>
        <v>0</v>
      </c>
      <c r="F1272" s="284">
        <f t="shared" si="23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2310</v>
      </c>
      <c r="B1273" s="28"/>
      <c r="C1273" s="275"/>
      <c r="D1273" s="415" t="s">
        <v>129</v>
      </c>
      <c r="E1273" s="50">
        <f t="shared" si="22"/>
        <v>0</v>
      </c>
      <c r="F1273" s="284">
        <f t="shared" si="23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2579</v>
      </c>
      <c r="B1274" s="28"/>
      <c r="C1274" s="275"/>
      <c r="D1274" s="415" t="s">
        <v>129</v>
      </c>
      <c r="E1274" s="50">
        <f t="shared" si="22"/>
        <v>1</v>
      </c>
      <c r="F1274" s="284">
        <f t="shared" si="23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5" t="s">
        <v>129</v>
      </c>
      <c r="E1275" s="50">
        <f t="shared" si="22"/>
        <v>0</v>
      </c>
      <c r="F1275" s="284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2600</v>
      </c>
      <c r="B1276" s="28"/>
      <c r="C1276" s="275"/>
      <c r="D1276" s="415" t="s">
        <v>129</v>
      </c>
      <c r="E1276" s="50">
        <f t="shared" si="22"/>
        <v>0</v>
      </c>
      <c r="F1276" s="284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17"/>
      <c r="C1277" s="417"/>
      <c r="D1277" s="415" t="s">
        <v>130</v>
      </c>
      <c r="E1277" s="50">
        <f t="shared" si="22"/>
        <v>5</v>
      </c>
      <c r="F1277" s="284">
        <f t="shared" si="23"/>
        <v>0</v>
      </c>
      <c r="L1277" s="281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4"/>
      <c r="C1278" s="414"/>
      <c r="D1278" s="415" t="s">
        <v>133</v>
      </c>
      <c r="E1278" s="50">
        <f t="shared" si="22"/>
        <v>23</v>
      </c>
      <c r="F1278" s="284">
        <f t="shared" si="23"/>
        <v>225</v>
      </c>
      <c r="H1278" s="50">
        <v>158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17"/>
      <c r="C1279" s="417"/>
      <c r="D1279" s="415" t="s">
        <v>135</v>
      </c>
      <c r="E1279" s="50">
        <f t="shared" si="22"/>
        <v>5</v>
      </c>
      <c r="F1279" s="284">
        <f t="shared" si="23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4"/>
      <c r="D1280" s="415" t="s">
        <v>134</v>
      </c>
      <c r="E1280" s="50">
        <f t="shared" si="22"/>
        <v>3</v>
      </c>
      <c r="F1280" s="284">
        <f t="shared" si="23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5" t="s">
        <v>129</v>
      </c>
      <c r="E1281" s="50">
        <f t="shared" si="22"/>
        <v>2</v>
      </c>
      <c r="F1281" s="284">
        <f t="shared" si="23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4"/>
      <c r="C1282" s="414"/>
      <c r="D1282" s="415" t="s">
        <v>140</v>
      </c>
      <c r="E1282" s="50">
        <f t="shared" si="22"/>
        <v>9</v>
      </c>
      <c r="F1282" s="284">
        <f t="shared" si="23"/>
        <v>24</v>
      </c>
      <c r="G1282" s="50">
        <v>13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5" t="s">
        <v>129</v>
      </c>
      <c r="E1283" s="50">
        <f t="shared" si="22"/>
        <v>0</v>
      </c>
      <c r="F1283" s="284">
        <f t="shared" si="23"/>
        <v>9</v>
      </c>
      <c r="I1283" s="50">
        <v>9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2126</v>
      </c>
      <c r="B1284" s="28"/>
      <c r="C1284" s="275"/>
      <c r="D1284" s="415" t="s">
        <v>129</v>
      </c>
      <c r="E1284" s="50">
        <f t="shared" si="22"/>
        <v>1</v>
      </c>
      <c r="F1284" s="284">
        <f t="shared" si="23"/>
        <v>0</v>
      </c>
      <c r="H1284" s="453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17"/>
      <c r="C1285" s="417"/>
      <c r="D1285" s="415" t="s">
        <v>135</v>
      </c>
      <c r="E1285" s="50">
        <f t="shared" si="22"/>
        <v>1</v>
      </c>
      <c r="F1285" s="284">
        <f t="shared" si="23"/>
        <v>26</v>
      </c>
      <c r="H1285" s="50">
        <v>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2127</v>
      </c>
      <c r="B1286" s="28"/>
      <c r="C1286" s="275"/>
      <c r="D1286" s="415" t="s">
        <v>129</v>
      </c>
      <c r="E1286" s="50">
        <f t="shared" si="22"/>
        <v>0</v>
      </c>
      <c r="F1286" s="284">
        <f t="shared" si="23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2128</v>
      </c>
      <c r="B1287" s="28"/>
      <c r="C1287" s="275"/>
      <c r="D1287" s="415" t="s">
        <v>129</v>
      </c>
      <c r="E1287" s="50">
        <f t="shared" si="22"/>
        <v>0</v>
      </c>
      <c r="F1287" s="284">
        <f t="shared" si="23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4"/>
      <c r="C1288" s="414"/>
      <c r="D1288" s="1" t="s">
        <v>131</v>
      </c>
      <c r="E1288" s="50">
        <f t="shared" si="22"/>
        <v>1</v>
      </c>
      <c r="F1288" s="284">
        <f t="shared" si="23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2129</v>
      </c>
      <c r="B1289" s="28"/>
      <c r="C1289" s="275"/>
      <c r="D1289" s="415" t="s">
        <v>129</v>
      </c>
      <c r="E1289" s="50">
        <f t="shared" si="22"/>
        <v>0</v>
      </c>
      <c r="F1289" s="284">
        <f t="shared" si="23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5" t="s">
        <v>129</v>
      </c>
      <c r="E1290" s="50">
        <f t="shared" si="22"/>
        <v>0</v>
      </c>
      <c r="F1290" s="284">
        <f t="shared" si="23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17"/>
      <c r="C1291" s="417"/>
      <c r="D1291" s="415" t="s">
        <v>130</v>
      </c>
      <c r="E1291" s="50">
        <f t="shared" si="22"/>
        <v>3</v>
      </c>
      <c r="F1291" s="284">
        <f t="shared" si="23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17"/>
      <c r="C1292" s="417"/>
      <c r="D1292" s="415" t="s">
        <v>132</v>
      </c>
      <c r="E1292" s="50">
        <f t="shared" si="22"/>
        <v>7</v>
      </c>
      <c r="F1292" s="284">
        <f t="shared" si="23"/>
        <v>8</v>
      </c>
      <c r="I1292" s="50">
        <v>6</v>
      </c>
      <c r="J1292" s="50">
        <v>2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17"/>
      <c r="D1293" s="415" t="s">
        <v>129</v>
      </c>
      <c r="E1293" s="50">
        <f t="shared" si="22"/>
        <v>5</v>
      </c>
      <c r="F1293" s="284">
        <f t="shared" si="23"/>
        <v>88</v>
      </c>
      <c r="H1293" s="50">
        <v>5</v>
      </c>
      <c r="I1293" s="50">
        <v>77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5" t="s">
        <v>129</v>
      </c>
      <c r="E1294" s="50">
        <f t="shared" si="22"/>
        <v>40</v>
      </c>
      <c r="F1294" s="284">
        <f t="shared" si="23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4"/>
      <c r="D1295" s="415" t="s">
        <v>137</v>
      </c>
      <c r="E1295" s="50">
        <f t="shared" si="22"/>
        <v>10</v>
      </c>
      <c r="F1295" s="284">
        <f t="shared" si="23"/>
        <v>34</v>
      </c>
      <c r="H1295" s="50">
        <v>17</v>
      </c>
      <c r="I1295" s="50">
        <v>1</v>
      </c>
      <c r="J1295" s="50">
        <v>16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1840</v>
      </c>
      <c r="B1296" s="28"/>
      <c r="C1296" s="275"/>
      <c r="D1296" s="415" t="s">
        <v>129</v>
      </c>
      <c r="E1296" s="50">
        <f t="shared" si="22"/>
        <v>0</v>
      </c>
      <c r="F1296" s="284">
        <f t="shared" si="23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5" t="s">
        <v>129</v>
      </c>
      <c r="E1297" s="50">
        <f t="shared" si="22"/>
        <v>0</v>
      </c>
      <c r="F1297" s="284">
        <f t="shared" si="23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2767</v>
      </c>
      <c r="B1298" s="417"/>
      <c r="C1298" s="417"/>
      <c r="D1298" s="415" t="s">
        <v>130</v>
      </c>
      <c r="E1298" s="50">
        <f t="shared" si="22"/>
        <v>9</v>
      </c>
      <c r="F1298" s="284">
        <f t="shared" si="23"/>
        <v>10</v>
      </c>
      <c r="H1298" s="453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5" t="s">
        <v>129</v>
      </c>
      <c r="E1299" s="50">
        <f t="shared" si="22"/>
        <v>2</v>
      </c>
      <c r="F1299" s="284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17"/>
      <c r="C1300" s="417"/>
      <c r="D1300" s="415" t="s">
        <v>132</v>
      </c>
      <c r="E1300" s="50">
        <f t="shared" si="22"/>
        <v>2</v>
      </c>
      <c r="F1300" s="284">
        <f t="shared" si="23"/>
        <v>135</v>
      </c>
      <c r="I1300" s="50">
        <v>65</v>
      </c>
      <c r="J1300" s="50">
        <v>49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2732</v>
      </c>
      <c r="B1301" s="28"/>
      <c r="C1301" s="275"/>
      <c r="D1301" s="415" t="s">
        <v>129</v>
      </c>
      <c r="E1301" s="50">
        <f t="shared" si="22"/>
        <v>0</v>
      </c>
      <c r="F1301" s="284">
        <f t="shared" si="23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2796</v>
      </c>
      <c r="B1302" s="28"/>
      <c r="C1302" s="417"/>
      <c r="D1302" s="415" t="s">
        <v>129</v>
      </c>
      <c r="E1302" s="50">
        <f t="shared" si="22"/>
        <v>0</v>
      </c>
      <c r="F1302" s="284">
        <f t="shared" si="23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2680</v>
      </c>
      <c r="B1303" s="28"/>
      <c r="C1303" s="275"/>
      <c r="D1303" s="415" t="s">
        <v>129</v>
      </c>
      <c r="E1303" s="50">
        <f t="shared" si="22"/>
        <v>0</v>
      </c>
      <c r="F1303" s="284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17"/>
      <c r="C1304" s="417"/>
      <c r="D1304" s="415" t="s">
        <v>130</v>
      </c>
      <c r="E1304" s="50">
        <f t="shared" si="22"/>
        <v>2</v>
      </c>
      <c r="F1304" s="284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5" t="s">
        <v>129</v>
      </c>
      <c r="E1305" s="50">
        <f t="shared" si="22"/>
        <v>0</v>
      </c>
      <c r="F1305" s="284">
        <f t="shared" si="23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4"/>
      <c r="D1306" s="415" t="s">
        <v>134</v>
      </c>
      <c r="E1306" s="50">
        <f t="shared" si="22"/>
        <v>3</v>
      </c>
      <c r="F1306" s="284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3108</v>
      </c>
      <c r="B1307" s="28"/>
      <c r="C1307" s="275"/>
      <c r="D1307" s="415" t="s">
        <v>129</v>
      </c>
      <c r="E1307" s="50">
        <f t="shared" si="22"/>
        <v>0</v>
      </c>
      <c r="F1307" s="284">
        <f t="shared" si="23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4"/>
      <c r="D1308" s="415" t="s">
        <v>134</v>
      </c>
      <c r="E1308" s="50">
        <f t="shared" si="22"/>
        <v>8</v>
      </c>
      <c r="F1308" s="284">
        <f t="shared" si="23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2733</v>
      </c>
      <c r="B1309" s="28"/>
      <c r="C1309" s="275"/>
      <c r="D1309" s="415" t="s">
        <v>129</v>
      </c>
      <c r="E1309" s="50">
        <f t="shared" si="22"/>
        <v>0</v>
      </c>
      <c r="F1309" s="284">
        <f t="shared" si="23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3081</v>
      </c>
      <c r="B1310" s="28"/>
      <c r="C1310" s="275"/>
      <c r="D1310" s="415" t="s">
        <v>129</v>
      </c>
      <c r="E1310" s="50">
        <f t="shared" si="22"/>
        <v>0</v>
      </c>
      <c r="F1310" s="284">
        <f t="shared" si="23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17"/>
      <c r="D1311" s="415" t="s">
        <v>129</v>
      </c>
      <c r="E1311" s="50">
        <f t="shared" si="22"/>
        <v>0</v>
      </c>
      <c r="F1311" s="284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17"/>
      <c r="C1312" s="417"/>
      <c r="D1312" s="415" t="s">
        <v>132</v>
      </c>
      <c r="E1312" s="50">
        <f t="shared" si="22"/>
        <v>2</v>
      </c>
      <c r="F1312" s="284">
        <f t="shared" si="23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1737</v>
      </c>
      <c r="B1313" s="28"/>
      <c r="C1313" s="275"/>
      <c r="D1313" s="415" t="s">
        <v>129</v>
      </c>
      <c r="E1313" s="50">
        <f t="shared" si="22"/>
        <v>0</v>
      </c>
      <c r="F1313" s="284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1727</v>
      </c>
      <c r="B1314" s="28"/>
      <c r="C1314" s="275"/>
      <c r="D1314" s="415" t="s">
        <v>129</v>
      </c>
      <c r="E1314" s="50">
        <f t="shared" si="22"/>
        <v>0</v>
      </c>
      <c r="F1314" s="284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1836</v>
      </c>
      <c r="B1315" s="28"/>
      <c r="C1315" s="275"/>
      <c r="D1315" s="415" t="s">
        <v>129</v>
      </c>
      <c r="E1315" s="50">
        <f t="shared" si="22"/>
        <v>0</v>
      </c>
      <c r="F1315" s="284">
        <f t="shared" si="23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2130</v>
      </c>
      <c r="B1316" s="414"/>
      <c r="C1316" s="414"/>
      <c r="D1316" s="1" t="s">
        <v>131</v>
      </c>
      <c r="E1316" s="50">
        <f t="shared" si="22"/>
        <v>1</v>
      </c>
      <c r="F1316" s="284">
        <f t="shared" si="23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2131</v>
      </c>
      <c r="B1317" s="28"/>
      <c r="C1317" s="275"/>
      <c r="D1317" s="415" t="s">
        <v>129</v>
      </c>
      <c r="E1317" s="50">
        <f t="shared" si="22"/>
        <v>0</v>
      </c>
      <c r="F1317" s="284">
        <f t="shared" si="23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5" t="s">
        <v>129</v>
      </c>
      <c r="E1318" s="50">
        <f t="shared" si="22"/>
        <v>0</v>
      </c>
      <c r="F1318" s="284">
        <f t="shared" si="23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4"/>
      <c r="D1319" s="415" t="s">
        <v>137</v>
      </c>
      <c r="E1319" s="50">
        <f t="shared" si="22"/>
        <v>14</v>
      </c>
      <c r="F1319" s="284">
        <f t="shared" si="23"/>
        <v>86</v>
      </c>
      <c r="H1319" s="50">
        <v>3</v>
      </c>
      <c r="I1319" s="50">
        <v>75</v>
      </c>
      <c r="J1319" s="50">
        <v>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17"/>
      <c r="D1320" s="415" t="s">
        <v>129</v>
      </c>
      <c r="E1320" s="50">
        <f t="shared" si="22"/>
        <v>2</v>
      </c>
      <c r="F1320" s="284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2724</v>
      </c>
      <c r="B1321" s="28"/>
      <c r="C1321" s="275"/>
      <c r="D1321" s="415" t="s">
        <v>129</v>
      </c>
      <c r="E1321" s="50">
        <f t="shared" ref="E1321:E1384" si="24">COUNTIF($A$599:$AQF$672,A1321)</f>
        <v>0</v>
      </c>
      <c r="F1321" s="284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17"/>
      <c r="C1322" s="417"/>
      <c r="D1322" s="415" t="s">
        <v>130</v>
      </c>
      <c r="E1322" s="50">
        <f t="shared" si="24"/>
        <v>5</v>
      </c>
      <c r="F1322" s="284">
        <f t="shared" si="25"/>
        <v>31</v>
      </c>
      <c r="H1322" s="50">
        <v>9</v>
      </c>
      <c r="I1322" s="50">
        <v>22</v>
      </c>
      <c r="L1322" s="281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2685</v>
      </c>
      <c r="B1323" s="414"/>
      <c r="C1323" s="414"/>
      <c r="D1323" s="1" t="s">
        <v>131</v>
      </c>
      <c r="E1323" s="50">
        <f t="shared" si="24"/>
        <v>2</v>
      </c>
      <c r="F1323" s="284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2132</v>
      </c>
      <c r="B1324" s="28"/>
      <c r="C1324" s="275"/>
      <c r="D1324" s="415" t="s">
        <v>129</v>
      </c>
      <c r="E1324" s="50">
        <f t="shared" si="24"/>
        <v>0</v>
      </c>
      <c r="F1324" s="284">
        <f t="shared" si="25"/>
        <v>0</v>
      </c>
      <c r="L1324" s="281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4" t="s">
        <v>2520</v>
      </c>
      <c r="B1325" s="28"/>
      <c r="C1325" s="275"/>
      <c r="D1325" s="415" t="s">
        <v>129</v>
      </c>
      <c r="E1325" s="50">
        <f t="shared" si="24"/>
        <v>1</v>
      </c>
      <c r="F1325" s="284">
        <f t="shared" si="25"/>
        <v>1</v>
      </c>
      <c r="J1325" s="50">
        <v>1</v>
      </c>
      <c r="L1325" s="281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5" t="s">
        <v>129</v>
      </c>
      <c r="E1326" s="50">
        <f t="shared" si="24"/>
        <v>0</v>
      </c>
      <c r="F1326" s="284">
        <f t="shared" si="25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2667</v>
      </c>
      <c r="B1327" s="28"/>
      <c r="C1327" s="275"/>
      <c r="D1327" s="415" t="s">
        <v>129</v>
      </c>
      <c r="E1327" s="50">
        <f t="shared" si="24"/>
        <v>0</v>
      </c>
      <c r="F1327" s="284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4" t="s">
        <v>2640</v>
      </c>
      <c r="B1328" s="28"/>
      <c r="C1328" s="417"/>
      <c r="D1328" s="415" t="s">
        <v>129</v>
      </c>
      <c r="E1328" s="50">
        <f t="shared" si="24"/>
        <v>0</v>
      </c>
      <c r="F1328" s="284">
        <f t="shared" si="25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2087</v>
      </c>
      <c r="B1329" s="417"/>
      <c r="C1329" s="417"/>
      <c r="D1329" s="415" t="s">
        <v>130</v>
      </c>
      <c r="E1329" s="50">
        <f t="shared" si="24"/>
        <v>20</v>
      </c>
      <c r="F1329" s="284">
        <f t="shared" si="25"/>
        <v>90</v>
      </c>
      <c r="H1329" s="50">
        <v>9</v>
      </c>
      <c r="I1329" s="50">
        <v>61</v>
      </c>
      <c r="J1329" s="50">
        <v>20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3080</v>
      </c>
      <c r="B1330" s="28"/>
      <c r="C1330" s="275"/>
      <c r="D1330" s="415" t="s">
        <v>129</v>
      </c>
      <c r="E1330" s="50">
        <f t="shared" si="24"/>
        <v>0</v>
      </c>
      <c r="F1330" s="284">
        <f t="shared" si="25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4"/>
      <c r="C1331" s="414"/>
      <c r="D1331" s="1" t="s">
        <v>131</v>
      </c>
      <c r="E1331" s="50">
        <f t="shared" si="24"/>
        <v>2</v>
      </c>
      <c r="F1331" s="284">
        <f t="shared" si="25"/>
        <v>10</v>
      </c>
      <c r="H1331" s="50">
        <v>8</v>
      </c>
      <c r="J1331" s="50">
        <v>2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4"/>
      <c r="C1332" s="414"/>
      <c r="D1332" s="415" t="s">
        <v>133</v>
      </c>
      <c r="E1332" s="50">
        <f t="shared" si="24"/>
        <v>18</v>
      </c>
      <c r="F1332" s="284">
        <f t="shared" si="25"/>
        <v>206</v>
      </c>
      <c r="H1332" s="50">
        <v>200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2133</v>
      </c>
      <c r="B1333" s="417"/>
      <c r="C1333" s="417"/>
      <c r="D1333" s="415" t="s">
        <v>132</v>
      </c>
      <c r="E1333" s="50">
        <f t="shared" si="24"/>
        <v>3</v>
      </c>
      <c r="F1333" s="284">
        <f t="shared" si="25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3099</v>
      </c>
      <c r="B1334" s="28"/>
      <c r="C1334" s="275"/>
      <c r="D1334" s="415" t="s">
        <v>129</v>
      </c>
      <c r="E1334" s="50">
        <f t="shared" si="24"/>
        <v>0</v>
      </c>
      <c r="F1334" s="284">
        <f t="shared" si="25"/>
        <v>4</v>
      </c>
      <c r="J1334" s="50">
        <v>4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4"/>
      <c r="D1335" s="415" t="s">
        <v>137</v>
      </c>
      <c r="E1335" s="50">
        <f t="shared" si="24"/>
        <v>1</v>
      </c>
      <c r="F1335" s="284">
        <f t="shared" si="25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2572</v>
      </c>
      <c r="B1336" s="28"/>
      <c r="C1336" s="275"/>
      <c r="D1336" s="415" t="s">
        <v>129</v>
      </c>
      <c r="E1336" s="50">
        <f t="shared" si="24"/>
        <v>1</v>
      </c>
      <c r="F1336" s="284">
        <f t="shared" si="25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4"/>
      <c r="C1337" s="414"/>
      <c r="D1337" s="1" t="s">
        <v>131</v>
      </c>
      <c r="E1337" s="50">
        <f t="shared" si="24"/>
        <v>6</v>
      </c>
      <c r="F1337" s="284">
        <f t="shared" si="25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17"/>
      <c r="C1338" s="417"/>
      <c r="D1338" s="415" t="s">
        <v>132</v>
      </c>
      <c r="E1338" s="50">
        <f t="shared" si="24"/>
        <v>6</v>
      </c>
      <c r="F1338" s="284">
        <f t="shared" si="25"/>
        <v>48</v>
      </c>
      <c r="H1338" s="453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2817</v>
      </c>
      <c r="B1339" s="28"/>
      <c r="C1339" s="275"/>
      <c r="D1339" s="415" t="s">
        <v>129</v>
      </c>
      <c r="E1339" s="50">
        <f t="shared" si="24"/>
        <v>0</v>
      </c>
      <c r="F1339" s="284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2779</v>
      </c>
      <c r="B1340" s="417"/>
      <c r="C1340" s="417"/>
      <c r="D1340" s="415" t="s">
        <v>132</v>
      </c>
      <c r="E1340" s="50">
        <f t="shared" si="24"/>
        <v>31</v>
      </c>
      <c r="F1340" s="284">
        <f t="shared" si="25"/>
        <v>66</v>
      </c>
      <c r="H1340" s="50">
        <v>32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4"/>
      <c r="D1341" s="415" t="s">
        <v>137</v>
      </c>
      <c r="E1341" s="50">
        <f t="shared" si="24"/>
        <v>5</v>
      </c>
      <c r="F1341" s="284">
        <f t="shared" si="25"/>
        <v>8</v>
      </c>
      <c r="G1341" s="50">
        <v>5</v>
      </c>
      <c r="H1341" s="50">
        <v>3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3130</v>
      </c>
      <c r="B1342" s="28"/>
      <c r="C1342" s="275"/>
      <c r="D1342" s="415" t="s">
        <v>129</v>
      </c>
      <c r="E1342" s="50">
        <f t="shared" si="24"/>
        <v>0</v>
      </c>
      <c r="F1342" s="284">
        <f t="shared" si="25"/>
        <v>14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5" t="s">
        <v>129</v>
      </c>
      <c r="E1343" s="50">
        <f t="shared" si="24"/>
        <v>2</v>
      </c>
      <c r="F1343" s="284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2815</v>
      </c>
      <c r="B1344" s="417"/>
      <c r="C1344" s="417"/>
      <c r="D1344" s="415" t="s">
        <v>132</v>
      </c>
      <c r="E1344" s="50">
        <f t="shared" si="24"/>
        <v>0</v>
      </c>
      <c r="F1344" s="284">
        <f t="shared" si="25"/>
        <v>24</v>
      </c>
      <c r="J1344" s="50">
        <v>24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2542</v>
      </c>
      <c r="B1345" s="28"/>
      <c r="C1345" s="275"/>
      <c r="D1345" s="415" t="s">
        <v>129</v>
      </c>
      <c r="E1345" s="50">
        <f t="shared" si="24"/>
        <v>0</v>
      </c>
      <c r="F1345" s="284">
        <f t="shared" si="25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2324</v>
      </c>
      <c r="B1346" s="28"/>
      <c r="C1346" s="417"/>
      <c r="D1346" s="415" t="s">
        <v>129</v>
      </c>
      <c r="E1346" s="50">
        <f t="shared" si="24"/>
        <v>0</v>
      </c>
      <c r="F1346" s="284">
        <f t="shared" si="25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5" t="s">
        <v>129</v>
      </c>
      <c r="E1347" s="50">
        <f t="shared" si="24"/>
        <v>0</v>
      </c>
      <c r="F1347" s="284">
        <f t="shared" si="25"/>
        <v>0</v>
      </c>
      <c r="H1347" s="453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2851</v>
      </c>
      <c r="B1348" s="28"/>
      <c r="C1348" s="275"/>
      <c r="D1348" s="415" t="s">
        <v>129</v>
      </c>
      <c r="E1348" s="50">
        <f t="shared" si="24"/>
        <v>0</v>
      </c>
      <c r="F1348" s="284">
        <f t="shared" si="25"/>
        <v>0</v>
      </c>
      <c r="L1348" s="281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17"/>
      <c r="C1349" s="417"/>
      <c r="D1349" s="415" t="s">
        <v>130</v>
      </c>
      <c r="E1349" s="50">
        <f t="shared" si="24"/>
        <v>4</v>
      </c>
      <c r="F1349" s="284">
        <f t="shared" si="25"/>
        <v>10</v>
      </c>
      <c r="J1349" s="50">
        <v>10</v>
      </c>
      <c r="L1349" s="281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4"/>
      <c r="D1350" s="415" t="s">
        <v>137</v>
      </c>
      <c r="E1350" s="50">
        <f t="shared" si="24"/>
        <v>3</v>
      </c>
      <c r="F1350" s="284">
        <f t="shared" si="25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4"/>
      <c r="C1351" s="414"/>
      <c r="D1351" s="1" t="s">
        <v>131</v>
      </c>
      <c r="E1351" s="50">
        <f t="shared" si="24"/>
        <v>20</v>
      </c>
      <c r="F1351" s="284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2552</v>
      </c>
      <c r="B1352" s="414"/>
      <c r="C1352" s="414"/>
      <c r="D1352" s="1" t="s">
        <v>131</v>
      </c>
      <c r="E1352" s="50">
        <f t="shared" si="24"/>
        <v>6</v>
      </c>
      <c r="F1352" s="284">
        <f t="shared" si="25"/>
        <v>164</v>
      </c>
      <c r="H1352" s="50">
        <v>156</v>
      </c>
      <c r="I1352" s="50">
        <v>8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2573</v>
      </c>
      <c r="B1353" s="28"/>
      <c r="C1353" s="275"/>
      <c r="D1353" s="415" t="s">
        <v>129</v>
      </c>
      <c r="E1353" s="50">
        <f t="shared" si="24"/>
        <v>0</v>
      </c>
      <c r="F1353" s="284">
        <f t="shared" si="25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17"/>
      <c r="C1354" s="417"/>
      <c r="D1354" s="415" t="s">
        <v>132</v>
      </c>
      <c r="E1354" s="50">
        <f t="shared" si="24"/>
        <v>34</v>
      </c>
      <c r="F1354" s="284">
        <f t="shared" si="25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2597</v>
      </c>
      <c r="B1355" s="28"/>
      <c r="C1355" s="275"/>
      <c r="D1355" s="415" t="s">
        <v>129</v>
      </c>
      <c r="E1355" s="50">
        <f t="shared" si="24"/>
        <v>0</v>
      </c>
      <c r="F1355" s="284">
        <f t="shared" si="25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3143</v>
      </c>
      <c r="B1356" s="417"/>
      <c r="C1356" s="417"/>
      <c r="D1356" s="415" t="s">
        <v>132</v>
      </c>
      <c r="E1356" s="50">
        <f t="shared" si="24"/>
        <v>2</v>
      </c>
      <c r="F1356" s="284">
        <f t="shared" si="25"/>
        <v>4</v>
      </c>
      <c r="H1356" s="453"/>
      <c r="J1356" s="50">
        <v>4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4"/>
      <c r="D1357" s="415" t="s">
        <v>137</v>
      </c>
      <c r="E1357" s="50">
        <f t="shared" si="24"/>
        <v>3</v>
      </c>
      <c r="F1357" s="284">
        <f t="shared" si="25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3077</v>
      </c>
      <c r="B1358" s="28"/>
      <c r="C1358" s="275"/>
      <c r="D1358" s="415" t="s">
        <v>129</v>
      </c>
      <c r="E1358" s="50">
        <f t="shared" si="24"/>
        <v>1</v>
      </c>
      <c r="F1358" s="284">
        <f t="shared" si="25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17"/>
      <c r="C1359" s="417"/>
      <c r="D1359" s="415" t="s">
        <v>130</v>
      </c>
      <c r="E1359" s="50">
        <f t="shared" si="24"/>
        <v>2</v>
      </c>
      <c r="F1359" s="284">
        <f t="shared" si="25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3" t="s">
        <v>2729</v>
      </c>
      <c r="B1360" s="28"/>
      <c r="C1360" s="275"/>
      <c r="D1360" s="415" t="s">
        <v>129</v>
      </c>
      <c r="E1360" s="50">
        <f t="shared" si="24"/>
        <v>1</v>
      </c>
      <c r="F1360" s="284">
        <f t="shared" si="25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2810</v>
      </c>
      <c r="B1361" s="28"/>
      <c r="C1361" s="275"/>
      <c r="D1361" s="415" t="s">
        <v>129</v>
      </c>
      <c r="E1361" s="50">
        <f t="shared" si="24"/>
        <v>1</v>
      </c>
      <c r="F1361" s="284">
        <f t="shared" si="25"/>
        <v>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5" t="s">
        <v>129</v>
      </c>
      <c r="E1362" s="50">
        <f t="shared" si="24"/>
        <v>2</v>
      </c>
      <c r="F1362" s="284">
        <f t="shared" si="25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4"/>
      <c r="D1363" s="415" t="s">
        <v>138</v>
      </c>
      <c r="E1363" s="50">
        <f t="shared" si="24"/>
        <v>27</v>
      </c>
      <c r="F1363" s="284">
        <f t="shared" si="25"/>
        <v>521</v>
      </c>
      <c r="G1363" s="50">
        <v>104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17"/>
      <c r="C1364" s="417"/>
      <c r="D1364" s="415" t="s">
        <v>135</v>
      </c>
      <c r="E1364" s="50">
        <f t="shared" si="24"/>
        <v>1</v>
      </c>
      <c r="F1364" s="284">
        <f t="shared" si="25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4" t="s">
        <v>2319</v>
      </c>
      <c r="B1365" s="28"/>
      <c r="C1365" s="275"/>
      <c r="D1365" s="415" t="s">
        <v>129</v>
      </c>
      <c r="E1365" s="50">
        <f t="shared" si="24"/>
        <v>0</v>
      </c>
      <c r="F1365" s="284">
        <f t="shared" si="25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5" t="s">
        <v>129</v>
      </c>
      <c r="E1366" s="50">
        <f t="shared" si="24"/>
        <v>1</v>
      </c>
      <c r="F1366" s="284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2677</v>
      </c>
      <c r="B1367" s="28"/>
      <c r="C1367" s="275"/>
      <c r="D1367" s="415" t="s">
        <v>129</v>
      </c>
      <c r="E1367" s="50">
        <f t="shared" si="24"/>
        <v>0</v>
      </c>
      <c r="F1367" s="284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17"/>
      <c r="D1368" s="415" t="s">
        <v>129</v>
      </c>
      <c r="E1368" s="50">
        <f t="shared" si="24"/>
        <v>1</v>
      </c>
      <c r="F1368" s="284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4" t="s">
        <v>2334</v>
      </c>
      <c r="B1369" s="28"/>
      <c r="C1369" s="275"/>
      <c r="D1369" s="415" t="s">
        <v>129</v>
      </c>
      <c r="E1369" s="50">
        <f t="shared" si="24"/>
        <v>3</v>
      </c>
      <c r="F1369" s="284">
        <f t="shared" si="25"/>
        <v>91</v>
      </c>
      <c r="H1369" s="50">
        <v>33</v>
      </c>
      <c r="I1369" s="50">
        <v>24</v>
      </c>
      <c r="J1369" s="50">
        <v>34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2625</v>
      </c>
      <c r="B1370" s="28"/>
      <c r="C1370" s="275"/>
      <c r="D1370" s="415" t="s">
        <v>129</v>
      </c>
      <c r="E1370" s="50">
        <f t="shared" si="24"/>
        <v>0</v>
      </c>
      <c r="F1370" s="284">
        <f t="shared" si="25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17"/>
      <c r="C1371" s="417"/>
      <c r="D1371" s="415" t="s">
        <v>132</v>
      </c>
      <c r="E1371" s="50">
        <f t="shared" si="24"/>
        <v>6</v>
      </c>
      <c r="F1371" s="284">
        <f t="shared" si="25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17"/>
      <c r="C1372" s="417"/>
      <c r="D1372" s="415" t="s">
        <v>132</v>
      </c>
      <c r="E1372" s="50">
        <f t="shared" si="24"/>
        <v>3</v>
      </c>
      <c r="F1372" s="284">
        <f t="shared" si="25"/>
        <v>1</v>
      </c>
      <c r="H1372" s="50">
        <v>1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4" t="s">
        <v>2639</v>
      </c>
      <c r="B1373" s="28"/>
      <c r="C1373" s="275"/>
      <c r="D1373" s="415" t="s">
        <v>129</v>
      </c>
      <c r="E1373" s="50">
        <f t="shared" si="24"/>
        <v>0</v>
      </c>
      <c r="F1373" s="284">
        <f t="shared" si="25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2313</v>
      </c>
      <c r="B1374" s="417"/>
      <c r="C1374" s="417"/>
      <c r="D1374" s="415" t="s">
        <v>132</v>
      </c>
      <c r="E1374" s="50">
        <f t="shared" si="24"/>
        <v>1</v>
      </c>
      <c r="F1374" s="284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2561</v>
      </c>
      <c r="B1375" s="28"/>
      <c r="C1375" s="275"/>
      <c r="D1375" s="415" t="s">
        <v>129</v>
      </c>
      <c r="E1375" s="50">
        <f t="shared" si="24"/>
        <v>0</v>
      </c>
      <c r="F1375" s="284">
        <f t="shared" si="25"/>
        <v>2</v>
      </c>
      <c r="J1375" s="50">
        <v>2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2679</v>
      </c>
      <c r="B1376" s="28"/>
      <c r="C1376" s="275"/>
      <c r="D1376" s="415" t="s">
        <v>129</v>
      </c>
      <c r="E1376" s="50">
        <f t="shared" si="24"/>
        <v>0</v>
      </c>
      <c r="F1376" s="284">
        <f t="shared" si="25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2633</v>
      </c>
      <c r="B1377" s="28"/>
      <c r="C1377" s="275"/>
      <c r="D1377" s="415" t="s">
        <v>129</v>
      </c>
      <c r="E1377" s="50">
        <f t="shared" si="24"/>
        <v>1</v>
      </c>
      <c r="F1377" s="284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17"/>
      <c r="C1378" s="417"/>
      <c r="D1378" s="415" t="s">
        <v>132</v>
      </c>
      <c r="E1378" s="50">
        <f t="shared" si="24"/>
        <v>1</v>
      </c>
      <c r="F1378" s="284">
        <f t="shared" si="25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2549</v>
      </c>
      <c r="B1379" s="417"/>
      <c r="C1379" s="417"/>
      <c r="D1379" s="415" t="s">
        <v>135</v>
      </c>
      <c r="E1379" s="50">
        <f t="shared" si="24"/>
        <v>1</v>
      </c>
      <c r="F1379" s="284">
        <f t="shared" si="25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2709</v>
      </c>
      <c r="B1380" s="28"/>
      <c r="C1380" s="275"/>
      <c r="D1380" s="415" t="s">
        <v>129</v>
      </c>
      <c r="E1380" s="50">
        <f t="shared" si="24"/>
        <v>0</v>
      </c>
      <c r="F1380" s="284">
        <f t="shared" si="25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6"/>
      <c r="C1381" s="414"/>
      <c r="D1381" s="415" t="s">
        <v>139</v>
      </c>
      <c r="E1381" s="50">
        <f t="shared" si="24"/>
        <v>48</v>
      </c>
      <c r="F1381" s="284">
        <f t="shared" si="25"/>
        <v>448</v>
      </c>
      <c r="H1381" s="50">
        <v>371</v>
      </c>
      <c r="I1381" s="50">
        <v>57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5" t="s">
        <v>129</v>
      </c>
      <c r="E1382" s="50">
        <f t="shared" si="24"/>
        <v>0</v>
      </c>
      <c r="F1382" s="284">
        <f t="shared" si="25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2086</v>
      </c>
      <c r="B1383" s="279"/>
      <c r="C1383" s="414"/>
      <c r="D1383" s="415" t="s">
        <v>137</v>
      </c>
      <c r="E1383" s="50">
        <f t="shared" si="24"/>
        <v>21</v>
      </c>
      <c r="F1383" s="284">
        <f t="shared" si="25"/>
        <v>3</v>
      </c>
      <c r="I1383" s="50">
        <v>3</v>
      </c>
      <c r="L1383" s="281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4"/>
      <c r="C1384" s="414"/>
      <c r="D1384" s="1" t="s">
        <v>131</v>
      </c>
      <c r="E1384" s="50">
        <f t="shared" si="24"/>
        <v>1</v>
      </c>
      <c r="F1384" s="284">
        <f t="shared" si="25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4"/>
      <c r="C1385" s="414"/>
      <c r="D1385" s="415" t="s">
        <v>133</v>
      </c>
      <c r="E1385" s="50">
        <f t="shared" ref="E1385:E1448" si="26">COUNTIF($A$599:$AQF$672,A1385)</f>
        <v>71</v>
      </c>
      <c r="F1385" s="284">
        <f t="shared" ref="F1385:F1448" si="27">SUM(G1385:L1385)</f>
        <v>441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2841</v>
      </c>
      <c r="B1386" s="417"/>
      <c r="C1386" s="417"/>
      <c r="D1386" s="415" t="s">
        <v>132</v>
      </c>
      <c r="E1386" s="50">
        <f t="shared" si="26"/>
        <v>8</v>
      </c>
      <c r="F1386" s="284">
        <f t="shared" si="27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4"/>
      <c r="C1387" s="414"/>
      <c r="D1387" s="415" t="s">
        <v>140</v>
      </c>
      <c r="E1387" s="50">
        <f t="shared" si="26"/>
        <v>8</v>
      </c>
      <c r="F1387" s="284">
        <f t="shared" si="27"/>
        <v>475</v>
      </c>
      <c r="G1387" s="50">
        <v>325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2342</v>
      </c>
      <c r="B1388" s="28"/>
      <c r="C1388" s="275"/>
      <c r="D1388" s="415" t="s">
        <v>129</v>
      </c>
      <c r="E1388" s="50">
        <f t="shared" si="26"/>
        <v>0</v>
      </c>
      <c r="F1388" s="284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2617</v>
      </c>
      <c r="B1389" s="28"/>
      <c r="C1389" s="275"/>
      <c r="D1389" s="415" t="s">
        <v>129</v>
      </c>
      <c r="E1389" s="50">
        <f t="shared" si="26"/>
        <v>0</v>
      </c>
      <c r="F1389" s="284">
        <f t="shared" si="27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2134</v>
      </c>
      <c r="B1390" s="28"/>
      <c r="C1390" s="275"/>
      <c r="D1390" s="415" t="s">
        <v>129</v>
      </c>
      <c r="E1390" s="50">
        <f t="shared" si="26"/>
        <v>0</v>
      </c>
      <c r="F1390" s="284">
        <f t="shared" si="27"/>
        <v>52</v>
      </c>
      <c r="I1390" s="50">
        <v>11</v>
      </c>
      <c r="J1390" s="50">
        <v>41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17"/>
      <c r="C1391" s="417"/>
      <c r="D1391" s="415" t="s">
        <v>130</v>
      </c>
      <c r="E1391" s="50">
        <f t="shared" si="26"/>
        <v>3</v>
      </c>
      <c r="F1391" s="284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2062</v>
      </c>
      <c r="B1392" s="414"/>
      <c r="C1392" s="414"/>
      <c r="D1392" s="415" t="s">
        <v>136</v>
      </c>
      <c r="E1392" s="50">
        <f t="shared" si="26"/>
        <v>23</v>
      </c>
      <c r="F1392" s="284">
        <f t="shared" si="27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2529</v>
      </c>
      <c r="B1393" s="28"/>
      <c r="C1393" s="275"/>
      <c r="D1393" s="415" t="s">
        <v>129</v>
      </c>
      <c r="E1393" s="50">
        <f t="shared" si="26"/>
        <v>5</v>
      </c>
      <c r="F1393" s="284">
        <f t="shared" si="27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1736</v>
      </c>
      <c r="B1394" s="28"/>
      <c r="C1394" s="275"/>
      <c r="D1394" s="415" t="s">
        <v>129</v>
      </c>
      <c r="E1394" s="50">
        <f t="shared" si="26"/>
        <v>2</v>
      </c>
      <c r="F1394" s="284">
        <f t="shared" si="27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17"/>
      <c r="C1395" s="417"/>
      <c r="D1395" s="415" t="s">
        <v>135</v>
      </c>
      <c r="E1395" s="50">
        <f t="shared" si="26"/>
        <v>12</v>
      </c>
      <c r="F1395" s="284">
        <f t="shared" si="27"/>
        <v>81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4"/>
      <c r="D1396" s="415" t="s">
        <v>138</v>
      </c>
      <c r="E1396" s="50">
        <f t="shared" si="26"/>
        <v>97</v>
      </c>
      <c r="F1396" s="284">
        <f t="shared" si="27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4"/>
      <c r="D1397" s="415" t="s">
        <v>137</v>
      </c>
      <c r="E1397" s="50">
        <f t="shared" si="26"/>
        <v>0</v>
      </c>
      <c r="F1397" s="284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4"/>
      <c r="D1398" s="415" t="s">
        <v>137</v>
      </c>
      <c r="E1398" s="50">
        <f t="shared" si="26"/>
        <v>8</v>
      </c>
      <c r="F1398" s="284">
        <f t="shared" si="27"/>
        <v>138</v>
      </c>
      <c r="H1398" s="50">
        <v>135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2135</v>
      </c>
      <c r="B1399" s="28"/>
      <c r="C1399" s="275"/>
      <c r="D1399" s="415" t="s">
        <v>129</v>
      </c>
      <c r="E1399" s="50">
        <f t="shared" si="26"/>
        <v>0</v>
      </c>
      <c r="F1399" s="284">
        <f t="shared" si="27"/>
        <v>0</v>
      </c>
      <c r="L1399" s="281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2781</v>
      </c>
      <c r="B1400" s="28"/>
      <c r="C1400" s="417"/>
      <c r="D1400" s="415" t="s">
        <v>129</v>
      </c>
      <c r="E1400" s="50">
        <f t="shared" si="26"/>
        <v>0</v>
      </c>
      <c r="F1400" s="284">
        <f t="shared" si="27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2716</v>
      </c>
      <c r="B1401" s="28"/>
      <c r="C1401" s="275"/>
      <c r="D1401" s="415" t="s">
        <v>129</v>
      </c>
      <c r="E1401" s="50">
        <f t="shared" si="26"/>
        <v>0</v>
      </c>
      <c r="F1401" s="284">
        <f t="shared" si="27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4"/>
      <c r="C1402" s="414"/>
      <c r="D1402" s="415" t="s">
        <v>133</v>
      </c>
      <c r="E1402" s="50">
        <f t="shared" si="26"/>
        <v>8</v>
      </c>
      <c r="F1402" s="284">
        <f t="shared" si="27"/>
        <v>336</v>
      </c>
      <c r="H1402" s="453">
        <v>278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4"/>
      <c r="C1403" s="414"/>
      <c r="D1403" s="415" t="s">
        <v>136</v>
      </c>
      <c r="E1403" s="50">
        <f t="shared" si="26"/>
        <v>2</v>
      </c>
      <c r="F1403" s="284">
        <f t="shared" si="27"/>
        <v>30</v>
      </c>
      <c r="G1403" s="50">
        <v>2</v>
      </c>
      <c r="I1403" s="50">
        <v>13</v>
      </c>
      <c r="J1403" s="50">
        <v>15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17"/>
      <c r="D1404" s="415" t="s">
        <v>129</v>
      </c>
      <c r="E1404" s="50">
        <f t="shared" si="26"/>
        <v>0</v>
      </c>
      <c r="F1404" s="284">
        <f t="shared" si="27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4" t="s">
        <v>2807</v>
      </c>
      <c r="B1405" s="28"/>
      <c r="C1405" s="275"/>
      <c r="D1405" s="415" t="s">
        <v>129</v>
      </c>
      <c r="E1405" s="50">
        <f t="shared" si="26"/>
        <v>0</v>
      </c>
      <c r="F1405" s="284">
        <f t="shared" si="27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5" t="s">
        <v>129</v>
      </c>
      <c r="E1406" s="50">
        <f t="shared" si="26"/>
        <v>1</v>
      </c>
      <c r="F1406" s="284">
        <f t="shared" si="27"/>
        <v>39</v>
      </c>
      <c r="G1406" s="50">
        <v>36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4"/>
      <c r="C1407" s="414"/>
      <c r="D1407" s="1" t="s">
        <v>131</v>
      </c>
      <c r="E1407" s="50">
        <f t="shared" si="26"/>
        <v>1</v>
      </c>
      <c r="F1407" s="284">
        <f t="shared" si="27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2678</v>
      </c>
      <c r="B1408" s="28"/>
      <c r="C1408" s="275"/>
      <c r="D1408" s="415" t="s">
        <v>129</v>
      </c>
      <c r="E1408" s="50">
        <f t="shared" si="26"/>
        <v>0</v>
      </c>
      <c r="F1408" s="284">
        <f t="shared" si="27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4" t="s">
        <v>2806</v>
      </c>
      <c r="B1409" s="28"/>
      <c r="C1409" s="275"/>
      <c r="D1409" s="415" t="s">
        <v>129</v>
      </c>
      <c r="E1409" s="50">
        <f t="shared" si="26"/>
        <v>0</v>
      </c>
      <c r="F1409" s="284">
        <f t="shared" si="27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2064</v>
      </c>
      <c r="B1410" s="414"/>
      <c r="C1410" s="414"/>
      <c r="D1410" s="1" t="s">
        <v>131</v>
      </c>
      <c r="E1410" s="50">
        <f t="shared" si="26"/>
        <v>10</v>
      </c>
      <c r="F1410" s="284">
        <f t="shared" si="27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4"/>
      <c r="C1411" s="414"/>
      <c r="D1411" s="415" t="s">
        <v>133</v>
      </c>
      <c r="E1411" s="50">
        <f t="shared" si="26"/>
        <v>5</v>
      </c>
      <c r="F1411" s="284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2856</v>
      </c>
      <c r="B1412" s="28"/>
      <c r="C1412" s="275"/>
      <c r="D1412" s="415" t="s">
        <v>129</v>
      </c>
      <c r="E1412" s="50">
        <f t="shared" si="26"/>
        <v>0</v>
      </c>
      <c r="F1412" s="284">
        <f t="shared" si="27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2854</v>
      </c>
      <c r="B1413" s="28"/>
      <c r="C1413" s="417"/>
      <c r="D1413" s="415" t="s">
        <v>129</v>
      </c>
      <c r="E1413" s="50">
        <f t="shared" si="26"/>
        <v>0</v>
      </c>
      <c r="F1413" s="284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17"/>
      <c r="D1414" s="415" t="s">
        <v>129</v>
      </c>
      <c r="E1414" s="50">
        <f t="shared" si="26"/>
        <v>0</v>
      </c>
      <c r="F1414" s="284">
        <f t="shared" si="27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5" t="s">
        <v>129</v>
      </c>
      <c r="E1415" s="50">
        <f t="shared" si="26"/>
        <v>2</v>
      </c>
      <c r="F1415" s="284">
        <f t="shared" si="27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1784</v>
      </c>
      <c r="B1416" s="28"/>
      <c r="C1416" s="417"/>
      <c r="D1416" s="415" t="s">
        <v>129</v>
      </c>
      <c r="E1416" s="50">
        <f t="shared" si="26"/>
        <v>0</v>
      </c>
      <c r="F1416" s="284">
        <f t="shared" si="27"/>
        <v>9</v>
      </c>
      <c r="J1416" s="50">
        <v>9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2825</v>
      </c>
      <c r="B1417" s="28"/>
      <c r="C1417" s="275"/>
      <c r="D1417" s="415" t="s">
        <v>129</v>
      </c>
      <c r="E1417" s="50">
        <f t="shared" si="26"/>
        <v>0</v>
      </c>
      <c r="F1417" s="284">
        <f t="shared" si="27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4" t="s">
        <v>2544</v>
      </c>
      <c r="C1418" s="275"/>
      <c r="D1418" s="415" t="s">
        <v>129</v>
      </c>
      <c r="E1418" s="50">
        <f t="shared" si="26"/>
        <v>0</v>
      </c>
      <c r="F1418" s="284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5" t="s">
        <v>129</v>
      </c>
      <c r="E1419" s="50">
        <f t="shared" si="26"/>
        <v>1</v>
      </c>
      <c r="F1419" s="284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2715</v>
      </c>
      <c r="B1420" s="28"/>
      <c r="C1420" s="275"/>
      <c r="D1420" s="415" t="s">
        <v>129</v>
      </c>
      <c r="E1420" s="50">
        <f t="shared" si="26"/>
        <v>1</v>
      </c>
      <c r="F1420" s="284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2793</v>
      </c>
      <c r="B1421" s="28"/>
      <c r="C1421" s="275"/>
      <c r="D1421" s="415" t="s">
        <v>129</v>
      </c>
      <c r="E1421" s="50">
        <f t="shared" si="26"/>
        <v>0</v>
      </c>
      <c r="F1421" s="284">
        <f t="shared" si="27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4"/>
      <c r="D1422" s="415" t="s">
        <v>137</v>
      </c>
      <c r="E1422" s="50">
        <f t="shared" si="26"/>
        <v>1</v>
      </c>
      <c r="F1422" s="284">
        <f t="shared" si="27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5" t="s">
        <v>129</v>
      </c>
      <c r="E1423" s="50">
        <f t="shared" si="26"/>
        <v>0</v>
      </c>
      <c r="F1423" s="284">
        <f t="shared" si="27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1725</v>
      </c>
      <c r="B1424" s="417"/>
      <c r="C1424" s="417"/>
      <c r="D1424" s="415" t="s">
        <v>130</v>
      </c>
      <c r="E1424" s="50">
        <f t="shared" si="26"/>
        <v>2</v>
      </c>
      <c r="F1424" s="284">
        <f t="shared" si="27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2626</v>
      </c>
      <c r="B1425" s="28"/>
      <c r="C1425" s="275"/>
      <c r="D1425" s="415" t="s">
        <v>129</v>
      </c>
      <c r="E1425" s="50">
        <f t="shared" si="26"/>
        <v>0</v>
      </c>
      <c r="F1425" s="284">
        <f t="shared" si="27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5" t="s">
        <v>129</v>
      </c>
      <c r="E1426" s="50">
        <f t="shared" si="26"/>
        <v>1</v>
      </c>
      <c r="F1426" s="284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1844</v>
      </c>
      <c r="B1427" s="28"/>
      <c r="C1427" s="275"/>
      <c r="D1427" s="415" t="s">
        <v>129</v>
      </c>
      <c r="E1427" s="50">
        <f t="shared" si="26"/>
        <v>0</v>
      </c>
      <c r="F1427" s="284">
        <f t="shared" si="27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2714</v>
      </c>
      <c r="B1428" s="417"/>
      <c r="C1428" s="417"/>
      <c r="D1428" s="415" t="s">
        <v>132</v>
      </c>
      <c r="E1428" s="50">
        <f t="shared" si="26"/>
        <v>1</v>
      </c>
      <c r="F1428" s="284">
        <f t="shared" si="27"/>
        <v>0</v>
      </c>
      <c r="H1428" s="453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2136</v>
      </c>
      <c r="B1429" s="28"/>
      <c r="C1429" s="275"/>
      <c r="D1429" s="415" t="s">
        <v>129</v>
      </c>
      <c r="E1429" s="50">
        <f t="shared" si="26"/>
        <v>0</v>
      </c>
      <c r="F1429" s="284">
        <f t="shared" si="27"/>
        <v>7</v>
      </c>
      <c r="H1429" s="453"/>
      <c r="I1429" s="50">
        <v>7</v>
      </c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5" t="s">
        <v>129</v>
      </c>
      <c r="E1430" s="50">
        <f t="shared" si="26"/>
        <v>0</v>
      </c>
      <c r="F1430" s="284">
        <f t="shared" si="27"/>
        <v>20</v>
      </c>
      <c r="H1430" s="453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2783</v>
      </c>
      <c r="B1431" s="28"/>
      <c r="C1431" s="275"/>
      <c r="D1431" s="415" t="s">
        <v>129</v>
      </c>
      <c r="E1431" s="50">
        <f t="shared" si="26"/>
        <v>0</v>
      </c>
      <c r="F1431" s="284">
        <f t="shared" si="27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2137</v>
      </c>
      <c r="B1432" s="417"/>
      <c r="C1432" s="417"/>
      <c r="D1432" s="415" t="s">
        <v>130</v>
      </c>
      <c r="E1432" s="50">
        <f t="shared" si="26"/>
        <v>0</v>
      </c>
      <c r="F1432" s="284">
        <f t="shared" si="27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17"/>
      <c r="D1433" s="415" t="s">
        <v>129</v>
      </c>
      <c r="E1433" s="50">
        <f t="shared" si="26"/>
        <v>0</v>
      </c>
      <c r="F1433" s="284">
        <f t="shared" si="27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2853</v>
      </c>
      <c r="B1434" s="28"/>
      <c r="C1434" s="275"/>
      <c r="D1434" s="415" t="s">
        <v>129</v>
      </c>
      <c r="E1434" s="50">
        <f t="shared" si="26"/>
        <v>0</v>
      </c>
      <c r="F1434" s="284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2138</v>
      </c>
      <c r="B1435" s="28"/>
      <c r="C1435" s="275"/>
      <c r="D1435" s="415" t="s">
        <v>129</v>
      </c>
      <c r="E1435" s="50">
        <f t="shared" si="26"/>
        <v>4</v>
      </c>
      <c r="F1435" s="284">
        <f t="shared" si="27"/>
        <v>63</v>
      </c>
      <c r="G1435" s="50">
        <v>3</v>
      </c>
      <c r="H1435" s="50">
        <v>27</v>
      </c>
      <c r="I1435" s="50">
        <v>33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2792</v>
      </c>
      <c r="B1436" s="28"/>
      <c r="C1436" s="275"/>
      <c r="D1436" s="415" t="s">
        <v>129</v>
      </c>
      <c r="E1436" s="50">
        <f t="shared" si="26"/>
        <v>0</v>
      </c>
      <c r="F1436" s="284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2736</v>
      </c>
      <c r="B1437" s="28"/>
      <c r="C1437" s="275"/>
      <c r="D1437" s="415" t="s">
        <v>129</v>
      </c>
      <c r="E1437" s="50">
        <f t="shared" si="26"/>
        <v>0</v>
      </c>
      <c r="F1437" s="284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5" t="s">
        <v>129</v>
      </c>
      <c r="E1438" s="50">
        <f t="shared" si="26"/>
        <v>1</v>
      </c>
      <c r="F1438" s="284">
        <f t="shared" si="27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4"/>
      <c r="C1439" s="414"/>
      <c r="D1439" s="1" t="s">
        <v>131</v>
      </c>
      <c r="E1439" s="50">
        <f t="shared" si="26"/>
        <v>9</v>
      </c>
      <c r="F1439" s="284">
        <f t="shared" si="27"/>
        <v>4</v>
      </c>
      <c r="G1439" s="50">
        <v>4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2737</v>
      </c>
      <c r="B1440" s="28"/>
      <c r="C1440" s="275"/>
      <c r="D1440" s="415" t="s">
        <v>129</v>
      </c>
      <c r="E1440" s="50">
        <f t="shared" si="26"/>
        <v>1</v>
      </c>
      <c r="F1440" s="284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3078</v>
      </c>
      <c r="B1441" s="28"/>
      <c r="C1441" s="275"/>
      <c r="D1441" s="415" t="s">
        <v>129</v>
      </c>
      <c r="E1441" s="50">
        <f t="shared" si="26"/>
        <v>0</v>
      </c>
      <c r="F1441" s="284">
        <f t="shared" si="27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17"/>
      <c r="C1442" s="417"/>
      <c r="D1442" s="415" t="s">
        <v>130</v>
      </c>
      <c r="E1442" s="50">
        <f t="shared" si="26"/>
        <v>3</v>
      </c>
      <c r="F1442" s="284">
        <f t="shared" si="27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2139</v>
      </c>
      <c r="B1443" s="28"/>
      <c r="C1443" s="275"/>
      <c r="D1443" s="415" t="s">
        <v>129</v>
      </c>
      <c r="E1443" s="50">
        <f t="shared" si="26"/>
        <v>0</v>
      </c>
      <c r="F1443" s="284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6"/>
      <c r="C1444" s="414"/>
      <c r="D1444" s="415" t="s">
        <v>139</v>
      </c>
      <c r="E1444" s="50">
        <f t="shared" si="26"/>
        <v>28</v>
      </c>
      <c r="F1444" s="284">
        <f t="shared" si="27"/>
        <v>105</v>
      </c>
      <c r="H1444" s="50">
        <v>65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17"/>
      <c r="C1445" s="417"/>
      <c r="D1445" s="415" t="s">
        <v>135</v>
      </c>
      <c r="E1445" s="50">
        <f t="shared" si="26"/>
        <v>5</v>
      </c>
      <c r="F1445" s="284">
        <f t="shared" si="27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5" t="s">
        <v>129</v>
      </c>
      <c r="E1446" s="50">
        <f t="shared" si="26"/>
        <v>0</v>
      </c>
      <c r="F1446" s="284">
        <f t="shared" si="27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4"/>
      <c r="C1447" s="414"/>
      <c r="D1447" s="1" t="s">
        <v>131</v>
      </c>
      <c r="E1447" s="50">
        <f t="shared" si="26"/>
        <v>9</v>
      </c>
      <c r="F1447" s="284">
        <f t="shared" si="27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6"/>
      <c r="C1448" s="414"/>
      <c r="D1448" s="415" t="s">
        <v>139</v>
      </c>
      <c r="E1448" s="50">
        <f t="shared" si="26"/>
        <v>69</v>
      </c>
      <c r="F1448" s="284">
        <f t="shared" si="27"/>
        <v>884</v>
      </c>
      <c r="G1448" s="50">
        <v>452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5" t="s">
        <v>129</v>
      </c>
      <c r="E1449" s="50">
        <f t="shared" ref="E1449:E1512" si="28">COUNTIF($A$599:$AQF$672,A1449)</f>
        <v>0</v>
      </c>
      <c r="F1449" s="284">
        <f t="shared" ref="F1449:F1512" si="29">SUM(G1449:L1449)</f>
        <v>13</v>
      </c>
      <c r="G1449" s="50">
        <v>2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2075</v>
      </c>
      <c r="B1450" s="28"/>
      <c r="C1450" s="275"/>
      <c r="D1450" s="415" t="s">
        <v>129</v>
      </c>
      <c r="E1450" s="50">
        <f t="shared" si="28"/>
        <v>1</v>
      </c>
      <c r="F1450" s="284">
        <f t="shared" si="29"/>
        <v>12</v>
      </c>
      <c r="H1450" s="453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17"/>
      <c r="D1451" s="415" t="s">
        <v>129</v>
      </c>
      <c r="E1451" s="50">
        <f t="shared" si="28"/>
        <v>3</v>
      </c>
      <c r="F1451" s="284">
        <f t="shared" si="29"/>
        <v>0</v>
      </c>
      <c r="H1451" s="453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2140</v>
      </c>
      <c r="B1452" s="28"/>
      <c r="C1452" s="275"/>
      <c r="D1452" s="415" t="s">
        <v>129</v>
      </c>
      <c r="E1452" s="50">
        <f t="shared" si="28"/>
        <v>0</v>
      </c>
      <c r="F1452" s="284">
        <f t="shared" si="29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2326</v>
      </c>
      <c r="B1453" s="28"/>
      <c r="C1453" s="275"/>
      <c r="D1453" s="415" t="s">
        <v>129</v>
      </c>
      <c r="E1453" s="50">
        <f t="shared" si="28"/>
        <v>0</v>
      </c>
      <c r="F1453" s="284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5" t="s">
        <v>129</v>
      </c>
      <c r="E1454" s="50">
        <f t="shared" si="28"/>
        <v>0</v>
      </c>
      <c r="F1454" s="284">
        <f t="shared" si="29"/>
        <v>2</v>
      </c>
      <c r="I1454" s="50">
        <v>2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4"/>
      <c r="C1455" s="414"/>
      <c r="D1455" s="415" t="s">
        <v>140</v>
      </c>
      <c r="E1455" s="50">
        <f t="shared" si="28"/>
        <v>1</v>
      </c>
      <c r="F1455" s="284">
        <f t="shared" si="29"/>
        <v>145</v>
      </c>
      <c r="G1455" s="50">
        <v>6</v>
      </c>
      <c r="H1455" s="50">
        <v>73</v>
      </c>
      <c r="I1455" s="50">
        <v>57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17"/>
      <c r="C1456" s="417"/>
      <c r="D1456" s="415" t="s">
        <v>135</v>
      </c>
      <c r="E1456" s="50">
        <f t="shared" si="28"/>
        <v>3</v>
      </c>
      <c r="F1456" s="284">
        <f t="shared" si="29"/>
        <v>350</v>
      </c>
      <c r="G1456" s="50">
        <v>226</v>
      </c>
      <c r="H1456" s="50">
        <v>74</v>
      </c>
      <c r="I1456" s="50">
        <v>22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2621</v>
      </c>
      <c r="B1457" s="28"/>
      <c r="C1457" s="275"/>
      <c r="D1457" s="415" t="s">
        <v>129</v>
      </c>
      <c r="E1457" s="50">
        <f t="shared" si="28"/>
        <v>0</v>
      </c>
      <c r="F1457" s="284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2078</v>
      </c>
      <c r="B1458" s="417"/>
      <c r="C1458" s="417"/>
      <c r="D1458" s="415" t="s">
        <v>130</v>
      </c>
      <c r="E1458" s="50">
        <f t="shared" si="28"/>
        <v>1</v>
      </c>
      <c r="F1458" s="284">
        <f t="shared" si="29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17"/>
      <c r="D1459" s="415" t="s">
        <v>129</v>
      </c>
      <c r="E1459" s="50">
        <f t="shared" si="28"/>
        <v>0</v>
      </c>
      <c r="F1459" s="284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2780</v>
      </c>
      <c r="B1460" s="414"/>
      <c r="C1460" s="414"/>
      <c r="D1460" s="1" t="s">
        <v>131</v>
      </c>
      <c r="E1460" s="50">
        <f t="shared" si="28"/>
        <v>7</v>
      </c>
      <c r="F1460" s="284">
        <f t="shared" si="29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2518</v>
      </c>
      <c r="B1461" s="28"/>
      <c r="C1461" s="275"/>
      <c r="D1461" s="415" t="s">
        <v>129</v>
      </c>
      <c r="E1461" s="50">
        <f t="shared" si="28"/>
        <v>1</v>
      </c>
      <c r="F1461" s="284">
        <f t="shared" si="29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3083</v>
      </c>
      <c r="B1462" s="417"/>
      <c r="C1462" s="417"/>
      <c r="D1462" s="415" t="s">
        <v>130</v>
      </c>
      <c r="E1462" s="50">
        <f t="shared" si="28"/>
        <v>3</v>
      </c>
      <c r="F1462" s="284">
        <f t="shared" si="29"/>
        <v>3</v>
      </c>
      <c r="I1462" s="50">
        <v>3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4"/>
      <c r="D1463" s="415" t="s">
        <v>134</v>
      </c>
      <c r="E1463" s="50">
        <f t="shared" si="28"/>
        <v>17</v>
      </c>
      <c r="F1463" s="284">
        <f t="shared" si="29"/>
        <v>23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2141</v>
      </c>
      <c r="B1464" s="28"/>
      <c r="C1464" s="275"/>
      <c r="D1464" s="415" t="s">
        <v>129</v>
      </c>
      <c r="E1464" s="50">
        <f t="shared" si="28"/>
        <v>0</v>
      </c>
      <c r="F1464" s="284">
        <f t="shared" si="29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2580</v>
      </c>
      <c r="B1465" s="417"/>
      <c r="C1465" s="417"/>
      <c r="D1465" s="415" t="s">
        <v>132</v>
      </c>
      <c r="E1465" s="50">
        <f t="shared" si="28"/>
        <v>6</v>
      </c>
      <c r="F1465" s="284">
        <f t="shared" si="29"/>
        <v>22</v>
      </c>
      <c r="J1465" s="50">
        <v>16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2547</v>
      </c>
      <c r="C1466" s="275"/>
      <c r="D1466" s="415" t="s">
        <v>129</v>
      </c>
      <c r="E1466" s="50">
        <f t="shared" si="28"/>
        <v>1</v>
      </c>
      <c r="F1466" s="284">
        <f t="shared" si="29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2707</v>
      </c>
      <c r="B1467" s="28"/>
      <c r="C1467" s="417"/>
      <c r="D1467" s="415" t="s">
        <v>129</v>
      </c>
      <c r="E1467" s="50">
        <f t="shared" si="28"/>
        <v>0</v>
      </c>
      <c r="F1467" s="284">
        <f t="shared" si="29"/>
        <v>8</v>
      </c>
      <c r="J1467" s="50">
        <v>8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4" t="s">
        <v>2590</v>
      </c>
      <c r="B1468" s="417"/>
      <c r="C1468" s="417"/>
      <c r="D1468" s="415" t="s">
        <v>130</v>
      </c>
      <c r="E1468" s="50">
        <f t="shared" si="28"/>
        <v>4</v>
      </c>
      <c r="F1468" s="284">
        <f t="shared" si="29"/>
        <v>0</v>
      </c>
      <c r="L1468" s="281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4"/>
      <c r="D1469" s="415" t="s">
        <v>137</v>
      </c>
      <c r="E1469" s="50">
        <f t="shared" si="28"/>
        <v>4</v>
      </c>
      <c r="F1469" s="284">
        <f t="shared" si="29"/>
        <v>39</v>
      </c>
      <c r="G1469" s="50">
        <v>33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2702</v>
      </c>
      <c r="B1470" s="28"/>
      <c r="C1470" s="275"/>
      <c r="D1470" s="415" t="s">
        <v>129</v>
      </c>
      <c r="E1470" s="50">
        <f t="shared" si="28"/>
        <v>0</v>
      </c>
      <c r="F1470" s="284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17"/>
      <c r="C1471" s="417"/>
      <c r="D1471" s="415" t="s">
        <v>135</v>
      </c>
      <c r="E1471" s="50">
        <f t="shared" si="28"/>
        <v>6</v>
      </c>
      <c r="F1471" s="284">
        <f t="shared" si="29"/>
        <v>4</v>
      </c>
      <c r="H1471" s="453"/>
      <c r="J1471" s="50">
        <v>4</v>
      </c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2612</v>
      </c>
      <c r="B1472" s="28"/>
      <c r="C1472" s="275"/>
      <c r="D1472" s="415" t="s">
        <v>129</v>
      </c>
      <c r="E1472" s="50">
        <f t="shared" si="28"/>
        <v>0</v>
      </c>
      <c r="F1472" s="284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5" t="s">
        <v>129</v>
      </c>
      <c r="E1473" s="50">
        <f t="shared" si="28"/>
        <v>1</v>
      </c>
      <c r="F1473" s="284">
        <f t="shared" si="29"/>
        <v>5</v>
      </c>
      <c r="H1473" s="50">
        <v>5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2142</v>
      </c>
      <c r="B1474" s="417"/>
      <c r="C1474" s="417"/>
      <c r="D1474" s="415" t="s">
        <v>132</v>
      </c>
      <c r="E1474" s="50">
        <f t="shared" si="28"/>
        <v>2</v>
      </c>
      <c r="F1474" s="284">
        <f t="shared" si="29"/>
        <v>25</v>
      </c>
      <c r="G1474" s="50">
        <v>8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17"/>
      <c r="C1475" s="417"/>
      <c r="D1475" s="415" t="s">
        <v>135</v>
      </c>
      <c r="E1475" s="50">
        <f t="shared" si="28"/>
        <v>53</v>
      </c>
      <c r="F1475" s="284">
        <f t="shared" si="29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5" t="s">
        <v>129</v>
      </c>
      <c r="E1476" s="50">
        <f t="shared" si="28"/>
        <v>25</v>
      </c>
      <c r="F1476" s="284">
        <f t="shared" si="29"/>
        <v>94</v>
      </c>
      <c r="H1476" s="50">
        <v>68</v>
      </c>
      <c r="I1476" s="50">
        <v>23</v>
      </c>
      <c r="J1476" s="50">
        <v>3</v>
      </c>
      <c r="L1476" s="281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1787</v>
      </c>
      <c r="B1477" s="414"/>
      <c r="C1477" s="414"/>
      <c r="D1477" s="415" t="s">
        <v>136</v>
      </c>
      <c r="E1477" s="50">
        <f t="shared" si="28"/>
        <v>22</v>
      </c>
      <c r="F1477" s="284">
        <f t="shared" si="29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2839</v>
      </c>
      <c r="B1478" s="28"/>
      <c r="C1478" s="275"/>
      <c r="D1478" s="415" t="s">
        <v>129</v>
      </c>
      <c r="E1478" s="50">
        <f t="shared" si="28"/>
        <v>0</v>
      </c>
      <c r="F1478" s="284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17"/>
      <c r="C1479" s="417"/>
      <c r="D1479" s="415" t="s">
        <v>130</v>
      </c>
      <c r="E1479" s="50">
        <f t="shared" si="28"/>
        <v>2</v>
      </c>
      <c r="F1479" s="284">
        <f t="shared" si="29"/>
        <v>24</v>
      </c>
      <c r="H1479" s="453"/>
      <c r="I1479" s="50">
        <v>13</v>
      </c>
      <c r="J1479" s="50">
        <v>11</v>
      </c>
      <c r="L1479" s="281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2865</v>
      </c>
      <c r="B1480" s="28"/>
      <c r="C1480" s="275"/>
      <c r="D1480" s="415" t="s">
        <v>129</v>
      </c>
      <c r="E1480" s="50">
        <f t="shared" si="28"/>
        <v>0</v>
      </c>
      <c r="F1480" s="284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17"/>
      <c r="C1481" s="417"/>
      <c r="D1481" s="415" t="s">
        <v>135</v>
      </c>
      <c r="E1481" s="50">
        <f t="shared" si="28"/>
        <v>4</v>
      </c>
      <c r="F1481" s="284">
        <f t="shared" si="29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5" t="s">
        <v>129</v>
      </c>
      <c r="E1482" s="50">
        <f t="shared" si="28"/>
        <v>1</v>
      </c>
      <c r="F1482" s="284">
        <f t="shared" si="29"/>
        <v>2</v>
      </c>
      <c r="H1482" s="453"/>
      <c r="J1482" s="50">
        <v>2</v>
      </c>
      <c r="L1482" s="281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17"/>
      <c r="D1483" s="415" t="s">
        <v>129</v>
      </c>
      <c r="E1483" s="50">
        <f t="shared" si="28"/>
        <v>1</v>
      </c>
      <c r="F1483" s="284">
        <f t="shared" si="29"/>
        <v>0</v>
      </c>
      <c r="H1483" s="453"/>
      <c r="L1483" s="281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2808</v>
      </c>
      <c r="B1484" s="28"/>
      <c r="C1484" s="275"/>
      <c r="D1484" s="415" t="s">
        <v>129</v>
      </c>
      <c r="E1484" s="50">
        <f t="shared" si="28"/>
        <v>0</v>
      </c>
      <c r="F1484" s="284">
        <f t="shared" si="29"/>
        <v>0</v>
      </c>
      <c r="H1484" s="453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2845</v>
      </c>
      <c r="B1485" s="28"/>
      <c r="C1485" s="275"/>
      <c r="D1485" s="415" t="s">
        <v>129</v>
      </c>
      <c r="E1485" s="50">
        <f t="shared" si="28"/>
        <v>1</v>
      </c>
      <c r="F1485" s="284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17"/>
      <c r="D1486" s="415" t="s">
        <v>129</v>
      </c>
      <c r="E1486" s="50">
        <f t="shared" si="28"/>
        <v>0</v>
      </c>
      <c r="F1486" s="284">
        <f t="shared" si="29"/>
        <v>18</v>
      </c>
      <c r="H1486" s="453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4"/>
      <c r="D1487" s="415" t="s">
        <v>134</v>
      </c>
      <c r="E1487" s="50">
        <f t="shared" si="28"/>
        <v>8</v>
      </c>
      <c r="F1487" s="284">
        <f t="shared" si="29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4"/>
      <c r="C1488" s="414"/>
      <c r="D1488" s="1" t="s">
        <v>131</v>
      </c>
      <c r="E1488" s="50">
        <f t="shared" si="28"/>
        <v>2</v>
      </c>
      <c r="F1488" s="284">
        <f t="shared" si="29"/>
        <v>4</v>
      </c>
      <c r="J1488" s="50">
        <v>4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4"/>
      <c r="C1489" s="414"/>
      <c r="D1489" s="1" t="s">
        <v>131</v>
      </c>
      <c r="E1489" s="50">
        <f t="shared" si="28"/>
        <v>9</v>
      </c>
      <c r="F1489" s="284">
        <f t="shared" si="29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2784</v>
      </c>
      <c r="B1490" s="28"/>
      <c r="C1490" s="275"/>
      <c r="D1490" s="415" t="s">
        <v>129</v>
      </c>
      <c r="E1490" s="50">
        <f t="shared" si="28"/>
        <v>0</v>
      </c>
      <c r="F1490" s="284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5" t="s">
        <v>129</v>
      </c>
      <c r="E1491" s="50">
        <f t="shared" si="28"/>
        <v>0</v>
      </c>
      <c r="F1491" s="284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2604</v>
      </c>
      <c r="B1492" s="417"/>
      <c r="C1492" s="417"/>
      <c r="D1492" s="415" t="s">
        <v>130</v>
      </c>
      <c r="E1492" s="50">
        <f t="shared" si="28"/>
        <v>1</v>
      </c>
      <c r="F1492" s="284">
        <f t="shared" si="29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17"/>
      <c r="C1493" s="417"/>
      <c r="D1493" s="415" t="s">
        <v>130</v>
      </c>
      <c r="E1493" s="50">
        <f t="shared" si="28"/>
        <v>3</v>
      </c>
      <c r="F1493" s="284">
        <f t="shared" si="29"/>
        <v>17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2332</v>
      </c>
      <c r="B1494" s="279"/>
      <c r="C1494" s="414"/>
      <c r="D1494" s="415" t="s">
        <v>134</v>
      </c>
      <c r="E1494" s="50">
        <f t="shared" si="28"/>
        <v>33</v>
      </c>
      <c r="F1494" s="284">
        <f t="shared" si="29"/>
        <v>232</v>
      </c>
      <c r="H1494" s="50">
        <v>177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2345</v>
      </c>
      <c r="B1495" s="28"/>
      <c r="C1495" s="275"/>
      <c r="D1495" s="415" t="s">
        <v>129</v>
      </c>
      <c r="E1495" s="50">
        <f t="shared" si="28"/>
        <v>0</v>
      </c>
      <c r="F1495" s="284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5" t="s">
        <v>129</v>
      </c>
      <c r="E1496" s="50">
        <f t="shared" si="28"/>
        <v>0</v>
      </c>
      <c r="F1496" s="284">
        <f t="shared" si="29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4"/>
      <c r="D1497" s="415" t="s">
        <v>134</v>
      </c>
      <c r="E1497" s="50">
        <f t="shared" si="28"/>
        <v>13</v>
      </c>
      <c r="F1497" s="284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4"/>
      <c r="D1498" s="415" t="s">
        <v>137</v>
      </c>
      <c r="E1498" s="50">
        <f t="shared" si="28"/>
        <v>0</v>
      </c>
      <c r="F1498" s="284">
        <f t="shared" si="29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2725</v>
      </c>
      <c r="B1499" s="28"/>
      <c r="C1499" s="275"/>
      <c r="D1499" s="415" t="s">
        <v>129</v>
      </c>
      <c r="E1499" s="50">
        <f t="shared" si="28"/>
        <v>0</v>
      </c>
      <c r="F1499" s="284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2862</v>
      </c>
      <c r="B1500" s="28"/>
      <c r="C1500" s="275"/>
      <c r="D1500" s="415" t="s">
        <v>129</v>
      </c>
      <c r="E1500" s="50">
        <f t="shared" si="28"/>
        <v>3</v>
      </c>
      <c r="F1500" s="284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5" t="s">
        <v>129</v>
      </c>
      <c r="E1501" s="50">
        <f t="shared" si="28"/>
        <v>0</v>
      </c>
      <c r="F1501" s="284">
        <f t="shared" si="29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17"/>
      <c r="C1502" s="417"/>
      <c r="D1502" s="415" t="s">
        <v>130</v>
      </c>
      <c r="E1502" s="50">
        <f t="shared" si="28"/>
        <v>0</v>
      </c>
      <c r="F1502" s="284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4"/>
      <c r="C1503" s="414"/>
      <c r="D1503" s="415" t="s">
        <v>140</v>
      </c>
      <c r="E1503" s="50">
        <f t="shared" si="28"/>
        <v>16</v>
      </c>
      <c r="F1503" s="284">
        <f t="shared" si="29"/>
        <v>99</v>
      </c>
      <c r="G1503" s="50">
        <v>1</v>
      </c>
      <c r="H1503" s="50">
        <v>62</v>
      </c>
      <c r="I1503" s="50">
        <v>22</v>
      </c>
      <c r="J1503" s="50">
        <v>14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17"/>
      <c r="D1504" s="415" t="s">
        <v>129</v>
      </c>
      <c r="E1504" s="50">
        <f t="shared" si="28"/>
        <v>0</v>
      </c>
      <c r="F1504" s="284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2053</v>
      </c>
      <c r="B1505" s="414"/>
      <c r="C1505" s="414"/>
      <c r="D1505" s="415" t="s">
        <v>140</v>
      </c>
      <c r="E1505" s="50">
        <f t="shared" si="28"/>
        <v>25</v>
      </c>
      <c r="F1505" s="284">
        <f t="shared" si="29"/>
        <v>674</v>
      </c>
      <c r="H1505" s="50">
        <v>550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4"/>
      <c r="C1506" s="414"/>
      <c r="D1506" s="415" t="s">
        <v>136</v>
      </c>
      <c r="E1506" s="50">
        <f t="shared" si="28"/>
        <v>4</v>
      </c>
      <c r="F1506" s="284">
        <f t="shared" si="29"/>
        <v>140</v>
      </c>
      <c r="G1506" s="50">
        <v>111</v>
      </c>
      <c r="H1506" s="50">
        <v>13</v>
      </c>
      <c r="I1506" s="50">
        <v>16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2143</v>
      </c>
      <c r="B1507" s="28"/>
      <c r="C1507" s="275"/>
      <c r="D1507" s="415" t="s">
        <v>129</v>
      </c>
      <c r="E1507" s="50">
        <f t="shared" si="28"/>
        <v>0</v>
      </c>
      <c r="F1507" s="284">
        <f t="shared" si="29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17"/>
      <c r="C1508" s="417"/>
      <c r="D1508" s="415" t="s">
        <v>132</v>
      </c>
      <c r="E1508" s="50">
        <f t="shared" si="28"/>
        <v>7</v>
      </c>
      <c r="F1508" s="284">
        <f t="shared" si="29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4"/>
      <c r="D1509" s="415" t="s">
        <v>134</v>
      </c>
      <c r="E1509" s="50">
        <f t="shared" si="28"/>
        <v>6</v>
      </c>
      <c r="F1509" s="284">
        <f t="shared" si="29"/>
        <v>89</v>
      </c>
      <c r="H1509" s="50">
        <v>75</v>
      </c>
      <c r="J1509" s="50">
        <v>14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2874</v>
      </c>
      <c r="B1510" s="28"/>
      <c r="C1510" s="275"/>
      <c r="D1510" s="415" t="s">
        <v>129</v>
      </c>
      <c r="E1510" s="50">
        <f t="shared" si="28"/>
        <v>0</v>
      </c>
      <c r="F1510" s="284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4"/>
      <c r="C1511" s="414"/>
      <c r="D1511" s="415" t="s">
        <v>140</v>
      </c>
      <c r="E1511" s="50">
        <f t="shared" si="28"/>
        <v>7</v>
      </c>
      <c r="F1511" s="284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4"/>
      <c r="D1512" s="415" t="s">
        <v>137</v>
      </c>
      <c r="E1512" s="50">
        <f t="shared" si="28"/>
        <v>9</v>
      </c>
      <c r="F1512" s="284">
        <f t="shared" si="29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4" t="s">
        <v>2619</v>
      </c>
      <c r="B1513" s="28"/>
      <c r="C1513" s="275"/>
      <c r="D1513" s="415" t="s">
        <v>129</v>
      </c>
      <c r="E1513" s="50">
        <f t="shared" ref="E1513:E1576" si="30">COUNTIF($A$599:$AQF$672,A1513)</f>
        <v>0</v>
      </c>
      <c r="F1513" s="284">
        <f t="shared" ref="F1513:F1576" si="31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2630</v>
      </c>
      <c r="B1514" s="28"/>
      <c r="C1514" s="275"/>
      <c r="D1514" s="415" t="s">
        <v>129</v>
      </c>
      <c r="E1514" s="50">
        <f t="shared" si="30"/>
        <v>0</v>
      </c>
      <c r="F1514" s="284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4"/>
      <c r="D1515" s="415" t="s">
        <v>134</v>
      </c>
      <c r="E1515" s="50">
        <f t="shared" si="30"/>
        <v>3</v>
      </c>
      <c r="F1515" s="284">
        <f t="shared" si="31"/>
        <v>5</v>
      </c>
      <c r="H1515" s="50">
        <v>5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4" t="s">
        <v>2343</v>
      </c>
      <c r="B1516" s="414"/>
      <c r="C1516" s="414"/>
      <c r="D1516" s="1" t="s">
        <v>131</v>
      </c>
      <c r="E1516" s="50">
        <f t="shared" si="30"/>
        <v>15</v>
      </c>
      <c r="F1516" s="284">
        <f t="shared" si="31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2832</v>
      </c>
      <c r="B1517" s="28"/>
      <c r="C1517" s="275"/>
      <c r="D1517" s="415" t="s">
        <v>129</v>
      </c>
      <c r="E1517" s="50">
        <f t="shared" si="30"/>
        <v>0</v>
      </c>
      <c r="F1517" s="284">
        <f t="shared" si="31"/>
        <v>1</v>
      </c>
      <c r="J1517" s="50">
        <v>1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17"/>
      <c r="C1518" s="417"/>
      <c r="D1518" s="415" t="s">
        <v>132</v>
      </c>
      <c r="E1518" s="50">
        <f t="shared" si="30"/>
        <v>3</v>
      </c>
      <c r="F1518" s="284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2084</v>
      </c>
      <c r="B1519" s="28"/>
      <c r="C1519" s="275"/>
      <c r="D1519" s="415" t="s">
        <v>129</v>
      </c>
      <c r="E1519" s="50">
        <f t="shared" si="30"/>
        <v>1</v>
      </c>
      <c r="F1519" s="284">
        <f t="shared" si="31"/>
        <v>89</v>
      </c>
      <c r="H1519" s="50">
        <v>60</v>
      </c>
      <c r="I1519" s="50">
        <v>12</v>
      </c>
      <c r="J1519" s="50">
        <v>17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2144</v>
      </c>
      <c r="B1520" s="28"/>
      <c r="C1520" s="275"/>
      <c r="D1520" s="415" t="s">
        <v>129</v>
      </c>
      <c r="E1520" s="50">
        <f t="shared" si="30"/>
        <v>1</v>
      </c>
      <c r="F1520" s="284">
        <f t="shared" si="31"/>
        <v>3</v>
      </c>
      <c r="G1520" s="50">
        <v>3</v>
      </c>
      <c r="L1520" s="281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2644</v>
      </c>
      <c r="B1521" s="417"/>
      <c r="C1521" s="417"/>
      <c r="D1521" s="415" t="s">
        <v>132</v>
      </c>
      <c r="E1521" s="50">
        <f t="shared" si="30"/>
        <v>4</v>
      </c>
      <c r="F1521" s="284">
        <f t="shared" si="31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1721</v>
      </c>
      <c r="B1522" s="279"/>
      <c r="C1522" s="414"/>
      <c r="D1522" s="415" t="s">
        <v>137</v>
      </c>
      <c r="E1522" s="50">
        <f t="shared" si="30"/>
        <v>9</v>
      </c>
      <c r="F1522" s="284">
        <f t="shared" si="31"/>
        <v>25</v>
      </c>
      <c r="G1522" s="50">
        <v>12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2741</v>
      </c>
      <c r="B1523" s="28"/>
      <c r="C1523" s="275"/>
      <c r="D1523" s="415" t="s">
        <v>129</v>
      </c>
      <c r="E1523" s="50">
        <f t="shared" si="30"/>
        <v>0</v>
      </c>
      <c r="F1523" s="284">
        <f t="shared" si="31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1783</v>
      </c>
      <c r="B1524" s="28"/>
      <c r="C1524" s="275"/>
      <c r="D1524" s="415" t="s">
        <v>129</v>
      </c>
      <c r="E1524" s="50">
        <f t="shared" si="30"/>
        <v>0</v>
      </c>
      <c r="F1524" s="284">
        <f t="shared" si="31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2703</v>
      </c>
      <c r="B1525" s="28"/>
      <c r="C1525" s="275"/>
      <c r="D1525" s="415" t="s">
        <v>129</v>
      </c>
      <c r="E1525" s="50">
        <f t="shared" si="30"/>
        <v>0</v>
      </c>
      <c r="F1525" s="284">
        <f t="shared" si="31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17"/>
      <c r="D1526" s="415" t="s">
        <v>129</v>
      </c>
      <c r="E1526" s="50">
        <f t="shared" si="30"/>
        <v>0</v>
      </c>
      <c r="F1526" s="284">
        <f t="shared" si="31"/>
        <v>0</v>
      </c>
      <c r="H1526" s="453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5" t="s">
        <v>129</v>
      </c>
      <c r="E1527" s="50">
        <f t="shared" si="30"/>
        <v>0</v>
      </c>
      <c r="F1527" s="284">
        <f t="shared" si="31"/>
        <v>1</v>
      </c>
      <c r="H1527" s="453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17"/>
      <c r="C1528" s="417"/>
      <c r="D1528" s="415" t="s">
        <v>135</v>
      </c>
      <c r="E1528" s="50">
        <f t="shared" si="30"/>
        <v>14</v>
      </c>
      <c r="F1528" s="284">
        <f t="shared" si="31"/>
        <v>40</v>
      </c>
      <c r="H1528" s="453">
        <v>40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5" t="s">
        <v>129</v>
      </c>
      <c r="E1529" s="50">
        <f t="shared" si="30"/>
        <v>1</v>
      </c>
      <c r="F1529" s="284">
        <f t="shared" si="31"/>
        <v>6</v>
      </c>
      <c r="H1529" s="453"/>
      <c r="J1529" s="50">
        <v>6</v>
      </c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17"/>
      <c r="C1530" s="417"/>
      <c r="D1530" s="415" t="s">
        <v>132</v>
      </c>
      <c r="E1530" s="50">
        <f t="shared" si="30"/>
        <v>2</v>
      </c>
      <c r="F1530" s="284">
        <f t="shared" si="31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2615</v>
      </c>
      <c r="B1531" s="417"/>
      <c r="C1531" s="417"/>
      <c r="D1531" s="415" t="s">
        <v>135</v>
      </c>
      <c r="E1531" s="50">
        <f t="shared" si="30"/>
        <v>14</v>
      </c>
      <c r="F1531" s="284">
        <f t="shared" si="31"/>
        <v>117</v>
      </c>
      <c r="H1531" s="50">
        <v>88</v>
      </c>
      <c r="I1531" s="50">
        <v>22</v>
      </c>
      <c r="J1531" s="50">
        <v>7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2742</v>
      </c>
      <c r="B1532" s="28"/>
      <c r="C1532" s="275"/>
      <c r="D1532" s="415" t="s">
        <v>129</v>
      </c>
      <c r="E1532" s="50">
        <f t="shared" si="30"/>
        <v>0</v>
      </c>
      <c r="F1532" s="284">
        <f t="shared" si="31"/>
        <v>7</v>
      </c>
      <c r="I1532" s="50">
        <v>7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4"/>
      <c r="C1533" s="414"/>
      <c r="D1533" s="415" t="s">
        <v>136</v>
      </c>
      <c r="E1533" s="50">
        <f t="shared" si="30"/>
        <v>34</v>
      </c>
      <c r="F1533" s="284">
        <f t="shared" si="31"/>
        <v>68</v>
      </c>
      <c r="H1533" s="50">
        <v>42</v>
      </c>
      <c r="I1533" s="50">
        <v>26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17"/>
      <c r="C1534" s="417"/>
      <c r="D1534" s="415" t="s">
        <v>130</v>
      </c>
      <c r="E1534" s="50">
        <f t="shared" si="30"/>
        <v>25</v>
      </c>
      <c r="F1534" s="284">
        <f t="shared" si="31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2614</v>
      </c>
      <c r="B1535" s="28"/>
      <c r="C1535" s="275"/>
      <c r="D1535" s="415" t="s">
        <v>129</v>
      </c>
      <c r="E1535" s="50">
        <f t="shared" si="30"/>
        <v>1</v>
      </c>
      <c r="F1535" s="284">
        <f t="shared" si="31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17"/>
      <c r="C1536" s="417"/>
      <c r="D1536" s="415" t="s">
        <v>132</v>
      </c>
      <c r="E1536" s="50">
        <f t="shared" si="30"/>
        <v>4</v>
      </c>
      <c r="F1536" s="284">
        <f t="shared" si="31"/>
        <v>9</v>
      </c>
      <c r="H1536" s="453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2646</v>
      </c>
      <c r="B1537" s="28"/>
      <c r="C1537" s="275"/>
      <c r="D1537" s="415" t="s">
        <v>129</v>
      </c>
      <c r="E1537" s="50">
        <f t="shared" si="30"/>
        <v>1</v>
      </c>
      <c r="F1537" s="284">
        <f t="shared" si="31"/>
        <v>5</v>
      </c>
      <c r="I1537" s="50">
        <v>5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2699</v>
      </c>
      <c r="B1538" s="28"/>
      <c r="C1538" s="275"/>
      <c r="D1538" s="415" t="s">
        <v>129</v>
      </c>
      <c r="E1538" s="50">
        <f t="shared" si="30"/>
        <v>0</v>
      </c>
      <c r="F1538" s="284">
        <f t="shared" si="31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17"/>
      <c r="D1539" s="415" t="s">
        <v>129</v>
      </c>
      <c r="E1539" s="50">
        <f t="shared" si="30"/>
        <v>1</v>
      </c>
      <c r="F1539" s="284">
        <f t="shared" si="31"/>
        <v>9</v>
      </c>
      <c r="H1539" s="50">
        <v>6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5" t="s">
        <v>129</v>
      </c>
      <c r="E1540" s="50">
        <f t="shared" si="30"/>
        <v>3</v>
      </c>
      <c r="F1540" s="284">
        <f t="shared" si="31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4"/>
      <c r="C1541" s="414"/>
      <c r="D1541" s="1" t="s">
        <v>131</v>
      </c>
      <c r="E1541" s="50">
        <f t="shared" si="30"/>
        <v>10</v>
      </c>
      <c r="F1541" s="284">
        <f t="shared" si="31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2805</v>
      </c>
      <c r="B1542" s="417"/>
      <c r="C1542" s="417"/>
      <c r="D1542" s="415" t="s">
        <v>132</v>
      </c>
      <c r="E1542" s="50">
        <f t="shared" si="30"/>
        <v>10</v>
      </c>
      <c r="F1542" s="284">
        <f t="shared" si="31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17"/>
      <c r="C1543" s="417"/>
      <c r="D1543" s="415" t="s">
        <v>135</v>
      </c>
      <c r="E1543" s="50">
        <f t="shared" si="30"/>
        <v>3</v>
      </c>
      <c r="F1543" s="284">
        <f t="shared" si="31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2145</v>
      </c>
      <c r="B1544" s="28"/>
      <c r="C1544" s="417"/>
      <c r="D1544" s="415" t="s">
        <v>129</v>
      </c>
      <c r="E1544" s="50">
        <f t="shared" si="30"/>
        <v>0</v>
      </c>
      <c r="F1544" s="284">
        <f t="shared" si="31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17"/>
      <c r="C1545" s="417"/>
      <c r="D1545" s="415" t="s">
        <v>132</v>
      </c>
      <c r="E1545" s="50">
        <f t="shared" si="30"/>
        <v>3</v>
      </c>
      <c r="F1545" s="284">
        <f t="shared" si="31"/>
        <v>49</v>
      </c>
      <c r="H1545" s="50">
        <v>5</v>
      </c>
      <c r="I1545" s="50">
        <v>25</v>
      </c>
      <c r="J1545" s="50">
        <v>19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2858</v>
      </c>
      <c r="B1546" s="28"/>
      <c r="C1546" s="275"/>
      <c r="D1546" s="415" t="s">
        <v>129</v>
      </c>
      <c r="E1546" s="50">
        <f t="shared" si="30"/>
        <v>0</v>
      </c>
      <c r="F1546" s="284">
        <f t="shared" si="31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17"/>
      <c r="C1547" s="417"/>
      <c r="D1547" s="415" t="s">
        <v>132</v>
      </c>
      <c r="E1547" s="50">
        <f t="shared" si="30"/>
        <v>6</v>
      </c>
      <c r="F1547" s="284">
        <f t="shared" si="31"/>
        <v>39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4"/>
      <c r="D1548" s="415" t="s">
        <v>137</v>
      </c>
      <c r="E1548" s="50">
        <f t="shared" si="30"/>
        <v>12</v>
      </c>
      <c r="F1548" s="284">
        <f t="shared" si="31"/>
        <v>85</v>
      </c>
      <c r="H1548" s="50">
        <v>54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2058</v>
      </c>
      <c r="B1549" s="417"/>
      <c r="C1549" s="417"/>
      <c r="D1549" s="415" t="s">
        <v>135</v>
      </c>
      <c r="E1549" s="50">
        <f t="shared" si="30"/>
        <v>4</v>
      </c>
      <c r="F1549" s="284">
        <f t="shared" si="31"/>
        <v>35</v>
      </c>
      <c r="I1549" s="50">
        <v>11</v>
      </c>
      <c r="J1549" s="50">
        <v>24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4"/>
      <c r="C1550" s="414"/>
      <c r="D1550" s="1" t="s">
        <v>131</v>
      </c>
      <c r="E1550" s="50">
        <f t="shared" si="30"/>
        <v>0</v>
      </c>
      <c r="F1550" s="284">
        <f t="shared" si="31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17"/>
      <c r="C1551" s="417"/>
      <c r="D1551" s="415" t="s">
        <v>135</v>
      </c>
      <c r="E1551" s="50">
        <f t="shared" si="30"/>
        <v>23</v>
      </c>
      <c r="F1551" s="284">
        <f t="shared" si="31"/>
        <v>61</v>
      </c>
      <c r="H1551" s="50">
        <v>43</v>
      </c>
      <c r="I1551" s="50">
        <v>5</v>
      </c>
      <c r="J1551" s="50">
        <v>13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4"/>
      <c r="C1552" s="414"/>
      <c r="D1552" s="415" t="s">
        <v>133</v>
      </c>
      <c r="E1552" s="50">
        <f t="shared" si="30"/>
        <v>12</v>
      </c>
      <c r="F1552" s="284">
        <f t="shared" si="31"/>
        <v>38</v>
      </c>
      <c r="H1552" s="50">
        <v>38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3089</v>
      </c>
      <c r="B1553" s="28"/>
      <c r="C1553" s="275"/>
      <c r="D1553" s="415" t="s">
        <v>129</v>
      </c>
      <c r="E1553" s="50">
        <f t="shared" si="30"/>
        <v>0</v>
      </c>
      <c r="F1553" s="284">
        <f t="shared" si="31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5" t="s">
        <v>129</v>
      </c>
      <c r="E1554" s="50">
        <f t="shared" si="30"/>
        <v>1</v>
      </c>
      <c r="F1554" s="284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4"/>
      <c r="D1555" s="415" t="s">
        <v>137</v>
      </c>
      <c r="E1555" s="50">
        <f t="shared" si="30"/>
        <v>5</v>
      </c>
      <c r="F1555" s="284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2650</v>
      </c>
      <c r="B1556" s="28"/>
      <c r="C1556" s="275"/>
      <c r="D1556" s="415" t="s">
        <v>129</v>
      </c>
      <c r="E1556" s="50">
        <f t="shared" si="30"/>
        <v>0</v>
      </c>
      <c r="F1556" s="284">
        <f t="shared" si="31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4"/>
      <c r="D1557" s="415" t="s">
        <v>137</v>
      </c>
      <c r="E1557" s="50">
        <f t="shared" si="30"/>
        <v>8</v>
      </c>
      <c r="F1557" s="284">
        <f t="shared" si="31"/>
        <v>141</v>
      </c>
      <c r="H1557" s="50">
        <v>2</v>
      </c>
      <c r="I1557" s="50">
        <v>64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4"/>
      <c r="D1558" s="415" t="s">
        <v>134</v>
      </c>
      <c r="E1558" s="50">
        <f t="shared" si="30"/>
        <v>14</v>
      </c>
      <c r="F1558" s="284">
        <f t="shared" si="31"/>
        <v>16</v>
      </c>
      <c r="I1558" s="50">
        <v>16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4"/>
      <c r="C1559" s="414"/>
      <c r="D1559" s="415" t="s">
        <v>133</v>
      </c>
      <c r="E1559" s="50">
        <f t="shared" si="30"/>
        <v>16</v>
      </c>
      <c r="F1559" s="284">
        <f t="shared" si="31"/>
        <v>406</v>
      </c>
      <c r="G1559" s="50">
        <v>405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2071</v>
      </c>
      <c r="B1560" s="417"/>
      <c r="C1560" s="417"/>
      <c r="D1560" s="415" t="s">
        <v>130</v>
      </c>
      <c r="E1560" s="50">
        <f t="shared" si="30"/>
        <v>13</v>
      </c>
      <c r="F1560" s="284">
        <f t="shared" si="31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4"/>
      <c r="D1561" s="415" t="s">
        <v>137</v>
      </c>
      <c r="E1561" s="50">
        <f t="shared" si="30"/>
        <v>8</v>
      </c>
      <c r="F1561" s="284">
        <f t="shared" si="31"/>
        <v>111</v>
      </c>
      <c r="H1561" s="50">
        <v>18</v>
      </c>
      <c r="I1561" s="50">
        <v>93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17"/>
      <c r="C1562" s="417"/>
      <c r="D1562" s="415" t="s">
        <v>130</v>
      </c>
      <c r="E1562" s="50">
        <f t="shared" si="30"/>
        <v>0</v>
      </c>
      <c r="F1562" s="284">
        <f t="shared" si="31"/>
        <v>35</v>
      </c>
      <c r="I1562" s="50">
        <v>22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5" t="s">
        <v>129</v>
      </c>
      <c r="E1563" s="50">
        <f t="shared" si="30"/>
        <v>14</v>
      </c>
      <c r="F1563" s="284">
        <f t="shared" si="31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4" t="s">
        <v>2713</v>
      </c>
      <c r="B1564" s="28"/>
      <c r="C1564" s="417"/>
      <c r="D1564" s="415" t="s">
        <v>129</v>
      </c>
      <c r="E1564" s="50">
        <f t="shared" si="30"/>
        <v>1</v>
      </c>
      <c r="F1564" s="284">
        <f t="shared" si="31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2511</v>
      </c>
      <c r="B1565" s="417"/>
      <c r="C1565" s="417"/>
      <c r="D1565" s="415" t="s">
        <v>130</v>
      </c>
      <c r="E1565" s="50">
        <f t="shared" si="30"/>
        <v>1</v>
      </c>
      <c r="F1565" s="284">
        <f t="shared" si="31"/>
        <v>29</v>
      </c>
      <c r="G1565" s="50">
        <v>17</v>
      </c>
      <c r="I1565" s="50">
        <v>5</v>
      </c>
      <c r="J1565" s="50">
        <v>7</v>
      </c>
      <c r="L1565" s="281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2795</v>
      </c>
      <c r="B1566" s="28"/>
      <c r="C1566" s="275"/>
      <c r="D1566" s="415" t="s">
        <v>129</v>
      </c>
      <c r="E1566" s="50">
        <f t="shared" si="30"/>
        <v>0</v>
      </c>
      <c r="F1566" s="284">
        <f t="shared" si="31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2146</v>
      </c>
      <c r="B1567" s="28"/>
      <c r="C1567" s="275"/>
      <c r="D1567" s="415" t="s">
        <v>129</v>
      </c>
      <c r="E1567" s="50">
        <f t="shared" si="30"/>
        <v>0</v>
      </c>
      <c r="F1567" s="284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17"/>
      <c r="D1568" s="415" t="s">
        <v>129</v>
      </c>
      <c r="E1568" s="50">
        <f t="shared" si="30"/>
        <v>0</v>
      </c>
      <c r="F1568" s="284">
        <f t="shared" si="31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5" t="s">
        <v>129</v>
      </c>
      <c r="E1569" s="50">
        <f t="shared" si="30"/>
        <v>0</v>
      </c>
      <c r="F1569" s="284">
        <f t="shared" si="31"/>
        <v>40</v>
      </c>
      <c r="J1569" s="50">
        <v>40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17"/>
      <c r="C1570" s="417"/>
      <c r="D1570" s="415" t="s">
        <v>135</v>
      </c>
      <c r="E1570" s="50">
        <f t="shared" si="30"/>
        <v>2</v>
      </c>
      <c r="F1570" s="284">
        <f t="shared" si="31"/>
        <v>57</v>
      </c>
      <c r="H1570" s="50">
        <v>43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4"/>
      <c r="C1571" s="414"/>
      <c r="D1571" s="415" t="s">
        <v>136</v>
      </c>
      <c r="E1571" s="50">
        <f t="shared" si="30"/>
        <v>6</v>
      </c>
      <c r="F1571" s="284">
        <f t="shared" si="31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4"/>
      <c r="C1572" s="414"/>
      <c r="D1572" s="415" t="s">
        <v>140</v>
      </c>
      <c r="E1572" s="50">
        <f t="shared" si="30"/>
        <v>7</v>
      </c>
      <c r="F1572" s="284">
        <f t="shared" si="31"/>
        <v>131</v>
      </c>
      <c r="H1572" s="50">
        <v>125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2782</v>
      </c>
      <c r="B1573" s="28"/>
      <c r="C1573" s="417"/>
      <c r="D1573" s="415" t="s">
        <v>129</v>
      </c>
      <c r="E1573" s="50">
        <f t="shared" si="30"/>
        <v>3</v>
      </c>
      <c r="F1573" s="284">
        <f t="shared" si="31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4"/>
      <c r="D1574" s="415" t="s">
        <v>134</v>
      </c>
      <c r="E1574" s="50">
        <f t="shared" si="30"/>
        <v>7</v>
      </c>
      <c r="F1574" s="284">
        <f t="shared" si="31"/>
        <v>113</v>
      </c>
      <c r="I1574" s="50">
        <v>107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5" t="s">
        <v>129</v>
      </c>
      <c r="E1575" s="50">
        <f t="shared" si="30"/>
        <v>0</v>
      </c>
      <c r="F1575" s="284">
        <f t="shared" si="31"/>
        <v>4</v>
      </c>
      <c r="J1575" s="50">
        <v>4</v>
      </c>
      <c r="L1575" s="281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4"/>
      <c r="D1576" s="415" t="s">
        <v>134</v>
      </c>
      <c r="E1576" s="50">
        <f t="shared" si="30"/>
        <v>4</v>
      </c>
      <c r="F1576" s="284">
        <f t="shared" si="31"/>
        <v>58</v>
      </c>
      <c r="H1576" s="453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4" t="s">
        <v>2333</v>
      </c>
      <c r="B1577" s="170"/>
      <c r="C1577" s="414"/>
      <c r="D1577" s="415" t="s">
        <v>137</v>
      </c>
      <c r="E1577" s="50">
        <f t="shared" ref="E1577:E1640" si="32">COUNTIF($A$599:$AQF$672,A1577)</f>
        <v>10</v>
      </c>
      <c r="F1577" s="284">
        <f t="shared" ref="F1577:F1640" si="33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17"/>
      <c r="D1578" s="415" t="s">
        <v>129</v>
      </c>
      <c r="E1578" s="50">
        <f t="shared" si="32"/>
        <v>2</v>
      </c>
      <c r="F1578" s="284">
        <f t="shared" si="33"/>
        <v>0</v>
      </c>
      <c r="H1578" s="453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5" t="s">
        <v>129</v>
      </c>
      <c r="E1579" s="50">
        <f t="shared" si="32"/>
        <v>0</v>
      </c>
      <c r="F1579" s="284">
        <f t="shared" si="33"/>
        <v>0</v>
      </c>
      <c r="H1579" s="453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1726</v>
      </c>
      <c r="B1580" s="28"/>
      <c r="C1580" s="275"/>
      <c r="D1580" s="415" t="s">
        <v>129</v>
      </c>
      <c r="E1580" s="50">
        <f t="shared" si="32"/>
        <v>0</v>
      </c>
      <c r="F1580" s="284">
        <f t="shared" si="33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2562</v>
      </c>
      <c r="B1581" s="417"/>
      <c r="C1581" s="417"/>
      <c r="D1581" s="415" t="s">
        <v>135</v>
      </c>
      <c r="E1581" s="50">
        <f t="shared" si="32"/>
        <v>47</v>
      </c>
      <c r="F1581" s="284">
        <f t="shared" si="33"/>
        <v>229</v>
      </c>
      <c r="H1581" s="453">
        <v>215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4"/>
      <c r="C1582" s="414"/>
      <c r="D1582" s="415" t="s">
        <v>136</v>
      </c>
      <c r="E1582" s="50">
        <f t="shared" si="32"/>
        <v>3</v>
      </c>
      <c r="F1582" s="284">
        <f t="shared" si="33"/>
        <v>149</v>
      </c>
      <c r="G1582" s="50">
        <v>21</v>
      </c>
      <c r="H1582" s="50">
        <v>21</v>
      </c>
      <c r="I1582" s="50">
        <v>101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2080</v>
      </c>
      <c r="B1583" s="28"/>
      <c r="C1583" s="275"/>
      <c r="D1583" s="415" t="s">
        <v>129</v>
      </c>
      <c r="E1583" s="50">
        <f t="shared" si="32"/>
        <v>0</v>
      </c>
      <c r="F1583" s="284">
        <f t="shared" si="33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4"/>
      <c r="C1584" s="414"/>
      <c r="D1584" s="415" t="s">
        <v>136</v>
      </c>
      <c r="E1584" s="50">
        <f t="shared" si="32"/>
        <v>10</v>
      </c>
      <c r="F1584" s="284">
        <f t="shared" si="33"/>
        <v>110</v>
      </c>
      <c r="H1584" s="50">
        <v>110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5" t="s">
        <v>129</v>
      </c>
      <c r="E1585" s="50">
        <f t="shared" si="32"/>
        <v>0</v>
      </c>
      <c r="F1585" s="284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2147</v>
      </c>
      <c r="B1586" s="28"/>
      <c r="C1586" s="275"/>
      <c r="D1586" s="415" t="s">
        <v>129</v>
      </c>
      <c r="E1586" s="50">
        <f t="shared" si="32"/>
        <v>0</v>
      </c>
      <c r="F1586" s="284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2752</v>
      </c>
      <c r="B1587" s="28"/>
      <c r="C1587" s="275"/>
      <c r="D1587" s="415" t="s">
        <v>129</v>
      </c>
      <c r="E1587" s="50">
        <f t="shared" si="32"/>
        <v>0</v>
      </c>
      <c r="F1587" s="284">
        <f t="shared" si="33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2513</v>
      </c>
      <c r="B1588" s="417"/>
      <c r="C1588" s="417"/>
      <c r="D1588" s="415" t="s">
        <v>130</v>
      </c>
      <c r="E1588" s="50">
        <f t="shared" si="32"/>
        <v>17</v>
      </c>
      <c r="F1588" s="284">
        <f t="shared" si="33"/>
        <v>54</v>
      </c>
      <c r="I1588" s="50">
        <v>51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2836</v>
      </c>
      <c r="B1589" s="28"/>
      <c r="C1589" s="417"/>
      <c r="D1589" s="415" t="s">
        <v>129</v>
      </c>
      <c r="E1589" s="50">
        <f t="shared" si="32"/>
        <v>0</v>
      </c>
      <c r="F1589" s="284">
        <f t="shared" si="33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17"/>
      <c r="D1590" s="415" t="s">
        <v>129</v>
      </c>
      <c r="E1590" s="50">
        <f t="shared" si="32"/>
        <v>0</v>
      </c>
      <c r="F1590" s="284">
        <f t="shared" si="33"/>
        <v>11</v>
      </c>
      <c r="J1590" s="50">
        <v>11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4"/>
      <c r="C1591" s="414"/>
      <c r="D1591" s="1" t="s">
        <v>131</v>
      </c>
      <c r="E1591" s="50">
        <f t="shared" si="32"/>
        <v>13</v>
      </c>
      <c r="F1591" s="284">
        <f t="shared" si="33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2772</v>
      </c>
      <c r="B1592" s="28"/>
      <c r="C1592" s="275"/>
      <c r="D1592" s="415" t="s">
        <v>129</v>
      </c>
      <c r="E1592" s="50">
        <f t="shared" si="32"/>
        <v>0</v>
      </c>
      <c r="F1592" s="284">
        <f t="shared" si="33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4"/>
      <c r="D1593" s="415" t="s">
        <v>137</v>
      </c>
      <c r="E1593" s="50">
        <f t="shared" si="32"/>
        <v>15</v>
      </c>
      <c r="F1593" s="284">
        <f t="shared" si="33"/>
        <v>184</v>
      </c>
      <c r="H1593" s="50">
        <v>148</v>
      </c>
      <c r="I1593" s="50">
        <v>26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4"/>
      <c r="D1594" s="415" t="s">
        <v>138</v>
      </c>
      <c r="E1594" s="50">
        <f t="shared" si="32"/>
        <v>97</v>
      </c>
      <c r="F1594" s="284">
        <f t="shared" si="33"/>
        <v>548</v>
      </c>
      <c r="H1594" s="453">
        <v>548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5" t="s">
        <v>129</v>
      </c>
      <c r="E1595" s="50">
        <f t="shared" si="32"/>
        <v>1</v>
      </c>
      <c r="F1595" s="284">
        <f t="shared" si="33"/>
        <v>29</v>
      </c>
      <c r="H1595" s="50">
        <v>3</v>
      </c>
      <c r="I1595" s="50">
        <v>22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4"/>
      <c r="C1596" s="414"/>
      <c r="D1596" s="415" t="s">
        <v>136</v>
      </c>
      <c r="E1596" s="50">
        <f t="shared" si="32"/>
        <v>9</v>
      </c>
      <c r="F1596" s="284">
        <f t="shared" si="33"/>
        <v>32</v>
      </c>
      <c r="I1596" s="50">
        <v>4</v>
      </c>
      <c r="J1596" s="50">
        <v>28</v>
      </c>
      <c r="L1596" s="281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4"/>
      <c r="C1597" s="414"/>
      <c r="D1597" s="415" t="s">
        <v>140</v>
      </c>
      <c r="E1597" s="50">
        <f t="shared" si="32"/>
        <v>23</v>
      </c>
      <c r="F1597" s="284">
        <f t="shared" si="33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2826</v>
      </c>
      <c r="B1598" s="28"/>
      <c r="C1598" s="417"/>
      <c r="D1598" s="415" t="s">
        <v>129</v>
      </c>
      <c r="E1598" s="50">
        <f t="shared" si="32"/>
        <v>5</v>
      </c>
      <c r="F1598" s="284">
        <f t="shared" si="33"/>
        <v>0</v>
      </c>
      <c r="L1598" s="281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2081</v>
      </c>
      <c r="B1599" s="414"/>
      <c r="C1599" s="414"/>
      <c r="D1599" s="1" t="s">
        <v>131</v>
      </c>
      <c r="E1599" s="50">
        <f t="shared" si="32"/>
        <v>7</v>
      </c>
      <c r="F1599" s="284">
        <f t="shared" si="33"/>
        <v>104</v>
      </c>
      <c r="H1599" s="50">
        <v>40</v>
      </c>
      <c r="I1599" s="50">
        <v>1</v>
      </c>
      <c r="J1599" s="50">
        <v>63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17"/>
      <c r="C1600" s="417"/>
      <c r="D1600" s="415" t="s">
        <v>130</v>
      </c>
      <c r="E1600" s="50">
        <f t="shared" si="32"/>
        <v>6</v>
      </c>
      <c r="F1600" s="284">
        <f t="shared" si="33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17"/>
      <c r="C1601" s="417"/>
      <c r="D1601" s="415" t="s">
        <v>135</v>
      </c>
      <c r="E1601" s="50">
        <f t="shared" si="32"/>
        <v>14</v>
      </c>
      <c r="F1601" s="284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3129</v>
      </c>
      <c r="B1602" s="28"/>
      <c r="C1602" s="417"/>
      <c r="D1602" s="415" t="s">
        <v>129</v>
      </c>
      <c r="E1602" s="50">
        <f t="shared" si="32"/>
        <v>1</v>
      </c>
      <c r="F1602" s="284">
        <f t="shared" si="33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6"/>
      <c r="C1603" s="414"/>
      <c r="D1603" s="415" t="s">
        <v>139</v>
      </c>
      <c r="E1603" s="50">
        <f t="shared" si="32"/>
        <v>71</v>
      </c>
      <c r="F1603" s="284">
        <f t="shared" si="33"/>
        <v>526</v>
      </c>
      <c r="H1603" s="50">
        <v>458</v>
      </c>
      <c r="I1603" s="50">
        <v>68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5" t="s">
        <v>129</v>
      </c>
      <c r="E1604" s="50">
        <f t="shared" si="32"/>
        <v>2</v>
      </c>
      <c r="F1604" s="284">
        <f t="shared" si="33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2148</v>
      </c>
      <c r="B1605" s="28"/>
      <c r="C1605" s="275"/>
      <c r="D1605" s="415" t="s">
        <v>129</v>
      </c>
      <c r="E1605" s="50">
        <f t="shared" si="32"/>
        <v>0</v>
      </c>
      <c r="F1605" s="284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2068</v>
      </c>
      <c r="B1606" s="414"/>
      <c r="C1606" s="414"/>
      <c r="D1606" s="1" t="s">
        <v>131</v>
      </c>
      <c r="E1606" s="50">
        <f t="shared" si="32"/>
        <v>5</v>
      </c>
      <c r="F1606" s="284">
        <f t="shared" si="33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2094</v>
      </c>
      <c r="B1607" s="28"/>
      <c r="C1607" s="417"/>
      <c r="D1607" s="415" t="s">
        <v>129</v>
      </c>
      <c r="E1607" s="50">
        <f t="shared" si="32"/>
        <v>4</v>
      </c>
      <c r="F1607" s="284">
        <f t="shared" si="33"/>
        <v>54</v>
      </c>
      <c r="H1607" s="50">
        <v>4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2848</v>
      </c>
      <c r="B1608" s="28"/>
      <c r="C1608" s="275"/>
      <c r="D1608" s="415" t="s">
        <v>129</v>
      </c>
      <c r="E1608" s="50">
        <f t="shared" si="32"/>
        <v>9</v>
      </c>
      <c r="F1608" s="284">
        <f t="shared" si="33"/>
        <v>102</v>
      </c>
      <c r="H1608" s="50">
        <v>37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17"/>
      <c r="C1609" s="417"/>
      <c r="D1609" s="415" t="s">
        <v>132</v>
      </c>
      <c r="E1609" s="50">
        <f t="shared" si="32"/>
        <v>7</v>
      </c>
      <c r="F1609" s="284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5" t="s">
        <v>129</v>
      </c>
      <c r="E1610" s="50">
        <f t="shared" si="32"/>
        <v>0</v>
      </c>
      <c r="F1610" s="284">
        <f t="shared" si="33"/>
        <v>0</v>
      </c>
      <c r="H1610" s="453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4"/>
      <c r="D1611" s="415" t="s">
        <v>134</v>
      </c>
      <c r="E1611" s="50">
        <f t="shared" si="32"/>
        <v>6</v>
      </c>
      <c r="F1611" s="284">
        <f t="shared" si="33"/>
        <v>70</v>
      </c>
      <c r="H1611" s="50">
        <v>45</v>
      </c>
      <c r="I1611" s="50">
        <v>22</v>
      </c>
      <c r="J1611" s="50">
        <v>3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2066</v>
      </c>
      <c r="B1612" s="417"/>
      <c r="C1612" s="417"/>
      <c r="D1612" s="415" t="s">
        <v>135</v>
      </c>
      <c r="E1612" s="50">
        <f t="shared" si="32"/>
        <v>3</v>
      </c>
      <c r="F1612" s="284">
        <f t="shared" si="33"/>
        <v>220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17"/>
      <c r="D1613" s="415" t="s">
        <v>129</v>
      </c>
      <c r="E1613" s="50">
        <f t="shared" si="32"/>
        <v>8</v>
      </c>
      <c r="F1613" s="284">
        <f t="shared" si="33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2095</v>
      </c>
      <c r="B1614" s="28"/>
      <c r="C1614" s="275"/>
      <c r="D1614" s="415" t="s">
        <v>129</v>
      </c>
      <c r="E1614" s="50">
        <f t="shared" si="32"/>
        <v>1</v>
      </c>
      <c r="F1614" s="284">
        <f t="shared" si="33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17"/>
      <c r="C1615" s="417"/>
      <c r="D1615" s="415" t="s">
        <v>132</v>
      </c>
      <c r="E1615" s="50">
        <f t="shared" si="32"/>
        <v>5</v>
      </c>
      <c r="F1615" s="284">
        <f t="shared" si="33"/>
        <v>35</v>
      </c>
      <c r="H1615" s="50">
        <v>27</v>
      </c>
      <c r="J1615" s="50">
        <v>8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2672</v>
      </c>
      <c r="B1616" s="28"/>
      <c r="C1616" s="275"/>
      <c r="D1616" s="415" t="s">
        <v>129</v>
      </c>
      <c r="E1616" s="50">
        <f t="shared" si="32"/>
        <v>0</v>
      </c>
      <c r="F1616" s="284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5" t="s">
        <v>129</v>
      </c>
      <c r="E1617" s="50">
        <f t="shared" si="32"/>
        <v>1</v>
      </c>
      <c r="F1617" s="284">
        <f t="shared" si="33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4"/>
      <c r="C1618" s="414"/>
      <c r="D1618" s="415" t="s">
        <v>140</v>
      </c>
      <c r="E1618" s="50">
        <f t="shared" si="32"/>
        <v>8</v>
      </c>
      <c r="F1618" s="284">
        <f t="shared" si="33"/>
        <v>80</v>
      </c>
      <c r="H1618" s="50">
        <v>57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4"/>
      <c r="C1619" s="414"/>
      <c r="D1619" s="1" t="s">
        <v>131</v>
      </c>
      <c r="E1619" s="50">
        <f t="shared" si="32"/>
        <v>0</v>
      </c>
      <c r="F1619" s="284">
        <f t="shared" si="33"/>
        <v>0</v>
      </c>
      <c r="L1619" s="281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4"/>
      <c r="C1620" s="414"/>
      <c r="D1620" s="1" t="s">
        <v>131</v>
      </c>
      <c r="E1620" s="50">
        <f t="shared" si="32"/>
        <v>1</v>
      </c>
      <c r="F1620" s="284">
        <f t="shared" si="33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17"/>
      <c r="D1621" s="415" t="s">
        <v>129</v>
      </c>
      <c r="E1621" s="50">
        <f t="shared" si="32"/>
        <v>0</v>
      </c>
      <c r="F1621" s="284">
        <f t="shared" si="33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2864</v>
      </c>
      <c r="B1622" s="28"/>
      <c r="C1622" s="275"/>
      <c r="D1622" s="415" t="s">
        <v>129</v>
      </c>
      <c r="E1622" s="50">
        <f t="shared" si="32"/>
        <v>0</v>
      </c>
      <c r="F1622" s="284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4" t="s">
        <v>2710</v>
      </c>
      <c r="B1623" s="28"/>
      <c r="C1623" s="275"/>
      <c r="D1623" s="415" t="s">
        <v>129</v>
      </c>
      <c r="E1623" s="50">
        <f t="shared" si="32"/>
        <v>0</v>
      </c>
      <c r="F1623" s="284">
        <f t="shared" si="33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2092</v>
      </c>
      <c r="B1624" s="417"/>
      <c r="C1624" s="417"/>
      <c r="D1624" s="415" t="s">
        <v>130</v>
      </c>
      <c r="E1624" s="50">
        <f t="shared" si="32"/>
        <v>2</v>
      </c>
      <c r="F1624" s="284">
        <f t="shared" si="33"/>
        <v>45</v>
      </c>
      <c r="H1624" s="50">
        <v>1</v>
      </c>
      <c r="I1624" s="50">
        <v>40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2602</v>
      </c>
      <c r="B1625" s="414"/>
      <c r="C1625" s="414"/>
      <c r="D1625" s="1" t="s">
        <v>131</v>
      </c>
      <c r="E1625" s="50">
        <f t="shared" si="32"/>
        <v>12</v>
      </c>
      <c r="F1625" s="284">
        <f t="shared" si="33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17"/>
      <c r="C1626" s="417"/>
      <c r="D1626" s="415" t="s">
        <v>135</v>
      </c>
      <c r="E1626" s="50">
        <f t="shared" si="32"/>
        <v>27</v>
      </c>
      <c r="F1626" s="284">
        <f t="shared" si="33"/>
        <v>240</v>
      </c>
      <c r="G1626" s="50">
        <v>145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2603</v>
      </c>
      <c r="B1627" s="28"/>
      <c r="C1627" s="417"/>
      <c r="D1627" s="415" t="s">
        <v>129</v>
      </c>
      <c r="E1627" s="50">
        <f t="shared" si="32"/>
        <v>0</v>
      </c>
      <c r="F1627" s="284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2339</v>
      </c>
      <c r="B1628" s="417"/>
      <c r="C1628" s="417"/>
      <c r="D1628" s="415" t="s">
        <v>130</v>
      </c>
      <c r="E1628" s="50">
        <f t="shared" si="32"/>
        <v>12</v>
      </c>
      <c r="F1628" s="284">
        <f t="shared" si="33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2662</v>
      </c>
      <c r="B1629" s="28"/>
      <c r="C1629" s="275"/>
      <c r="D1629" s="415" t="s">
        <v>129</v>
      </c>
      <c r="E1629" s="50">
        <f t="shared" si="32"/>
        <v>0</v>
      </c>
      <c r="F1629" s="284">
        <f t="shared" si="33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4"/>
      <c r="C1630" s="414"/>
      <c r="D1630" s="1" t="s">
        <v>131</v>
      </c>
      <c r="E1630" s="50">
        <f t="shared" si="32"/>
        <v>8</v>
      </c>
      <c r="F1630" s="284">
        <f t="shared" si="33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4"/>
      <c r="C1631" s="414"/>
      <c r="D1631" s="1" t="s">
        <v>131</v>
      </c>
      <c r="E1631" s="50">
        <f t="shared" si="32"/>
        <v>12</v>
      </c>
      <c r="F1631" s="284">
        <f t="shared" si="33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4"/>
      <c r="C1632" s="414"/>
      <c r="D1632" s="415" t="s">
        <v>136</v>
      </c>
      <c r="E1632" s="50">
        <f t="shared" si="32"/>
        <v>10</v>
      </c>
      <c r="F1632" s="284">
        <f t="shared" si="33"/>
        <v>59</v>
      </c>
      <c r="H1632" s="50">
        <v>1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5" t="s">
        <v>129</v>
      </c>
      <c r="E1633" s="50">
        <f t="shared" si="32"/>
        <v>1</v>
      </c>
      <c r="F1633" s="284">
        <f t="shared" si="33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2337</v>
      </c>
      <c r="B1634" s="279"/>
      <c r="C1634" s="414"/>
      <c r="D1634" s="415" t="s">
        <v>134</v>
      </c>
      <c r="E1634" s="50">
        <f t="shared" si="32"/>
        <v>10</v>
      </c>
      <c r="F1634" s="284">
        <f t="shared" si="33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17"/>
      <c r="C1635" s="417"/>
      <c r="D1635" s="415" t="s">
        <v>132</v>
      </c>
      <c r="E1635" s="50">
        <f t="shared" si="32"/>
        <v>5</v>
      </c>
      <c r="F1635" s="284">
        <f t="shared" si="33"/>
        <v>70</v>
      </c>
      <c r="G1635" s="50">
        <v>43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4"/>
      <c r="D1636" s="415" t="s">
        <v>137</v>
      </c>
      <c r="E1636" s="50">
        <f t="shared" si="32"/>
        <v>2</v>
      </c>
      <c r="F1636" s="284">
        <f t="shared" si="33"/>
        <v>71</v>
      </c>
      <c r="G1636" s="50">
        <v>8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4"/>
      <c r="C1637" s="414"/>
      <c r="D1637" s="1" t="s">
        <v>131</v>
      </c>
      <c r="E1637" s="50">
        <f t="shared" si="32"/>
        <v>4</v>
      </c>
      <c r="F1637" s="284">
        <f t="shared" si="33"/>
        <v>75</v>
      </c>
      <c r="H1637" s="50">
        <v>5</v>
      </c>
      <c r="I1637" s="50">
        <v>57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3120</v>
      </c>
      <c r="B1638" s="28"/>
      <c r="C1638" s="275"/>
      <c r="D1638" s="415" t="s">
        <v>129</v>
      </c>
      <c r="E1638" s="50">
        <f t="shared" si="32"/>
        <v>0</v>
      </c>
      <c r="F1638" s="284">
        <f t="shared" si="33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2338</v>
      </c>
      <c r="B1639" s="417"/>
      <c r="C1639" s="417"/>
      <c r="D1639" s="415" t="s">
        <v>130</v>
      </c>
      <c r="E1639" s="50">
        <f t="shared" si="32"/>
        <v>10</v>
      </c>
      <c r="F1639" s="284">
        <f t="shared" si="33"/>
        <v>31</v>
      </c>
      <c r="H1639" s="50">
        <v>15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1729</v>
      </c>
      <c r="B1640" s="414"/>
      <c r="C1640" s="414"/>
      <c r="D1640" s="1" t="s">
        <v>131</v>
      </c>
      <c r="E1640" s="50">
        <f t="shared" si="32"/>
        <v>30</v>
      </c>
      <c r="F1640" s="284">
        <f t="shared" si="33"/>
        <v>164</v>
      </c>
      <c r="H1640" s="50">
        <v>67</v>
      </c>
      <c r="I1640" s="50">
        <v>64</v>
      </c>
      <c r="J1640" s="50">
        <v>33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17"/>
      <c r="C1641" s="417"/>
      <c r="D1641" s="415" t="s">
        <v>135</v>
      </c>
      <c r="E1641" s="50">
        <f t="shared" ref="E1641:E1700" si="34">COUNTIF($A$599:$AQF$672,A1641)</f>
        <v>7</v>
      </c>
      <c r="F1641" s="284">
        <f t="shared" ref="F1641:F1700" si="35">SUM(G1641:L1641)</f>
        <v>59</v>
      </c>
      <c r="H1641" s="50">
        <v>57</v>
      </c>
      <c r="J1641" s="50">
        <v>2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5" t="s">
        <v>129</v>
      </c>
      <c r="E1642" s="50">
        <f t="shared" si="34"/>
        <v>3</v>
      </c>
      <c r="F1642" s="284">
        <f t="shared" si="35"/>
        <v>0</v>
      </c>
      <c r="H1642" s="453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5" t="s">
        <v>129</v>
      </c>
      <c r="E1643" s="50">
        <f t="shared" si="34"/>
        <v>0</v>
      </c>
      <c r="F1643" s="284">
        <f t="shared" si="35"/>
        <v>2</v>
      </c>
      <c r="I1643" s="50">
        <v>2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2082</v>
      </c>
      <c r="B1644" s="414"/>
      <c r="C1644" s="414"/>
      <c r="D1644" s="1" t="s">
        <v>131</v>
      </c>
      <c r="E1644" s="50">
        <f t="shared" si="34"/>
        <v>16</v>
      </c>
      <c r="F1644" s="284">
        <f t="shared" si="35"/>
        <v>126</v>
      </c>
      <c r="H1644" s="50">
        <v>45</v>
      </c>
      <c r="I1644" s="50">
        <v>34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4"/>
      <c r="D1645" s="415" t="s">
        <v>134</v>
      </c>
      <c r="E1645" s="50">
        <f t="shared" si="34"/>
        <v>1</v>
      </c>
      <c r="F1645" s="284">
        <f t="shared" si="35"/>
        <v>23</v>
      </c>
      <c r="G1645" s="50">
        <v>10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2568</v>
      </c>
      <c r="B1646" s="28"/>
      <c r="C1646" s="417"/>
      <c r="D1646" s="415" t="s">
        <v>129</v>
      </c>
      <c r="E1646" s="50">
        <f t="shared" si="34"/>
        <v>0</v>
      </c>
      <c r="F1646" s="284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5" t="s">
        <v>129</v>
      </c>
      <c r="E1647" s="50">
        <f t="shared" si="34"/>
        <v>2</v>
      </c>
      <c r="F1647" s="284">
        <f t="shared" si="35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2510</v>
      </c>
      <c r="B1648" s="28"/>
      <c r="C1648" s="275"/>
      <c r="D1648" s="415" t="s">
        <v>129</v>
      </c>
      <c r="E1648" s="50">
        <f t="shared" si="34"/>
        <v>0</v>
      </c>
      <c r="F1648" s="284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2701</v>
      </c>
      <c r="B1649" s="28"/>
      <c r="C1649" s="275"/>
      <c r="D1649" s="415" t="s">
        <v>129</v>
      </c>
      <c r="E1649" s="50">
        <f t="shared" si="34"/>
        <v>1</v>
      </c>
      <c r="F1649" s="284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5" t="s">
        <v>129</v>
      </c>
      <c r="E1650" s="50">
        <f t="shared" si="34"/>
        <v>0</v>
      </c>
      <c r="F1650" s="284">
        <f t="shared" si="35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4"/>
      <c r="D1651" s="415" t="s">
        <v>134</v>
      </c>
      <c r="E1651" s="50">
        <f t="shared" si="34"/>
        <v>28</v>
      </c>
      <c r="F1651" s="284">
        <f t="shared" si="35"/>
        <v>197</v>
      </c>
      <c r="G1651" s="50">
        <v>22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4"/>
      <c r="D1652" s="415" t="s">
        <v>138</v>
      </c>
      <c r="E1652" s="50">
        <f t="shared" si="34"/>
        <v>80</v>
      </c>
      <c r="F1652" s="284">
        <f t="shared" si="35"/>
        <v>521</v>
      </c>
      <c r="H1652" s="50">
        <v>484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3" t="s">
        <v>2731</v>
      </c>
      <c r="B1653" s="28"/>
      <c r="C1653" s="275"/>
      <c r="D1653" s="415" t="s">
        <v>129</v>
      </c>
      <c r="E1653" s="50">
        <f t="shared" si="34"/>
        <v>0</v>
      </c>
      <c r="F1653" s="284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2718</v>
      </c>
      <c r="B1654" s="28"/>
      <c r="C1654" s="275"/>
      <c r="D1654" s="415" t="s">
        <v>129</v>
      </c>
      <c r="E1654" s="50">
        <f t="shared" si="34"/>
        <v>0</v>
      </c>
      <c r="F1654" s="284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2642</v>
      </c>
      <c r="B1655" s="28"/>
      <c r="C1655" s="417"/>
      <c r="D1655" s="415" t="s">
        <v>129</v>
      </c>
      <c r="E1655" s="50">
        <f t="shared" si="34"/>
        <v>1</v>
      </c>
      <c r="F1655" s="284">
        <f t="shared" si="35"/>
        <v>10</v>
      </c>
      <c r="I1655" s="50">
        <v>10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17"/>
      <c r="C1656" s="417"/>
      <c r="D1656" s="415" t="s">
        <v>135</v>
      </c>
      <c r="E1656" s="50">
        <f t="shared" si="34"/>
        <v>23</v>
      </c>
      <c r="F1656" s="284">
        <f t="shared" si="35"/>
        <v>3</v>
      </c>
      <c r="I1656" s="50">
        <v>1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4"/>
      <c r="D1657" s="415" t="s">
        <v>138</v>
      </c>
      <c r="E1657" s="50">
        <f t="shared" si="34"/>
        <v>20</v>
      </c>
      <c r="F1657" s="284">
        <f t="shared" si="35"/>
        <v>99</v>
      </c>
      <c r="G1657" s="50">
        <v>27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17"/>
      <c r="C1658" s="417"/>
      <c r="D1658" s="415" t="s">
        <v>135</v>
      </c>
      <c r="E1658" s="50">
        <f t="shared" si="34"/>
        <v>3</v>
      </c>
      <c r="F1658" s="284">
        <f t="shared" si="35"/>
        <v>18</v>
      </c>
      <c r="I1658" s="50">
        <v>15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2719</v>
      </c>
      <c r="B1659" s="28"/>
      <c r="C1659" s="275"/>
      <c r="D1659" s="415" t="s">
        <v>129</v>
      </c>
      <c r="E1659" s="50">
        <f t="shared" si="34"/>
        <v>0</v>
      </c>
      <c r="F1659" s="284">
        <f t="shared" si="35"/>
        <v>54</v>
      </c>
      <c r="H1659" s="453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4"/>
      <c r="D1660" s="415" t="s">
        <v>137</v>
      </c>
      <c r="E1660" s="50">
        <f t="shared" si="34"/>
        <v>3</v>
      </c>
      <c r="F1660" s="284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4"/>
      <c r="C1661" s="414"/>
      <c r="D1661" s="1" t="s">
        <v>131</v>
      </c>
      <c r="E1661" s="50">
        <f t="shared" si="34"/>
        <v>10</v>
      </c>
      <c r="F1661" s="284">
        <f t="shared" si="35"/>
        <v>92</v>
      </c>
      <c r="H1661" s="50">
        <v>26</v>
      </c>
      <c r="I1661" s="50">
        <v>63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2149</v>
      </c>
      <c r="B1662" s="28"/>
      <c r="C1662" s="417"/>
      <c r="D1662" s="415" t="s">
        <v>129</v>
      </c>
      <c r="E1662" s="50">
        <f t="shared" si="34"/>
        <v>3</v>
      </c>
      <c r="F1662" s="284">
        <f t="shared" si="35"/>
        <v>23</v>
      </c>
      <c r="J1662" s="50">
        <v>23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5" t="s">
        <v>129</v>
      </c>
      <c r="E1663" s="50">
        <f t="shared" si="34"/>
        <v>1</v>
      </c>
      <c r="F1663" s="284">
        <f t="shared" si="35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4"/>
      <c r="D1664" s="415" t="s">
        <v>134</v>
      </c>
      <c r="E1664" s="50">
        <f t="shared" si="34"/>
        <v>1</v>
      </c>
      <c r="F1664" s="284">
        <f t="shared" si="35"/>
        <v>85</v>
      </c>
      <c r="H1664" s="50">
        <v>45</v>
      </c>
      <c r="I1664" s="50">
        <v>34</v>
      </c>
      <c r="J1664" s="50">
        <v>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2090</v>
      </c>
      <c r="B1665" s="417"/>
      <c r="C1665" s="417"/>
      <c r="D1665" s="415" t="s">
        <v>130</v>
      </c>
      <c r="E1665" s="50">
        <f t="shared" si="34"/>
        <v>4</v>
      </c>
      <c r="F1665" s="284">
        <f t="shared" si="35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5" t="s">
        <v>130</v>
      </c>
      <c r="E1666" s="50">
        <f t="shared" si="34"/>
        <v>0</v>
      </c>
      <c r="F1666" s="284">
        <f t="shared" si="35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2671</v>
      </c>
      <c r="B1667" s="417"/>
      <c r="C1667" s="417"/>
      <c r="D1667" s="415" t="s">
        <v>132</v>
      </c>
      <c r="E1667" s="50">
        <f t="shared" si="34"/>
        <v>10</v>
      </c>
      <c r="F1667" s="284">
        <f t="shared" si="35"/>
        <v>34</v>
      </c>
      <c r="I1667" s="50">
        <v>29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17"/>
      <c r="C1668" s="417"/>
      <c r="D1668" s="415" t="s">
        <v>132</v>
      </c>
      <c r="E1668" s="50">
        <f t="shared" si="34"/>
        <v>4</v>
      </c>
      <c r="F1668" s="284">
        <f t="shared" si="35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4"/>
      <c r="D1669" s="415" t="s">
        <v>134</v>
      </c>
      <c r="E1669" s="50">
        <f t="shared" si="34"/>
        <v>11</v>
      </c>
      <c r="F1669" s="284">
        <f t="shared" si="35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2553</v>
      </c>
      <c r="B1670" s="414"/>
      <c r="C1670" s="414"/>
      <c r="D1670" s="1" t="s">
        <v>131</v>
      </c>
      <c r="E1670" s="50">
        <f t="shared" si="34"/>
        <v>4</v>
      </c>
      <c r="F1670" s="284">
        <f t="shared" si="35"/>
        <v>184</v>
      </c>
      <c r="H1670" s="50">
        <v>28</v>
      </c>
      <c r="I1670" s="50">
        <v>108</v>
      </c>
      <c r="J1670" s="50">
        <v>48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4"/>
      <c r="C1671" s="414"/>
      <c r="D1671" s="1" t="s">
        <v>131</v>
      </c>
      <c r="E1671" s="50">
        <f t="shared" si="34"/>
        <v>7</v>
      </c>
      <c r="F1671" s="284">
        <f t="shared" si="35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2829</v>
      </c>
      <c r="B1672" s="28"/>
      <c r="C1672" s="275"/>
      <c r="D1672" s="415" t="s">
        <v>129</v>
      </c>
      <c r="E1672" s="50">
        <f t="shared" si="34"/>
        <v>0</v>
      </c>
      <c r="F1672" s="284">
        <f t="shared" si="35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2738</v>
      </c>
      <c r="B1673" s="28"/>
      <c r="C1673" s="417"/>
      <c r="D1673" s="415" t="s">
        <v>129</v>
      </c>
      <c r="E1673" s="50">
        <f t="shared" si="34"/>
        <v>0</v>
      </c>
      <c r="F1673" s="284">
        <f t="shared" si="35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3127</v>
      </c>
      <c r="B1674" s="28"/>
      <c r="C1674" s="275"/>
      <c r="D1674" s="415" t="s">
        <v>129</v>
      </c>
      <c r="E1674" s="50">
        <f t="shared" si="34"/>
        <v>1</v>
      </c>
      <c r="F1674" s="284">
        <f t="shared" si="35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2791</v>
      </c>
      <c r="B1675" s="417"/>
      <c r="C1675" s="417"/>
      <c r="D1675" s="415" t="s">
        <v>130</v>
      </c>
      <c r="E1675" s="50">
        <f t="shared" si="34"/>
        <v>6</v>
      </c>
      <c r="F1675" s="284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17"/>
      <c r="C1676" s="417"/>
      <c r="D1676" s="415" t="s">
        <v>132</v>
      </c>
      <c r="E1676" s="50">
        <f t="shared" si="34"/>
        <v>1</v>
      </c>
      <c r="F1676" s="284">
        <f t="shared" si="35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2065</v>
      </c>
      <c r="B1677" s="417"/>
      <c r="C1677" s="417"/>
      <c r="D1677" s="415" t="s">
        <v>132</v>
      </c>
      <c r="E1677" s="50">
        <f t="shared" si="34"/>
        <v>6</v>
      </c>
      <c r="F1677" s="284">
        <f t="shared" si="35"/>
        <v>46</v>
      </c>
      <c r="G1677" s="50">
        <v>1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2150</v>
      </c>
      <c r="B1678" s="28"/>
      <c r="C1678" s="417"/>
      <c r="D1678" s="415" t="s">
        <v>129</v>
      </c>
      <c r="E1678" s="50">
        <f t="shared" si="34"/>
        <v>1</v>
      </c>
      <c r="F1678" s="284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17"/>
      <c r="C1679" s="417"/>
      <c r="D1679" s="415" t="s">
        <v>132</v>
      </c>
      <c r="E1679" s="50">
        <f t="shared" si="34"/>
        <v>1</v>
      </c>
      <c r="F1679" s="284">
        <f t="shared" si="35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432"/>
      <c r="C1680" s="548"/>
      <c r="D1680" s="415" t="s">
        <v>134</v>
      </c>
      <c r="E1680" s="50">
        <f t="shared" si="34"/>
        <v>13</v>
      </c>
      <c r="F1680" s="284">
        <f t="shared" si="35"/>
        <v>223</v>
      </c>
      <c r="H1680" s="50">
        <v>164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4"/>
      <c r="C1681" s="414"/>
      <c r="D1681" s="415" t="s">
        <v>140</v>
      </c>
      <c r="E1681" s="50">
        <f t="shared" si="34"/>
        <v>19</v>
      </c>
      <c r="F1681" s="284">
        <f t="shared" si="35"/>
        <v>80</v>
      </c>
      <c r="H1681" s="50">
        <v>80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17"/>
      <c r="D1682" s="415" t="s">
        <v>129</v>
      </c>
      <c r="E1682" s="50">
        <f t="shared" si="34"/>
        <v>0</v>
      </c>
      <c r="F1682" s="284">
        <f t="shared" si="35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4"/>
      <c r="C1683" s="414"/>
      <c r="D1683" s="415" t="s">
        <v>133</v>
      </c>
      <c r="E1683" s="50">
        <f t="shared" si="34"/>
        <v>45</v>
      </c>
      <c r="F1683" s="284">
        <f t="shared" si="35"/>
        <v>404</v>
      </c>
      <c r="H1683" s="50">
        <v>404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4"/>
      <c r="C1684" s="414"/>
      <c r="D1684" s="415" t="s">
        <v>140</v>
      </c>
      <c r="E1684" s="50">
        <f t="shared" si="34"/>
        <v>39</v>
      </c>
      <c r="F1684" s="284">
        <f t="shared" si="35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5" t="s">
        <v>130</v>
      </c>
      <c r="E1685" s="50">
        <f t="shared" si="34"/>
        <v>5</v>
      </c>
      <c r="F1685" s="284">
        <f t="shared" si="35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3082</v>
      </c>
      <c r="B1686" s="28"/>
      <c r="C1686" s="275"/>
      <c r="D1686" s="415" t="s">
        <v>129</v>
      </c>
      <c r="E1686" s="50">
        <f t="shared" si="34"/>
        <v>1</v>
      </c>
      <c r="F1686" s="284">
        <f t="shared" si="35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17"/>
      <c r="C1687" s="417"/>
      <c r="D1687" s="415" t="s">
        <v>130</v>
      </c>
      <c r="E1687" s="50">
        <f t="shared" si="34"/>
        <v>12</v>
      </c>
      <c r="F1687" s="284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2747</v>
      </c>
      <c r="B1688" s="28"/>
      <c r="C1688" s="275"/>
      <c r="D1688" s="415" t="s">
        <v>129</v>
      </c>
      <c r="E1688" s="50">
        <f t="shared" si="34"/>
        <v>0</v>
      </c>
      <c r="F1688" s="284">
        <f t="shared" si="35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2748</v>
      </c>
      <c r="B1689" s="28"/>
      <c r="C1689" s="275"/>
      <c r="D1689" s="415" t="s">
        <v>129</v>
      </c>
      <c r="E1689" s="50">
        <f t="shared" si="34"/>
        <v>0</v>
      </c>
      <c r="F1689" s="284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2588</v>
      </c>
      <c r="B1690" s="414"/>
      <c r="C1690" s="414"/>
      <c r="D1690" s="1" t="s">
        <v>131</v>
      </c>
      <c r="E1690" s="50">
        <f t="shared" si="34"/>
        <v>5</v>
      </c>
      <c r="F1690" s="284">
        <f t="shared" si="35"/>
        <v>13</v>
      </c>
      <c r="G1690" s="50">
        <v>6</v>
      </c>
      <c r="H1690" s="50">
        <v>7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17"/>
      <c r="C1691" s="417"/>
      <c r="D1691" s="415" t="s">
        <v>135</v>
      </c>
      <c r="E1691" s="50">
        <f t="shared" si="34"/>
        <v>15</v>
      </c>
      <c r="F1691" s="284">
        <f t="shared" si="35"/>
        <v>202</v>
      </c>
      <c r="G1691" s="50">
        <v>123</v>
      </c>
      <c r="H1691" s="50">
        <v>27</v>
      </c>
      <c r="I1691" s="50">
        <v>52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17"/>
      <c r="D1692" s="415" t="s">
        <v>129</v>
      </c>
      <c r="E1692" s="50">
        <f t="shared" si="34"/>
        <v>0</v>
      </c>
      <c r="F1692" s="284">
        <f t="shared" si="35"/>
        <v>2</v>
      </c>
      <c r="H1692" s="453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2631</v>
      </c>
      <c r="B1693" s="28"/>
      <c r="C1693" s="275"/>
      <c r="D1693" s="415" t="s">
        <v>129</v>
      </c>
      <c r="E1693" s="50">
        <f t="shared" si="34"/>
        <v>2</v>
      </c>
      <c r="F1693" s="284">
        <f t="shared" si="35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4"/>
      <c r="C1694" s="414"/>
      <c r="D1694" s="415" t="s">
        <v>137</v>
      </c>
      <c r="E1694" s="50">
        <f t="shared" si="34"/>
        <v>4</v>
      </c>
      <c r="F1694" s="284">
        <f t="shared" si="35"/>
        <v>89</v>
      </c>
      <c r="H1694" s="50">
        <v>66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1785</v>
      </c>
      <c r="B1695" s="279"/>
      <c r="C1695"/>
      <c r="D1695" s="415" t="s">
        <v>134</v>
      </c>
      <c r="E1695" s="50">
        <f t="shared" si="34"/>
        <v>0</v>
      </c>
      <c r="F1695" s="284">
        <f t="shared" si="35"/>
        <v>218</v>
      </c>
      <c r="H1695" s="50">
        <v>78</v>
      </c>
      <c r="I1695" s="50">
        <v>84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2076</v>
      </c>
      <c r="B1696" s="28"/>
      <c r="C1696" s="417"/>
      <c r="D1696" s="415" t="s">
        <v>129</v>
      </c>
      <c r="E1696" s="50">
        <f t="shared" si="34"/>
        <v>2</v>
      </c>
      <c r="F1696" s="284">
        <f t="shared" si="35"/>
        <v>33</v>
      </c>
      <c r="G1696" s="50">
        <v>2</v>
      </c>
      <c r="I1696" s="50">
        <v>31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5" t="s">
        <v>129</v>
      </c>
      <c r="E1697" s="50">
        <f t="shared" si="34"/>
        <v>0</v>
      </c>
      <c r="F1697" s="284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17"/>
      <c r="C1698" s="417"/>
      <c r="D1698" s="415" t="s">
        <v>132</v>
      </c>
      <c r="E1698" s="50">
        <f t="shared" si="34"/>
        <v>1</v>
      </c>
      <c r="F1698" s="284">
        <f t="shared" si="35"/>
        <v>19</v>
      </c>
      <c r="H1698" s="50">
        <v>19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2816</v>
      </c>
      <c r="B1699" s="28"/>
      <c r="C1699" s="275"/>
      <c r="D1699" s="415" t="s">
        <v>129</v>
      </c>
      <c r="E1699" s="50">
        <f t="shared" si="34"/>
        <v>0</v>
      </c>
      <c r="F1699" s="284">
        <f t="shared" si="35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2286</v>
      </c>
      <c r="B1700" s="28"/>
      <c r="C1700" s="275"/>
      <c r="D1700" s="415" t="s">
        <v>129</v>
      </c>
      <c r="E1700" s="50">
        <f t="shared" si="34"/>
        <v>1</v>
      </c>
      <c r="F1700" s="284">
        <f t="shared" si="35"/>
        <v>76</v>
      </c>
      <c r="H1700" s="453">
        <v>51</v>
      </c>
      <c r="I1700" s="50">
        <v>18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4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4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4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4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5"/>
      <c r="B1705" s="28"/>
      <c r="C1705" s="28"/>
      <c r="D1705" s="28"/>
      <c r="E1705" s="28"/>
      <c r="F1705" s="284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5467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4939</v>
      </c>
      <c r="B1707" s="28"/>
      <c r="C1707" s="28"/>
      <c r="D1707" s="28"/>
      <c r="E1707" s="28"/>
      <c r="F1707" s="284">
        <f t="shared" ref="F1707:F1770" si="36">SUM(G1707:L1707)</f>
        <v>8</v>
      </c>
      <c r="J1707" s="50">
        <v>8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5060</v>
      </c>
      <c r="B1708" s="28"/>
      <c r="C1708" s="28"/>
      <c r="D1708" s="28"/>
      <c r="E1708" s="28"/>
      <c r="F1708" s="284">
        <f t="shared" si="36"/>
        <v>1</v>
      </c>
      <c r="J1708" s="50">
        <v>1</v>
      </c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4574</v>
      </c>
      <c r="B1709" s="28"/>
      <c r="C1709" s="28"/>
      <c r="D1709" s="28"/>
      <c r="E1709" s="28"/>
      <c r="F1709" s="284">
        <f t="shared" si="36"/>
        <v>12</v>
      </c>
      <c r="H1709" s="50">
        <v>1</v>
      </c>
      <c r="I1709" s="50">
        <v>1</v>
      </c>
      <c r="J1709" s="50">
        <v>10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4596</v>
      </c>
      <c r="B1710" s="28"/>
      <c r="C1710" s="28"/>
      <c r="D1710" s="28"/>
      <c r="E1710" s="28"/>
      <c r="F1710" s="284">
        <f t="shared" si="36"/>
        <v>81</v>
      </c>
      <c r="I1710" s="50">
        <v>66</v>
      </c>
      <c r="J1710" s="50">
        <v>15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4578</v>
      </c>
      <c r="B1711" s="28"/>
      <c r="C1711" s="28"/>
      <c r="D1711" s="28"/>
      <c r="E1711" s="28"/>
      <c r="F1711" s="284">
        <f t="shared" si="36"/>
        <v>4</v>
      </c>
      <c r="J1711" s="50">
        <v>4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4908</v>
      </c>
      <c r="B1712" s="28"/>
      <c r="C1712" s="28"/>
      <c r="D1712" s="28"/>
      <c r="E1712" s="28"/>
      <c r="F1712" s="284">
        <f t="shared" si="36"/>
        <v>146</v>
      </c>
      <c r="G1712" s="50">
        <v>114</v>
      </c>
      <c r="H1712" s="50">
        <v>32</v>
      </c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4942</v>
      </c>
      <c r="B1713" s="28"/>
      <c r="C1713" s="28"/>
      <c r="D1713" s="28"/>
      <c r="E1713" s="28"/>
      <c r="F1713" s="284">
        <f t="shared" si="36"/>
        <v>9</v>
      </c>
      <c r="J1713" s="50">
        <v>9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4727</v>
      </c>
      <c r="B1714" s="28"/>
      <c r="C1714" s="28"/>
      <c r="D1714" s="28"/>
      <c r="E1714" s="28"/>
      <c r="F1714" s="284">
        <f t="shared" si="36"/>
        <v>1</v>
      </c>
      <c r="J1714" s="50">
        <v>1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5052</v>
      </c>
      <c r="B1715" s="28"/>
      <c r="C1715" s="28"/>
      <c r="D1715" s="28"/>
      <c r="E1715" s="28"/>
      <c r="F1715" s="284">
        <f t="shared" si="36"/>
        <v>30</v>
      </c>
      <c r="J1715" s="50">
        <v>30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4526</v>
      </c>
      <c r="B1716" s="28"/>
      <c r="C1716" s="28"/>
      <c r="D1716" s="28"/>
      <c r="E1716" s="28"/>
      <c r="F1716" s="284">
        <f t="shared" si="36"/>
        <v>15</v>
      </c>
      <c r="G1716" s="50">
        <v>3</v>
      </c>
      <c r="H1716" s="50">
        <v>12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4788</v>
      </c>
      <c r="B1717" s="28"/>
      <c r="C1717" s="28"/>
      <c r="D1717" s="28"/>
      <c r="E1717" s="28"/>
      <c r="F1717" s="284">
        <f t="shared" si="36"/>
        <v>1</v>
      </c>
      <c r="K1717" s="50">
        <v>1</v>
      </c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5090</v>
      </c>
      <c r="B1718" s="28"/>
      <c r="C1718" s="28"/>
      <c r="D1718" s="28"/>
      <c r="E1718" s="28"/>
      <c r="F1718" s="284">
        <f t="shared" si="36"/>
        <v>2</v>
      </c>
      <c r="J1718" s="50">
        <v>2</v>
      </c>
      <c r="K1718" s="483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5089</v>
      </c>
      <c r="B1719" s="28"/>
      <c r="C1719" s="28"/>
      <c r="D1719" s="28"/>
      <c r="E1719" s="28"/>
      <c r="F1719" s="284">
        <f t="shared" si="36"/>
        <v>4</v>
      </c>
      <c r="J1719" s="50">
        <v>4</v>
      </c>
      <c r="K1719" s="483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4796</v>
      </c>
      <c r="B1720" s="28"/>
      <c r="C1720" s="28"/>
      <c r="D1720" s="28"/>
      <c r="E1720" s="28"/>
      <c r="F1720" s="284">
        <f t="shared" si="36"/>
        <v>1</v>
      </c>
      <c r="I1720" s="50">
        <v>1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4577</v>
      </c>
      <c r="B1721" s="28"/>
      <c r="C1721" s="28"/>
      <c r="D1721" s="28"/>
      <c r="E1721" s="28"/>
      <c r="F1721" s="284">
        <f t="shared" si="36"/>
        <v>9</v>
      </c>
      <c r="J1721" s="50">
        <v>9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4589</v>
      </c>
      <c r="B1722" s="28"/>
      <c r="C1722" s="28"/>
      <c r="D1722" s="28"/>
      <c r="E1722" s="28"/>
      <c r="F1722" s="284">
        <f t="shared" si="36"/>
        <v>83</v>
      </c>
      <c r="H1722" s="50">
        <v>70</v>
      </c>
      <c r="I1722" s="50">
        <v>13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4831</v>
      </c>
      <c r="B1723" s="28"/>
      <c r="C1723" s="28"/>
      <c r="D1723" s="28"/>
      <c r="E1723" s="28"/>
      <c r="F1723" s="284">
        <f t="shared" si="36"/>
        <v>8</v>
      </c>
      <c r="J1723" s="50">
        <v>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4981</v>
      </c>
      <c r="B1724" s="28"/>
      <c r="C1724" s="28"/>
      <c r="D1724" s="28"/>
      <c r="E1724" s="28"/>
      <c r="F1724" s="284">
        <f t="shared" si="36"/>
        <v>6</v>
      </c>
      <c r="H1724" s="50">
        <v>3</v>
      </c>
      <c r="J1724" s="50">
        <v>3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4584</v>
      </c>
      <c r="B1725" s="28"/>
      <c r="C1725" s="28"/>
      <c r="D1725" s="28"/>
      <c r="E1725" s="28"/>
      <c r="F1725" s="284">
        <f t="shared" si="36"/>
        <v>3</v>
      </c>
      <c r="I1725" s="50">
        <v>3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4829</v>
      </c>
      <c r="B1726" s="28"/>
      <c r="C1726" s="28"/>
      <c r="D1726" s="28"/>
      <c r="E1726" s="28"/>
      <c r="F1726" s="284">
        <f t="shared" si="36"/>
        <v>12</v>
      </c>
      <c r="I1726" s="50">
        <v>1</v>
      </c>
      <c r="J1726" s="50">
        <v>11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4932</v>
      </c>
      <c r="B1727" s="28"/>
      <c r="C1727" s="28"/>
      <c r="D1727" s="28"/>
      <c r="E1727" s="28"/>
      <c r="F1727" s="284">
        <f t="shared" si="36"/>
        <v>11</v>
      </c>
      <c r="I1727" s="50">
        <v>5</v>
      </c>
      <c r="J1727" s="50">
        <v>6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5348</v>
      </c>
      <c r="B1728" s="28"/>
      <c r="C1728" s="28"/>
      <c r="D1728" s="28"/>
      <c r="E1728" s="28"/>
      <c r="F1728" s="284">
        <f t="shared" si="36"/>
        <v>6</v>
      </c>
      <c r="K1728" s="50">
        <v>6</v>
      </c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4928</v>
      </c>
      <c r="B1729" s="28"/>
      <c r="C1729" s="28"/>
      <c r="D1729" s="28"/>
      <c r="E1729" s="28"/>
      <c r="F1729" s="284">
        <f t="shared" si="36"/>
        <v>3</v>
      </c>
      <c r="I1729" s="50">
        <v>3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4582</v>
      </c>
      <c r="B1730" s="28"/>
      <c r="C1730" s="28"/>
      <c r="D1730" s="28"/>
      <c r="E1730" s="28"/>
      <c r="F1730" s="284">
        <f t="shared" si="36"/>
        <v>4</v>
      </c>
      <c r="I1730" s="50">
        <v>4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5412</v>
      </c>
      <c r="B1731" s="28"/>
      <c r="C1731" s="28"/>
      <c r="D1731" s="28"/>
      <c r="E1731" s="28"/>
      <c r="F1731" s="284">
        <f t="shared" si="36"/>
        <v>23</v>
      </c>
      <c r="I1731" s="50">
        <v>9</v>
      </c>
      <c r="J1731" s="50">
        <v>14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5064</v>
      </c>
      <c r="B1732" s="28"/>
      <c r="C1732" s="28"/>
      <c r="D1732" s="28"/>
      <c r="E1732" s="28"/>
      <c r="F1732" s="284">
        <f t="shared" si="36"/>
        <v>6</v>
      </c>
      <c r="J1732" s="50">
        <v>6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4940</v>
      </c>
      <c r="B1733" s="28"/>
      <c r="C1733" s="28"/>
      <c r="D1733" s="28"/>
      <c r="E1733" s="28"/>
      <c r="F1733" s="284">
        <f t="shared" si="36"/>
        <v>5</v>
      </c>
      <c r="J1733" s="50">
        <v>5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5031</v>
      </c>
      <c r="B1734" s="28"/>
      <c r="C1734" s="28"/>
      <c r="D1734" s="28"/>
      <c r="E1734" s="28"/>
      <c r="F1734" s="284">
        <f t="shared" si="36"/>
        <v>3</v>
      </c>
      <c r="J1734" s="50">
        <v>3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5441</v>
      </c>
      <c r="B1735" s="28"/>
      <c r="C1735" s="28"/>
      <c r="D1735" s="28"/>
      <c r="F1735" s="284">
        <f t="shared" si="36"/>
        <v>13</v>
      </c>
      <c r="I1735" s="50">
        <v>7</v>
      </c>
      <c r="J1735" s="50">
        <v>6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4904</v>
      </c>
      <c r="B1736" s="28"/>
      <c r="C1736" s="28"/>
      <c r="D1736" s="28"/>
      <c r="E1736" s="28"/>
      <c r="F1736" s="284">
        <f t="shared" si="36"/>
        <v>11</v>
      </c>
      <c r="J1736" s="50">
        <v>11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5030</v>
      </c>
      <c r="B1737" s="28"/>
      <c r="C1737" s="28"/>
      <c r="D1737" s="28"/>
      <c r="E1737" s="28"/>
      <c r="F1737" s="284">
        <f t="shared" si="36"/>
        <v>8</v>
      </c>
      <c r="J1737" s="50">
        <v>8</v>
      </c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4794</v>
      </c>
      <c r="B1738" s="28"/>
      <c r="C1738" s="28"/>
      <c r="D1738" s="28"/>
      <c r="E1738" s="28"/>
      <c r="F1738" s="284">
        <f t="shared" si="36"/>
        <v>39</v>
      </c>
      <c r="G1738" s="50">
        <v>30</v>
      </c>
      <c r="I1738" s="50">
        <v>9</v>
      </c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5442</v>
      </c>
      <c r="B1739" s="28"/>
      <c r="C1739" s="28"/>
      <c r="D1739" s="28"/>
      <c r="F1739" s="284">
        <f t="shared" si="36"/>
        <v>10</v>
      </c>
      <c r="I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4587</v>
      </c>
      <c r="B1740" s="28"/>
      <c r="C1740" s="28"/>
      <c r="D1740" s="28"/>
      <c r="E1740" s="28"/>
      <c r="F1740" s="284">
        <f t="shared" si="36"/>
        <v>9</v>
      </c>
      <c r="I1740" s="50">
        <v>9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4787</v>
      </c>
      <c r="B1741" s="28"/>
      <c r="C1741" s="28"/>
      <c r="D1741" s="28"/>
      <c r="E1741" s="28"/>
      <c r="F1741" s="284">
        <f t="shared" si="36"/>
        <v>6</v>
      </c>
      <c r="K1741" s="50">
        <v>6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4936</v>
      </c>
      <c r="B1742" s="28"/>
      <c r="C1742" s="28"/>
      <c r="D1742" s="28"/>
      <c r="E1742" s="28"/>
      <c r="F1742" s="284">
        <f t="shared" si="36"/>
        <v>14</v>
      </c>
      <c r="J1742" s="50">
        <v>14</v>
      </c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5473</v>
      </c>
      <c r="B1743" s="28"/>
      <c r="C1743" s="28"/>
      <c r="D1743" s="28"/>
      <c r="F1743" s="284">
        <f t="shared" si="36"/>
        <v>1</v>
      </c>
      <c r="J1743" s="50">
        <v>1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5415</v>
      </c>
      <c r="B1744" s="28"/>
      <c r="C1744" s="28"/>
      <c r="D1744" s="28"/>
      <c r="E1744" s="28"/>
      <c r="F1744" s="284">
        <f t="shared" si="36"/>
        <v>1</v>
      </c>
      <c r="J1744" s="50">
        <v>1</v>
      </c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4934</v>
      </c>
      <c r="B1745" s="28"/>
      <c r="C1745" s="28"/>
      <c r="D1745" s="28"/>
      <c r="E1745" s="28"/>
      <c r="F1745" s="284">
        <f t="shared" si="36"/>
        <v>37</v>
      </c>
      <c r="J1745" s="50">
        <v>37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4824</v>
      </c>
      <c r="B1746" s="28"/>
      <c r="C1746" s="28"/>
      <c r="D1746" s="28"/>
      <c r="E1746" s="28"/>
      <c r="F1746" s="284">
        <f t="shared" si="36"/>
        <v>6</v>
      </c>
      <c r="I1746" s="50">
        <v>5</v>
      </c>
      <c r="J1746" s="50">
        <v>1</v>
      </c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5347</v>
      </c>
      <c r="B1747" s="28"/>
      <c r="C1747" s="28"/>
      <c r="D1747" s="28"/>
      <c r="E1747" s="28"/>
      <c r="F1747" s="284">
        <f t="shared" si="36"/>
        <v>46</v>
      </c>
      <c r="I1747" s="50">
        <v>41</v>
      </c>
      <c r="J1747" s="50">
        <v>1</v>
      </c>
      <c r="K1747" s="50">
        <v>4</v>
      </c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5025</v>
      </c>
      <c r="B1748" s="28"/>
      <c r="C1748" s="28"/>
      <c r="D1748" s="28"/>
      <c r="E1748" s="28"/>
      <c r="F1748" s="284">
        <f t="shared" si="36"/>
        <v>6</v>
      </c>
      <c r="K1748" s="50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4931</v>
      </c>
      <c r="B1749" s="28"/>
      <c r="C1749" s="28"/>
      <c r="D1749" s="28"/>
      <c r="E1749" s="28"/>
      <c r="F1749" s="284">
        <f t="shared" si="36"/>
        <v>11</v>
      </c>
      <c r="I1749" s="50">
        <v>11</v>
      </c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4929</v>
      </c>
      <c r="B1750" s="28"/>
      <c r="C1750" s="28"/>
      <c r="D1750" s="28"/>
      <c r="E1750" s="28"/>
      <c r="F1750" s="284">
        <f t="shared" si="36"/>
        <v>18</v>
      </c>
      <c r="I1750" s="50">
        <v>18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5364</v>
      </c>
      <c r="B1751" s="28"/>
      <c r="C1751" s="28"/>
      <c r="D1751" s="28"/>
      <c r="E1751" s="28"/>
      <c r="F1751" s="284">
        <f t="shared" si="36"/>
        <v>4</v>
      </c>
      <c r="H1751" s="50">
        <v>4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4834</v>
      </c>
      <c r="B1752" s="28"/>
      <c r="C1752" s="28"/>
      <c r="D1752" s="28"/>
      <c r="E1752" s="28"/>
      <c r="F1752" s="284">
        <f t="shared" si="36"/>
        <v>5</v>
      </c>
      <c r="G1752" s="50">
        <v>2</v>
      </c>
      <c r="J1752" s="50">
        <v>3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4518</v>
      </c>
      <c r="B1753" s="28"/>
      <c r="C1753" s="28"/>
      <c r="D1753" s="28"/>
      <c r="E1753" s="28"/>
      <c r="F1753" s="284">
        <f t="shared" si="36"/>
        <v>5</v>
      </c>
      <c r="H1753" s="50">
        <v>5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4528</v>
      </c>
      <c r="B1754" s="28"/>
      <c r="C1754" s="28"/>
      <c r="D1754" s="28"/>
      <c r="E1754" s="28"/>
      <c r="F1754" s="284">
        <f t="shared" si="36"/>
        <v>8</v>
      </c>
      <c r="H1754" s="50">
        <v>3</v>
      </c>
      <c r="I1754" s="50">
        <v>5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5027</v>
      </c>
      <c r="B1755" s="28"/>
      <c r="C1755" s="28"/>
      <c r="D1755" s="28"/>
      <c r="E1755" s="28"/>
      <c r="F1755" s="284">
        <f t="shared" si="36"/>
        <v>10</v>
      </c>
      <c r="K1755" s="50">
        <v>10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4945</v>
      </c>
      <c r="B1756" s="28"/>
      <c r="C1756" s="28"/>
      <c r="D1756" s="28"/>
      <c r="E1756" s="28"/>
      <c r="F1756" s="284">
        <f t="shared" si="36"/>
        <v>1</v>
      </c>
      <c r="J1756" s="50">
        <v>1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4808</v>
      </c>
      <c r="B1757" s="28"/>
      <c r="C1757" s="28"/>
      <c r="D1757" s="28"/>
      <c r="E1757" s="28"/>
      <c r="F1757" s="284">
        <f t="shared" si="36"/>
        <v>2</v>
      </c>
      <c r="I1757" s="50">
        <v>2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4520</v>
      </c>
      <c r="B1758" s="28"/>
      <c r="C1758" s="28"/>
      <c r="D1758" s="28"/>
      <c r="E1758" s="28"/>
      <c r="F1758" s="284">
        <f t="shared" si="36"/>
        <v>2</v>
      </c>
      <c r="H1758" s="50">
        <v>2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5349</v>
      </c>
      <c r="B1759" s="28"/>
      <c r="C1759" s="28"/>
      <c r="D1759" s="28"/>
      <c r="E1759" s="28"/>
      <c r="F1759" s="284">
        <f t="shared" si="36"/>
        <v>1</v>
      </c>
      <c r="K1759" s="50">
        <v>1</v>
      </c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4903</v>
      </c>
      <c r="B1760" s="28"/>
      <c r="C1760" s="28"/>
      <c r="D1760" s="28"/>
      <c r="E1760" s="28"/>
      <c r="F1760" s="284">
        <f t="shared" si="36"/>
        <v>35</v>
      </c>
      <c r="I1760" s="50">
        <v>15</v>
      </c>
      <c r="J1760" s="50">
        <v>20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4732</v>
      </c>
      <c r="B1761" s="28"/>
      <c r="C1761" s="28"/>
      <c r="D1761" s="28"/>
      <c r="E1761" s="28"/>
      <c r="F1761" s="284">
        <f t="shared" si="36"/>
        <v>3</v>
      </c>
      <c r="I1761" s="50">
        <v>3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4786</v>
      </c>
      <c r="B1762" s="28"/>
      <c r="C1762" s="28"/>
      <c r="D1762" s="28"/>
      <c r="E1762" s="28"/>
      <c r="F1762" s="284">
        <f t="shared" si="36"/>
        <v>10</v>
      </c>
      <c r="K1762" s="50">
        <v>10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4523</v>
      </c>
      <c r="B1763" s="28"/>
      <c r="C1763" s="28"/>
      <c r="D1763" s="28"/>
      <c r="E1763" s="28"/>
      <c r="F1763" s="284">
        <f t="shared" si="36"/>
        <v>25</v>
      </c>
      <c r="H1763" s="50">
        <v>12</v>
      </c>
      <c r="I1763" s="50">
        <v>7</v>
      </c>
      <c r="J1763" s="50">
        <v>6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5365</v>
      </c>
      <c r="B1764" s="28"/>
      <c r="C1764" s="28"/>
      <c r="D1764" s="28"/>
      <c r="E1764" s="28"/>
      <c r="F1764" s="284">
        <f t="shared" si="36"/>
        <v>1</v>
      </c>
      <c r="H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5426</v>
      </c>
      <c r="B1765" s="28"/>
      <c r="C1765" s="28"/>
      <c r="D1765" s="28"/>
      <c r="E1765" s="28"/>
      <c r="F1765" s="284">
        <f t="shared" si="36"/>
        <v>1</v>
      </c>
      <c r="I1765" s="50">
        <v>1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5346</v>
      </c>
      <c r="B1766" s="28"/>
      <c r="C1766" s="28"/>
      <c r="D1766" s="28"/>
      <c r="E1766" s="28"/>
      <c r="F1766" s="284">
        <f t="shared" si="36"/>
        <v>6</v>
      </c>
      <c r="K1766" s="50">
        <v>6</v>
      </c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5056</v>
      </c>
      <c r="B1767" s="28"/>
      <c r="C1767" s="28"/>
      <c r="D1767" s="28"/>
      <c r="E1767" s="28"/>
      <c r="F1767" s="284">
        <f t="shared" si="36"/>
        <v>7</v>
      </c>
      <c r="J1767" s="50">
        <v>7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5055</v>
      </c>
      <c r="B1768" s="28"/>
      <c r="C1768" s="28"/>
      <c r="D1768" s="28"/>
      <c r="E1768" s="28"/>
      <c r="F1768" s="284">
        <f t="shared" si="36"/>
        <v>13</v>
      </c>
      <c r="J1768" s="50">
        <v>13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4571</v>
      </c>
      <c r="B1769" s="28"/>
      <c r="C1769" s="28"/>
      <c r="D1769" s="28"/>
      <c r="E1769" s="28"/>
      <c r="F1769" s="284">
        <f t="shared" si="36"/>
        <v>6</v>
      </c>
      <c r="J1769" s="50">
        <v>6</v>
      </c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5356</v>
      </c>
      <c r="B1770" s="28"/>
      <c r="C1770" s="28"/>
      <c r="D1770" s="28"/>
      <c r="E1770" s="28"/>
      <c r="F1770" s="284">
        <f t="shared" si="36"/>
        <v>7</v>
      </c>
      <c r="J1770" s="50">
        <v>7</v>
      </c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5062</v>
      </c>
      <c r="B1771" s="28"/>
      <c r="C1771" s="28"/>
      <c r="D1771" s="28"/>
      <c r="E1771" s="28"/>
      <c r="F1771" s="284">
        <f t="shared" ref="F1771:F1834" si="37">SUM(G1771:L1771)</f>
        <v>2</v>
      </c>
      <c r="I1771" s="50">
        <v>2</v>
      </c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4946</v>
      </c>
      <c r="B1772" s="28"/>
      <c r="C1772" s="28"/>
      <c r="D1772" s="28"/>
      <c r="E1772" s="28"/>
      <c r="F1772" s="284">
        <f t="shared" si="37"/>
        <v>1</v>
      </c>
      <c r="J1772" s="50">
        <v>1</v>
      </c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5417</v>
      </c>
      <c r="B1773" s="28"/>
      <c r="C1773" s="28"/>
      <c r="D1773" s="28"/>
      <c r="E1773" s="28"/>
      <c r="F1773" s="284">
        <f t="shared" si="37"/>
        <v>3</v>
      </c>
      <c r="J1773" s="50">
        <v>3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4580</v>
      </c>
      <c r="B1774" s="28"/>
      <c r="C1774" s="28"/>
      <c r="D1774" s="28"/>
      <c r="E1774" s="28"/>
      <c r="F1774" s="284">
        <f t="shared" si="37"/>
        <v>11</v>
      </c>
      <c r="I1774" s="50">
        <v>11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19" t="s">
        <v>5363</v>
      </c>
      <c r="B1775" s="28"/>
      <c r="C1775" s="28"/>
      <c r="D1775" s="28"/>
      <c r="E1775" s="28"/>
      <c r="F1775" s="284">
        <f t="shared" si="37"/>
        <v>2</v>
      </c>
      <c r="H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4782</v>
      </c>
      <c r="B1776" s="28"/>
      <c r="C1776" s="28"/>
      <c r="D1776" s="28"/>
      <c r="E1776" s="28"/>
      <c r="F1776" s="284">
        <f t="shared" si="37"/>
        <v>15</v>
      </c>
      <c r="K1776" s="483">
        <v>15</v>
      </c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5474</v>
      </c>
      <c r="B1777" s="28"/>
      <c r="C1777" s="28"/>
      <c r="D1777" s="28"/>
      <c r="F1777" s="284">
        <f t="shared" si="37"/>
        <v>1</v>
      </c>
      <c r="J1777" s="50">
        <v>1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5440</v>
      </c>
      <c r="B1778" s="28"/>
      <c r="C1778" s="28"/>
      <c r="D1778" s="28"/>
      <c r="F1778" s="284">
        <f t="shared" si="37"/>
        <v>4</v>
      </c>
      <c r="J1778" s="50">
        <v>4</v>
      </c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5470</v>
      </c>
      <c r="B1779" s="28"/>
      <c r="C1779" s="28"/>
      <c r="D1779" s="28"/>
      <c r="F1779" s="284">
        <f t="shared" si="37"/>
        <v>9</v>
      </c>
      <c r="J1779" s="50">
        <v>9</v>
      </c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5359</v>
      </c>
      <c r="B1780" s="28"/>
      <c r="C1780" s="28"/>
      <c r="D1780" s="28"/>
      <c r="E1780" s="28"/>
      <c r="F1780" s="284">
        <f t="shared" si="37"/>
        <v>2</v>
      </c>
      <c r="H1780" s="50">
        <v>2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5472</v>
      </c>
      <c r="B1781" s="28"/>
      <c r="C1781" s="28"/>
      <c r="D1781" s="28"/>
      <c r="F1781" s="284">
        <f t="shared" si="37"/>
        <v>6</v>
      </c>
      <c r="J1781" s="50">
        <v>6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4943</v>
      </c>
      <c r="B1782" s="28"/>
      <c r="C1782" s="28"/>
      <c r="D1782" s="28"/>
      <c r="E1782" s="28"/>
      <c r="F1782" s="284">
        <f t="shared" si="37"/>
        <v>1</v>
      </c>
      <c r="J1782" s="50">
        <v>1</v>
      </c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4930</v>
      </c>
      <c r="B1783" s="28"/>
      <c r="C1783" s="28"/>
      <c r="D1783" s="28"/>
      <c r="E1783" s="28"/>
      <c r="F1783" s="284">
        <f t="shared" si="37"/>
        <v>1</v>
      </c>
      <c r="I1783" s="50">
        <v>1</v>
      </c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5335</v>
      </c>
      <c r="B1784" s="28"/>
      <c r="C1784" s="28"/>
      <c r="D1784" s="28"/>
      <c r="E1784" s="28"/>
      <c r="F1784" s="284">
        <f t="shared" si="37"/>
        <v>21</v>
      </c>
      <c r="I1784" s="50">
        <v>15</v>
      </c>
      <c r="J1784" s="50">
        <v>6</v>
      </c>
      <c r="K1784" s="483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5053</v>
      </c>
      <c r="B1785" s="28"/>
      <c r="C1785" s="28"/>
      <c r="D1785" s="28"/>
      <c r="E1785" s="28"/>
      <c r="F1785" s="284">
        <f t="shared" si="37"/>
        <v>20</v>
      </c>
      <c r="J1785" s="50">
        <v>20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4832</v>
      </c>
      <c r="B1786" s="28"/>
      <c r="C1786" s="28"/>
      <c r="D1786" s="28"/>
      <c r="E1786" s="28"/>
      <c r="F1786" s="284">
        <f t="shared" si="37"/>
        <v>2</v>
      </c>
      <c r="J1786" s="50">
        <v>2</v>
      </c>
      <c r="K1786" s="194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5054</v>
      </c>
      <c r="B1787" s="28"/>
      <c r="C1787" s="28"/>
      <c r="D1787" s="28"/>
      <c r="E1787" s="28"/>
      <c r="F1787" s="284">
        <f t="shared" si="37"/>
        <v>4</v>
      </c>
      <c r="J1787" s="50">
        <v>4</v>
      </c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4572</v>
      </c>
      <c r="B1788" s="28"/>
      <c r="C1788" s="28"/>
      <c r="D1788" s="28"/>
      <c r="E1788" s="28"/>
      <c r="F1788" s="284">
        <f t="shared" si="37"/>
        <v>3</v>
      </c>
      <c r="J1788" s="50">
        <v>3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5468</v>
      </c>
      <c r="B1789" s="28"/>
      <c r="C1789" s="28"/>
      <c r="D1789" s="28"/>
      <c r="F1789" s="284">
        <f t="shared" si="37"/>
        <v>13</v>
      </c>
      <c r="J1789" s="50">
        <v>13</v>
      </c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5443</v>
      </c>
      <c r="B1790" s="28"/>
      <c r="C1790" s="28"/>
      <c r="D1790" s="28"/>
      <c r="F1790" s="284">
        <f t="shared" si="37"/>
        <v>4</v>
      </c>
      <c r="I1790" s="50">
        <v>4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4594</v>
      </c>
      <c r="B1791" s="28"/>
      <c r="C1791" s="28"/>
      <c r="D1791" s="28"/>
      <c r="E1791" s="28"/>
      <c r="F1791" s="284">
        <f t="shared" si="37"/>
        <v>30</v>
      </c>
      <c r="H1791" s="50">
        <v>30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5413</v>
      </c>
      <c r="B1792" s="28"/>
      <c r="C1792" s="28"/>
      <c r="D1792" s="28"/>
      <c r="E1792" s="28"/>
      <c r="F1792" s="284">
        <f t="shared" si="37"/>
        <v>31</v>
      </c>
      <c r="J1792" s="50">
        <v>31</v>
      </c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5414</v>
      </c>
      <c r="B1793" s="28"/>
      <c r="C1793" s="28"/>
      <c r="D1793" s="28"/>
      <c r="E1793" s="28"/>
      <c r="F1793" s="284">
        <f t="shared" si="37"/>
        <v>2</v>
      </c>
      <c r="J1793" s="50">
        <v>2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5475</v>
      </c>
      <c r="B1794" s="28"/>
      <c r="C1794" s="28"/>
      <c r="D1794" s="28"/>
      <c r="F1794" s="284">
        <f t="shared" si="37"/>
        <v>3</v>
      </c>
      <c r="J1794" s="50">
        <v>3</v>
      </c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5361</v>
      </c>
      <c r="B1795" s="28"/>
      <c r="C1795" s="28"/>
      <c r="D1795" s="28"/>
      <c r="E1795" s="28"/>
      <c r="F1795" s="284">
        <f t="shared" si="37"/>
        <v>11</v>
      </c>
      <c r="H1795" s="50">
        <v>11</v>
      </c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5334</v>
      </c>
      <c r="B1796" s="28"/>
      <c r="C1796" s="28"/>
      <c r="D1796" s="28"/>
      <c r="E1796" s="28"/>
      <c r="F1796" s="284">
        <f t="shared" si="37"/>
        <v>7</v>
      </c>
      <c r="I1796" s="50">
        <v>2</v>
      </c>
      <c r="J1796" s="50">
        <v>5</v>
      </c>
      <c r="K1796" s="483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4937</v>
      </c>
      <c r="B1797" s="28"/>
      <c r="C1797" s="28"/>
      <c r="D1797" s="28"/>
      <c r="E1797" s="28"/>
      <c r="F1797" s="284">
        <f t="shared" si="37"/>
        <v>26</v>
      </c>
      <c r="I1797" s="50">
        <v>7</v>
      </c>
      <c r="J1797" s="50">
        <v>19</v>
      </c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4806</v>
      </c>
      <c r="B1798" s="28"/>
      <c r="C1798" s="28"/>
      <c r="D1798" s="28"/>
      <c r="E1798" s="28"/>
      <c r="F1798" s="284">
        <f t="shared" si="37"/>
        <v>6</v>
      </c>
      <c r="I1798" s="50">
        <v>6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5059</v>
      </c>
      <c r="B1799" s="28"/>
      <c r="C1799" s="28"/>
      <c r="D1799" s="28"/>
      <c r="E1799" s="28"/>
      <c r="F1799" s="284">
        <f t="shared" si="37"/>
        <v>2</v>
      </c>
      <c r="J1799" s="50">
        <v>2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5088</v>
      </c>
      <c r="B1800" s="28"/>
      <c r="C1800" s="28"/>
      <c r="D1800" s="28"/>
      <c r="E1800" s="28"/>
      <c r="F1800" s="284">
        <f t="shared" si="37"/>
        <v>5</v>
      </c>
      <c r="J1800" s="50">
        <v>5</v>
      </c>
      <c r="K1800" s="483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5469</v>
      </c>
      <c r="B1801" s="28"/>
      <c r="C1801" s="28"/>
      <c r="D1801" s="28"/>
      <c r="F1801" s="284">
        <f t="shared" si="37"/>
        <v>17</v>
      </c>
      <c r="J1801" s="50">
        <v>17</v>
      </c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5405</v>
      </c>
      <c r="B1802" s="28"/>
      <c r="C1802" s="28"/>
      <c r="D1802" s="28"/>
      <c r="E1802" s="28"/>
      <c r="F1802" s="284">
        <f t="shared" si="37"/>
        <v>38</v>
      </c>
      <c r="H1802" s="50">
        <v>35</v>
      </c>
      <c r="I1802" s="50">
        <v>3</v>
      </c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4586</v>
      </c>
      <c r="B1803" s="28"/>
      <c r="C1803" s="28"/>
      <c r="D1803" s="28"/>
      <c r="E1803" s="28"/>
      <c r="F1803" s="284">
        <f t="shared" si="37"/>
        <v>1</v>
      </c>
      <c r="I1803" s="50">
        <v>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5058</v>
      </c>
      <c r="B1804" s="28"/>
      <c r="C1804" s="28"/>
      <c r="D1804" s="28"/>
      <c r="E1804" s="28"/>
      <c r="F1804" s="284">
        <f t="shared" si="37"/>
        <v>7</v>
      </c>
      <c r="J1804" s="50">
        <v>7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4519</v>
      </c>
      <c r="B1805" s="28"/>
      <c r="C1805" s="28"/>
      <c r="D1805" s="28"/>
      <c r="E1805" s="28"/>
      <c r="F1805" s="284">
        <f t="shared" si="37"/>
        <v>169</v>
      </c>
      <c r="G1805" s="50">
        <v>41</v>
      </c>
      <c r="H1805" s="50">
        <v>128</v>
      </c>
      <c r="K1805" s="194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5029</v>
      </c>
      <c r="B1806" s="28"/>
      <c r="C1806" s="28"/>
      <c r="D1806" s="28"/>
      <c r="E1806" s="28"/>
      <c r="F1806" s="284">
        <f t="shared" si="37"/>
        <v>1</v>
      </c>
      <c r="K1806" s="50">
        <v>1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4795</v>
      </c>
      <c r="B1807" s="28"/>
      <c r="C1807" s="28"/>
      <c r="D1807" s="28"/>
      <c r="E1807" s="28"/>
      <c r="F1807" s="284">
        <f t="shared" si="37"/>
        <v>26</v>
      </c>
      <c r="I1807" s="50">
        <v>1</v>
      </c>
      <c r="J1807" s="50">
        <v>25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06" t="s">
        <v>4581</v>
      </c>
      <c r="B1808" s="28"/>
      <c r="C1808" s="28"/>
      <c r="D1808" s="28"/>
      <c r="E1808" s="28"/>
      <c r="F1808" s="284">
        <f t="shared" si="37"/>
        <v>1</v>
      </c>
      <c r="I1808" s="50">
        <v>1</v>
      </c>
      <c r="K1808" s="194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06" t="s">
        <v>4583</v>
      </c>
      <c r="B1809" s="28"/>
      <c r="C1809" s="28"/>
      <c r="D1809" s="28"/>
      <c r="E1809" s="28"/>
      <c r="F1809" s="284">
        <f t="shared" si="37"/>
        <v>2</v>
      </c>
      <c r="I1809" s="50">
        <v>2</v>
      </c>
      <c r="K1809" s="194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06" t="s">
        <v>4977</v>
      </c>
      <c r="B1810" s="28"/>
      <c r="C1810" s="28"/>
      <c r="D1810" s="28"/>
      <c r="E1810" s="28"/>
      <c r="F1810" s="284">
        <f t="shared" si="37"/>
        <v>1</v>
      </c>
      <c r="J1810" s="50">
        <v>1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06" t="s">
        <v>4935</v>
      </c>
      <c r="B1811" s="28"/>
      <c r="C1811" s="28"/>
      <c r="D1811" s="28"/>
      <c r="E1811" s="28"/>
      <c r="F1811" s="284">
        <f t="shared" si="37"/>
        <v>6</v>
      </c>
      <c r="J1811" s="50">
        <v>6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06" t="s">
        <v>4591</v>
      </c>
      <c r="B1812" s="28"/>
      <c r="C1812" s="28"/>
      <c r="D1812" s="28"/>
      <c r="E1812" s="28"/>
      <c r="F1812" s="284">
        <f t="shared" si="37"/>
        <v>5</v>
      </c>
      <c r="I1812" s="50">
        <v>5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06" t="s">
        <v>4944</v>
      </c>
      <c r="B1813" s="28"/>
      <c r="C1813" s="28"/>
      <c r="D1813" s="28"/>
      <c r="E1813" s="28"/>
      <c r="F1813" s="284">
        <f t="shared" si="37"/>
        <v>14</v>
      </c>
      <c r="J1813" s="50">
        <v>13</v>
      </c>
      <c r="K1813" s="50">
        <v>1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06" t="s">
        <v>5360</v>
      </c>
      <c r="B1814" s="28"/>
      <c r="C1814" s="28"/>
      <c r="D1814" s="28"/>
      <c r="E1814" s="28"/>
      <c r="F1814" s="284">
        <f t="shared" si="37"/>
        <v>4</v>
      </c>
      <c r="H1814" s="50">
        <v>4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06" t="s">
        <v>4978</v>
      </c>
      <c r="B1815" s="28"/>
      <c r="C1815" s="28"/>
      <c r="D1815" s="28"/>
      <c r="E1815" s="28"/>
      <c r="F1815" s="284">
        <f t="shared" si="37"/>
        <v>24</v>
      </c>
      <c r="I1815" s="50">
        <v>21</v>
      </c>
      <c r="J1815" s="50">
        <v>3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06" t="s">
        <v>4835</v>
      </c>
      <c r="B1816" s="28"/>
      <c r="C1816" s="28"/>
      <c r="D1816" s="28"/>
      <c r="E1816" s="28"/>
      <c r="F1816" s="284">
        <f t="shared" si="37"/>
        <v>12</v>
      </c>
      <c r="J1816" s="50">
        <v>12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06" t="s">
        <v>4830</v>
      </c>
      <c r="B1817" s="28"/>
      <c r="C1817" s="28"/>
      <c r="D1817" s="28"/>
      <c r="E1817" s="28"/>
      <c r="F1817" s="284">
        <f t="shared" si="37"/>
        <v>3</v>
      </c>
      <c r="J1817" s="483">
        <v>3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06" t="s">
        <v>5466</v>
      </c>
      <c r="B1818" s="28"/>
      <c r="C1818" s="28"/>
      <c r="D1818" s="28"/>
      <c r="F1818" s="284">
        <f t="shared" si="37"/>
        <v>3</v>
      </c>
      <c r="J1818" s="50">
        <v>3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06" t="s">
        <v>4566</v>
      </c>
      <c r="B1819" s="28"/>
      <c r="C1819" s="28"/>
      <c r="D1819" s="28"/>
      <c r="E1819" s="28"/>
      <c r="F1819" s="284">
        <f t="shared" si="37"/>
        <v>2</v>
      </c>
      <c r="J1819" s="50">
        <v>2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06" t="s">
        <v>4590</v>
      </c>
      <c r="B1820" s="28"/>
      <c r="C1820" s="28"/>
      <c r="D1820" s="28"/>
      <c r="E1820" s="28"/>
      <c r="F1820" s="284">
        <f t="shared" si="37"/>
        <v>15</v>
      </c>
      <c r="I1820" s="50">
        <v>15</v>
      </c>
      <c r="K1820" s="194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06" t="s">
        <v>5086</v>
      </c>
      <c r="B1821" s="28"/>
      <c r="C1821" s="28"/>
      <c r="D1821" s="28"/>
      <c r="E1821" s="28"/>
      <c r="F1821" s="284">
        <f t="shared" si="37"/>
        <v>2</v>
      </c>
      <c r="J1821" s="50">
        <v>2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06" t="s">
        <v>4979</v>
      </c>
      <c r="B1822" s="28"/>
      <c r="C1822" s="28"/>
      <c r="D1822" s="28"/>
      <c r="E1822" s="28"/>
      <c r="F1822" s="284">
        <f t="shared" si="37"/>
        <v>4</v>
      </c>
      <c r="I1822" s="50">
        <v>4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06" t="s">
        <v>4565</v>
      </c>
      <c r="B1823" s="28"/>
      <c r="C1823" s="28"/>
      <c r="D1823" s="28"/>
      <c r="E1823" s="28"/>
      <c r="F1823" s="284">
        <f t="shared" si="37"/>
        <v>5</v>
      </c>
      <c r="J1823" s="50">
        <v>5</v>
      </c>
      <c r="K1823" s="194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06" t="s">
        <v>5057</v>
      </c>
      <c r="B1824" s="28"/>
      <c r="C1824" s="28"/>
      <c r="D1824" s="28"/>
      <c r="E1824" s="28"/>
      <c r="F1824" s="284">
        <f t="shared" si="37"/>
        <v>1</v>
      </c>
      <c r="J1824" s="50">
        <v>1</v>
      </c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06" t="s">
        <v>5337</v>
      </c>
      <c r="B1825" s="28"/>
      <c r="C1825" s="28"/>
      <c r="D1825" s="28"/>
      <c r="E1825" s="28"/>
      <c r="F1825" s="284">
        <f t="shared" si="37"/>
        <v>3</v>
      </c>
      <c r="I1825" s="50">
        <v>3</v>
      </c>
      <c r="K1825" s="483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06" t="s">
        <v>4840</v>
      </c>
      <c r="B1826" s="28"/>
      <c r="C1826" s="28"/>
      <c r="D1826" s="28"/>
      <c r="E1826" s="28"/>
      <c r="F1826" s="284">
        <f t="shared" si="37"/>
        <v>21</v>
      </c>
      <c r="H1826" s="50">
        <v>17</v>
      </c>
      <c r="I1826" s="50">
        <v>4</v>
      </c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06" t="s">
        <v>5427</v>
      </c>
      <c r="B1827" s="28"/>
      <c r="C1827" s="28"/>
      <c r="D1827" s="28"/>
      <c r="E1827" s="28"/>
      <c r="F1827" s="284">
        <f t="shared" si="37"/>
        <v>1</v>
      </c>
      <c r="I1827" s="50">
        <v>1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06" t="s">
        <v>5465</v>
      </c>
      <c r="B1828" s="28"/>
      <c r="C1828" s="28"/>
      <c r="D1828" s="28"/>
      <c r="F1828" s="284">
        <f t="shared" si="37"/>
        <v>10</v>
      </c>
      <c r="I1828" s="50">
        <v>7</v>
      </c>
      <c r="J1828" s="50">
        <v>3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06" t="s">
        <v>5429</v>
      </c>
      <c r="B1829" s="28"/>
      <c r="C1829" s="28"/>
      <c r="D1829" s="28"/>
      <c r="E1829" s="28"/>
      <c r="F1829" s="284">
        <f t="shared" si="37"/>
        <v>1</v>
      </c>
      <c r="I1829" s="50">
        <v>1</v>
      </c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06" t="s">
        <v>4551</v>
      </c>
      <c r="B1830" s="28"/>
      <c r="C1830" s="28"/>
      <c r="D1830" s="28"/>
      <c r="E1830" s="28"/>
      <c r="F1830" s="284">
        <f t="shared" si="37"/>
        <v>1</v>
      </c>
      <c r="J1830" s="50">
        <v>1</v>
      </c>
      <c r="K1830" s="194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06" t="s">
        <v>4938</v>
      </c>
      <c r="B1831" s="28"/>
      <c r="C1831" s="28"/>
      <c r="D1831" s="28"/>
      <c r="E1831" s="28"/>
      <c r="F1831" s="284">
        <f t="shared" si="37"/>
        <v>24</v>
      </c>
      <c r="J1831" s="50">
        <v>24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06" t="s">
        <v>4828</v>
      </c>
      <c r="B1832" s="28"/>
      <c r="C1832" s="28"/>
      <c r="D1832" s="28"/>
      <c r="E1832" s="28"/>
      <c r="F1832" s="284">
        <f t="shared" si="37"/>
        <v>11</v>
      </c>
      <c r="J1832" s="50">
        <v>11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06" t="s">
        <v>5471</v>
      </c>
      <c r="B1833" s="28"/>
      <c r="C1833" s="28"/>
      <c r="D1833" s="28"/>
      <c r="F1833" s="284">
        <f t="shared" si="37"/>
        <v>4</v>
      </c>
      <c r="J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06" t="s">
        <v>5439</v>
      </c>
      <c r="B1834" s="28"/>
      <c r="C1834" s="28"/>
      <c r="D1834" s="28"/>
      <c r="F1834" s="284">
        <f t="shared" si="37"/>
        <v>3</v>
      </c>
      <c r="J1834" s="50">
        <v>3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06" t="s">
        <v>4585</v>
      </c>
      <c r="B1835" s="28"/>
      <c r="C1835" s="28"/>
      <c r="D1835" s="28"/>
      <c r="E1835" s="28"/>
      <c r="F1835" s="284">
        <f t="shared" ref="F1835:F1900" si="38">SUM(G1835:L1835)</f>
        <v>4</v>
      </c>
      <c r="I1835" s="50">
        <v>4</v>
      </c>
      <c r="K1835" s="194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06" t="s">
        <v>4980</v>
      </c>
      <c r="B1836" s="28"/>
      <c r="C1836" s="28"/>
      <c r="D1836" s="28"/>
      <c r="E1836" s="28"/>
      <c r="F1836" s="284">
        <f t="shared" si="38"/>
        <v>55</v>
      </c>
      <c r="H1836" s="50">
        <v>55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06" t="s">
        <v>5428</v>
      </c>
      <c r="B1837" s="28"/>
      <c r="C1837" s="28"/>
      <c r="D1837" s="28"/>
      <c r="E1837" s="28"/>
      <c r="F1837" s="284">
        <f t="shared" si="38"/>
        <v>11</v>
      </c>
      <c r="I1837" s="50">
        <v>11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06" t="s">
        <v>4783</v>
      </c>
      <c r="B1838" s="28"/>
      <c r="C1838" s="28"/>
      <c r="D1838" s="28"/>
      <c r="E1838" s="28"/>
      <c r="F1838" s="284">
        <f t="shared" si="38"/>
        <v>3</v>
      </c>
      <c r="K1838" s="483">
        <v>3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06" t="s">
        <v>4592</v>
      </c>
      <c r="B1839" s="28"/>
      <c r="C1839" s="28"/>
      <c r="D1839" s="28"/>
      <c r="E1839" s="28"/>
      <c r="F1839" s="284">
        <f t="shared" si="38"/>
        <v>5</v>
      </c>
      <c r="I1839" s="50">
        <v>5</v>
      </c>
      <c r="K1839" s="194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06" t="s">
        <v>4525</v>
      </c>
      <c r="B1840" s="28"/>
      <c r="C1840" s="28"/>
      <c r="D1840" s="28"/>
      <c r="E1840" s="28"/>
      <c r="F1840" s="284">
        <f t="shared" si="38"/>
        <v>7</v>
      </c>
      <c r="H1840" s="50">
        <v>7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06" t="s">
        <v>4575</v>
      </c>
      <c r="B1841" s="28"/>
      <c r="C1841" s="28"/>
      <c r="D1841" s="28"/>
      <c r="E1841" s="28"/>
      <c r="F1841" s="284">
        <f t="shared" si="38"/>
        <v>1</v>
      </c>
      <c r="J1841" s="50">
        <v>1</v>
      </c>
      <c r="K1841" s="194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06" t="s">
        <v>4576</v>
      </c>
      <c r="B1842" s="28"/>
      <c r="C1842" s="28"/>
      <c r="D1842" s="28"/>
      <c r="E1842" s="28"/>
      <c r="F1842" s="284">
        <f t="shared" si="38"/>
        <v>12</v>
      </c>
      <c r="J1842" s="50">
        <v>11</v>
      </c>
      <c r="K1842" s="483">
        <v>1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06" t="s">
        <v>4837</v>
      </c>
      <c r="B1843" s="28"/>
      <c r="C1843" s="28"/>
      <c r="D1843" s="28"/>
      <c r="E1843" s="28"/>
      <c r="F1843" s="284">
        <f t="shared" si="38"/>
        <v>4</v>
      </c>
      <c r="I1843" s="50">
        <v>2</v>
      </c>
      <c r="J1843" s="50">
        <v>2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06" t="s">
        <v>5336</v>
      </c>
      <c r="B1844" s="28"/>
      <c r="C1844" s="28"/>
      <c r="D1844" s="28"/>
      <c r="E1844" s="28"/>
      <c r="F1844" s="284">
        <f t="shared" si="38"/>
        <v>10</v>
      </c>
      <c r="I1844" s="50">
        <v>10</v>
      </c>
      <c r="K1844" s="483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06" t="s">
        <v>4556</v>
      </c>
      <c r="B1845" s="28"/>
      <c r="C1845" s="28"/>
      <c r="D1845" s="28"/>
      <c r="E1845" s="28"/>
      <c r="F1845" s="284">
        <f t="shared" si="38"/>
        <v>31</v>
      </c>
      <c r="J1845" s="50">
        <v>31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06" t="s">
        <v>4723</v>
      </c>
      <c r="B1846" s="28"/>
      <c r="C1846" s="28"/>
      <c r="D1846" s="28"/>
      <c r="E1846" s="28"/>
      <c r="F1846" s="284">
        <f t="shared" si="38"/>
        <v>1</v>
      </c>
      <c r="J1846" s="50">
        <v>1</v>
      </c>
      <c r="K1846" s="194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06" t="s">
        <v>5416</v>
      </c>
      <c r="B1847" s="28"/>
      <c r="C1847" s="28"/>
      <c r="D1847" s="28"/>
      <c r="E1847" s="28"/>
      <c r="F1847" s="284">
        <f t="shared" si="38"/>
        <v>1</v>
      </c>
      <c r="J1847" s="50">
        <v>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06" t="s">
        <v>5362</v>
      </c>
      <c r="B1848" s="28"/>
      <c r="C1848" s="28"/>
      <c r="D1848" s="28"/>
      <c r="E1848" s="28"/>
      <c r="F1848" s="284">
        <f t="shared" si="38"/>
        <v>3</v>
      </c>
      <c r="H1848" s="50">
        <v>3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06" t="s">
        <v>4733</v>
      </c>
      <c r="B1849" s="28"/>
      <c r="C1849" s="28"/>
      <c r="D1849" s="28"/>
      <c r="E1849" s="28"/>
      <c r="F1849" s="284">
        <f t="shared" si="38"/>
        <v>43</v>
      </c>
      <c r="H1849" s="50">
        <v>42</v>
      </c>
      <c r="I1849" s="50">
        <v>1</v>
      </c>
      <c r="K1849" s="194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06" t="s">
        <v>4926</v>
      </c>
      <c r="B1850" s="28"/>
      <c r="C1850" s="28"/>
      <c r="D1850" s="28"/>
      <c r="E1850" s="28"/>
      <c r="F1850" s="284">
        <f t="shared" si="38"/>
        <v>4</v>
      </c>
      <c r="I1850" s="50">
        <v>2</v>
      </c>
      <c r="J1850" s="50">
        <v>2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06" t="s">
        <v>5418</v>
      </c>
      <c r="B1851" s="28"/>
      <c r="C1851" s="28"/>
      <c r="D1851" s="28"/>
      <c r="E1851" s="28"/>
      <c r="F1851" s="284">
        <f t="shared" si="38"/>
        <v>1</v>
      </c>
      <c r="J1851" s="50">
        <v>1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06" t="s">
        <v>4550</v>
      </c>
      <c r="B1852" s="28"/>
      <c r="C1852" s="28"/>
      <c r="D1852" s="28"/>
      <c r="E1852" s="28"/>
      <c r="F1852" s="284">
        <f t="shared" si="38"/>
        <v>17</v>
      </c>
      <c r="I1852" s="50">
        <v>6</v>
      </c>
      <c r="J1852" s="50">
        <v>11</v>
      </c>
      <c r="K1852" s="194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06" t="s">
        <v>4570</v>
      </c>
      <c r="B1853" s="28"/>
      <c r="C1853" s="28"/>
      <c r="D1853" s="28"/>
      <c r="E1853" s="28"/>
      <c r="F1853" s="284">
        <f t="shared" si="38"/>
        <v>39</v>
      </c>
      <c r="J1853" s="50">
        <v>39</v>
      </c>
      <c r="K1853" s="194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06" t="s">
        <v>5032</v>
      </c>
      <c r="B1854" s="28"/>
      <c r="C1854" s="28"/>
      <c r="D1854" s="28"/>
      <c r="E1854" s="28"/>
      <c r="F1854" s="284">
        <f t="shared" si="38"/>
        <v>2</v>
      </c>
      <c r="J1854" s="50">
        <v>2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06" t="s">
        <v>4524</v>
      </c>
      <c r="B1855" s="28"/>
      <c r="C1855" s="28"/>
      <c r="D1855" s="28"/>
      <c r="E1855" s="28"/>
      <c r="F1855" s="284">
        <f t="shared" si="38"/>
        <v>1</v>
      </c>
      <c r="H1855" s="50">
        <v>1</v>
      </c>
      <c r="K1855" s="194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06" t="s">
        <v>4728</v>
      </c>
      <c r="B1856" s="28"/>
      <c r="C1856" s="28"/>
      <c r="D1856" s="28"/>
      <c r="E1856" s="28"/>
      <c r="F1856" s="284">
        <f t="shared" si="38"/>
        <v>2</v>
      </c>
      <c r="J1856" s="50">
        <v>2</v>
      </c>
      <c r="K1856" s="194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06" t="s">
        <v>4588</v>
      </c>
      <c r="B1857" s="28"/>
      <c r="C1857" s="28"/>
      <c r="D1857" s="28"/>
      <c r="E1857" s="28"/>
      <c r="F1857" s="284">
        <f t="shared" si="38"/>
        <v>19</v>
      </c>
      <c r="I1857" s="50">
        <v>16</v>
      </c>
      <c r="J1857" s="50">
        <v>3</v>
      </c>
      <c r="K1857" s="194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06" t="s">
        <v>5357</v>
      </c>
      <c r="B1858" s="28"/>
      <c r="C1858" s="28"/>
      <c r="D1858" s="28"/>
      <c r="E1858" s="28"/>
      <c r="F1858" s="284">
        <f t="shared" si="38"/>
        <v>7</v>
      </c>
      <c r="J1858" s="50">
        <v>7</v>
      </c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06" t="s">
        <v>4573</v>
      </c>
      <c r="B1859" s="28"/>
      <c r="C1859" s="28"/>
      <c r="D1859" s="28"/>
      <c r="E1859" s="28"/>
      <c r="F1859" s="284">
        <f t="shared" si="38"/>
        <v>2</v>
      </c>
      <c r="J1859" s="50">
        <v>2</v>
      </c>
      <c r="K1859" s="194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06" t="s">
        <v>4522</v>
      </c>
      <c r="B1860" s="28"/>
      <c r="C1860" s="28"/>
      <c r="D1860" s="28"/>
      <c r="E1860" s="28"/>
      <c r="F1860" s="284">
        <f t="shared" si="38"/>
        <v>18</v>
      </c>
      <c r="H1860" s="50">
        <v>18</v>
      </c>
      <c r="K1860" s="194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06" t="s">
        <v>5087</v>
      </c>
      <c r="B1861" s="28"/>
      <c r="C1861" s="28"/>
      <c r="D1861" s="28"/>
      <c r="E1861" s="28"/>
      <c r="F1861" s="284">
        <f t="shared" si="38"/>
        <v>30</v>
      </c>
      <c r="I1861" s="50">
        <v>5</v>
      </c>
      <c r="J1861" s="50">
        <v>15</v>
      </c>
      <c r="K1861" s="50">
        <v>10</v>
      </c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06" t="s">
        <v>4982</v>
      </c>
      <c r="B1862" s="28"/>
      <c r="C1862" s="28"/>
      <c r="D1862" s="28"/>
      <c r="E1862" s="28"/>
      <c r="F1862" s="284">
        <f t="shared" si="38"/>
        <v>7</v>
      </c>
      <c r="H1862" s="50">
        <v>7</v>
      </c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>
      <c r="A1863" s="206" t="s">
        <v>5028</v>
      </c>
      <c r="B1863" s="28"/>
      <c r="C1863" s="28"/>
      <c r="D1863" s="28"/>
      <c r="E1863" s="28"/>
      <c r="F1863" s="284">
        <f t="shared" si="38"/>
        <v>3</v>
      </c>
      <c r="K1863" s="50">
        <v>3</v>
      </c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06" t="s">
        <v>4521</v>
      </c>
      <c r="B1864" s="28"/>
      <c r="C1864" s="28"/>
      <c r="D1864" s="28"/>
      <c r="E1864" s="28"/>
      <c r="F1864" s="284">
        <f t="shared" si="38"/>
        <v>2</v>
      </c>
      <c r="H1864" s="50">
        <v>2</v>
      </c>
      <c r="K1864" s="194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>
      <c r="A1865" s="206" t="s">
        <v>5425</v>
      </c>
      <c r="B1865" s="28"/>
      <c r="C1865" s="28"/>
      <c r="D1865" s="28"/>
      <c r="E1865" s="28"/>
      <c r="F1865" s="284">
        <f t="shared" si="38"/>
        <v>3</v>
      </c>
      <c r="J1865" s="50">
        <v>3</v>
      </c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>
      <c r="A1866" s="206" t="s">
        <v>4561</v>
      </c>
      <c r="B1866" s="28"/>
      <c r="C1866" s="28"/>
      <c r="D1866" s="28"/>
      <c r="E1866" s="28"/>
      <c r="F1866" s="284">
        <f t="shared" si="38"/>
        <v>16</v>
      </c>
      <c r="J1866" s="50">
        <v>16</v>
      </c>
      <c r="K1866" s="194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>
      <c r="A1867" s="206" t="s">
        <v>4564</v>
      </c>
      <c r="B1867" s="28"/>
      <c r="C1867" s="28"/>
      <c r="D1867" s="28"/>
      <c r="E1867" s="28"/>
      <c r="F1867" s="284">
        <f t="shared" si="38"/>
        <v>36</v>
      </c>
      <c r="H1867" s="50">
        <v>5</v>
      </c>
      <c r="I1867" s="50">
        <v>20</v>
      </c>
      <c r="J1867" s="50">
        <v>11</v>
      </c>
      <c r="K1867" s="194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>
      <c r="A1868" s="206" t="s">
        <v>4933</v>
      </c>
      <c r="B1868" s="28"/>
      <c r="C1868" s="28"/>
      <c r="D1868" s="28"/>
      <c r="E1868" s="28"/>
      <c r="F1868" s="284">
        <f t="shared" si="38"/>
        <v>3</v>
      </c>
      <c r="I1868" s="50">
        <v>3</v>
      </c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>
      <c r="A1869" s="206" t="s">
        <v>5333</v>
      </c>
      <c r="B1869" s="28"/>
      <c r="C1869" s="28"/>
      <c r="D1869" s="28"/>
      <c r="E1869" s="28"/>
      <c r="F1869" s="284">
        <f t="shared" si="38"/>
        <v>11</v>
      </c>
      <c r="I1869" s="50">
        <v>11</v>
      </c>
      <c r="K1869" s="483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>
      <c r="A1870" s="206" t="s">
        <v>5024</v>
      </c>
      <c r="B1870" s="28"/>
      <c r="C1870" s="28"/>
      <c r="D1870" s="28"/>
      <c r="E1870" s="28"/>
      <c r="F1870" s="284">
        <f t="shared" si="38"/>
        <v>10</v>
      </c>
      <c r="K1870" s="50">
        <v>10</v>
      </c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>
      <c r="A1871" s="206" t="s">
        <v>5026</v>
      </c>
      <c r="B1871" s="28"/>
      <c r="C1871" s="28"/>
      <c r="D1871" s="28"/>
      <c r="E1871" s="28"/>
      <c r="F1871" s="284">
        <f t="shared" si="38"/>
        <v>15</v>
      </c>
      <c r="K1871" s="50">
        <v>15</v>
      </c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>
      <c r="A1872" s="206" t="s">
        <v>4941</v>
      </c>
      <c r="B1872" s="28"/>
      <c r="C1872" s="28"/>
      <c r="D1872" s="28"/>
      <c r="E1872" s="28"/>
      <c r="F1872" s="284">
        <f t="shared" si="38"/>
        <v>27</v>
      </c>
      <c r="I1872" s="50">
        <v>15</v>
      </c>
      <c r="J1872" s="50">
        <v>12</v>
      </c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206" t="s">
        <v>4927</v>
      </c>
      <c r="B1873" s="28"/>
      <c r="C1873" s="28"/>
      <c r="D1873" s="28"/>
      <c r="E1873" s="28"/>
      <c r="F1873" s="284">
        <f t="shared" si="38"/>
        <v>23</v>
      </c>
      <c r="I1873" s="50">
        <v>7</v>
      </c>
      <c r="J1873" s="50">
        <v>16</v>
      </c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287" t="s">
        <v>5476</v>
      </c>
      <c r="B1874" s="28"/>
      <c r="C1874" s="28"/>
      <c r="D1874" s="28"/>
      <c r="F1874" s="284">
        <f t="shared" si="38"/>
        <v>12</v>
      </c>
      <c r="J1874" s="50">
        <v>12</v>
      </c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287" t="s">
        <v>5477</v>
      </c>
      <c r="B1875" s="28"/>
      <c r="C1875" s="28"/>
      <c r="D1875" s="28"/>
      <c r="F1875" s="284">
        <f t="shared" si="38"/>
        <v>5</v>
      </c>
      <c r="J1875" s="50">
        <v>5</v>
      </c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87" t="s">
        <v>5478</v>
      </c>
      <c r="B1876" s="28"/>
      <c r="C1876" s="28"/>
      <c r="D1876" s="28"/>
      <c r="F1876" s="284">
        <f t="shared" si="38"/>
        <v>25</v>
      </c>
      <c r="J1876" s="50">
        <v>25</v>
      </c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287" t="s">
        <v>5479</v>
      </c>
      <c r="B1877" s="28"/>
      <c r="C1877" s="28"/>
      <c r="D1877" s="28"/>
      <c r="F1877" s="284">
        <f t="shared" si="38"/>
        <v>8</v>
      </c>
      <c r="J1877" s="50">
        <v>8</v>
      </c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287" t="s">
        <v>5480</v>
      </c>
      <c r="B1878" s="28"/>
      <c r="C1878" s="28"/>
      <c r="D1878" s="28"/>
      <c r="F1878" s="284">
        <f t="shared" si="38"/>
        <v>5</v>
      </c>
      <c r="J1878" s="50">
        <v>5</v>
      </c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287" t="s">
        <v>5481</v>
      </c>
      <c r="B1879" s="28"/>
      <c r="C1879" s="28"/>
      <c r="D1879" s="28"/>
      <c r="F1879" s="284">
        <f t="shared" si="38"/>
        <v>2</v>
      </c>
      <c r="J1879" s="50">
        <v>2</v>
      </c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87" t="s">
        <v>5482</v>
      </c>
      <c r="B1880" s="28"/>
      <c r="C1880" s="28"/>
      <c r="D1880" s="28"/>
      <c r="F1880" s="284">
        <f t="shared" si="38"/>
        <v>11</v>
      </c>
      <c r="J1880" s="50">
        <v>11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287" t="s">
        <v>5483</v>
      </c>
      <c r="B1881" s="28"/>
      <c r="C1881" s="28"/>
      <c r="D1881" s="28"/>
      <c r="F1881" s="284">
        <f t="shared" si="38"/>
        <v>1</v>
      </c>
      <c r="J1881" s="50">
        <v>1</v>
      </c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287" t="s">
        <v>5484</v>
      </c>
      <c r="B1882" s="28"/>
      <c r="C1882" s="28"/>
      <c r="D1882" s="28"/>
      <c r="F1882" s="284">
        <f t="shared" si="38"/>
        <v>1</v>
      </c>
      <c r="J1882" s="50">
        <v>1</v>
      </c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287" t="s">
        <v>5485</v>
      </c>
      <c r="B1883" s="28"/>
      <c r="C1883" s="28"/>
      <c r="D1883" s="28"/>
      <c r="F1883" s="284">
        <f t="shared" si="38"/>
        <v>3</v>
      </c>
      <c r="J1883" s="50">
        <v>3</v>
      </c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287" t="s">
        <v>5486</v>
      </c>
      <c r="C1884" s="28"/>
      <c r="D1884" s="28"/>
      <c r="E1884" s="28"/>
      <c r="F1884" s="284">
        <f t="shared" si="38"/>
        <v>1</v>
      </c>
      <c r="J1884" s="50">
        <v>1</v>
      </c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287" t="s">
        <v>5487</v>
      </c>
      <c r="C1885" s="28"/>
      <c r="D1885" s="28"/>
      <c r="E1885" s="28"/>
      <c r="F1885" s="284">
        <f t="shared" si="38"/>
        <v>12</v>
      </c>
      <c r="I1885" s="50">
        <v>12</v>
      </c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287" t="s">
        <v>5488</v>
      </c>
      <c r="C1886" s="28"/>
      <c r="D1886" s="28"/>
      <c r="E1886" s="28"/>
      <c r="F1886" s="284">
        <f t="shared" si="38"/>
        <v>2</v>
      </c>
      <c r="I1886" s="50">
        <v>2</v>
      </c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287" t="s">
        <v>5489</v>
      </c>
      <c r="C1887" s="28"/>
      <c r="D1887" s="28"/>
      <c r="E1887" s="28"/>
      <c r="F1887" s="284">
        <f t="shared" si="38"/>
        <v>6</v>
      </c>
      <c r="I1887" s="50">
        <v>6</v>
      </c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287" t="s">
        <v>5490</v>
      </c>
      <c r="C1888" s="28"/>
      <c r="D1888" s="28"/>
      <c r="E1888" s="28"/>
      <c r="F1888" s="284">
        <f t="shared" si="38"/>
        <v>1</v>
      </c>
      <c r="I1888" s="50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287" t="s">
        <v>5493</v>
      </c>
      <c r="C1889" s="28"/>
      <c r="D1889" s="28"/>
      <c r="E1889" s="28"/>
      <c r="F1889" s="284">
        <f t="shared" si="38"/>
        <v>5</v>
      </c>
      <c r="I1889" s="50">
        <v>5</v>
      </c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287" t="s">
        <v>5494</v>
      </c>
      <c r="C1890" s="28"/>
      <c r="D1890" s="28"/>
      <c r="E1890" s="28"/>
      <c r="F1890" s="284">
        <f t="shared" si="38"/>
        <v>4</v>
      </c>
      <c r="I1890" s="50">
        <v>1</v>
      </c>
      <c r="J1890" s="50">
        <v>3</v>
      </c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287" t="s">
        <v>5495</v>
      </c>
      <c r="B1891" s="28"/>
      <c r="C1891" s="28"/>
      <c r="D1891" s="28"/>
      <c r="E1891" s="28"/>
      <c r="F1891" s="284">
        <f t="shared" si="38"/>
        <v>38</v>
      </c>
      <c r="G1891" s="50">
        <v>38</v>
      </c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287" t="s">
        <v>5496</v>
      </c>
      <c r="B1892" s="28"/>
      <c r="C1892" s="28"/>
      <c r="D1892" s="28"/>
      <c r="E1892" s="28"/>
      <c r="F1892" s="284">
        <f t="shared" si="38"/>
        <v>60</v>
      </c>
      <c r="G1892" s="50">
        <v>60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287" t="s">
        <v>5497</v>
      </c>
      <c r="B1893" s="28"/>
      <c r="C1893" s="28"/>
      <c r="D1893" s="28"/>
      <c r="E1893" s="28"/>
      <c r="F1893" s="284">
        <f t="shared" si="38"/>
        <v>33</v>
      </c>
      <c r="G1893" s="50">
        <v>21</v>
      </c>
      <c r="I1893" s="50">
        <v>11</v>
      </c>
      <c r="J1893" s="50">
        <v>1</v>
      </c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287" t="s">
        <v>5498</v>
      </c>
      <c r="B1894" s="360"/>
      <c r="C1894" s="360"/>
      <c r="D1894" s="360"/>
      <c r="E1894" s="360"/>
      <c r="F1894" s="284">
        <f t="shared" si="38"/>
        <v>3</v>
      </c>
      <c r="G1894" s="50">
        <v>3</v>
      </c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287" t="s">
        <v>5571</v>
      </c>
      <c r="B1895" s="28"/>
      <c r="C1895" s="28"/>
      <c r="D1895" s="28"/>
      <c r="E1895" s="28"/>
      <c r="F1895" s="284">
        <f t="shared" si="38"/>
        <v>1</v>
      </c>
      <c r="G1895" s="28"/>
      <c r="K1895" s="50">
        <v>1</v>
      </c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287" t="s">
        <v>5572</v>
      </c>
      <c r="B1896" s="28"/>
      <c r="C1896" s="28"/>
      <c r="D1896" s="28"/>
      <c r="E1896" s="28"/>
      <c r="F1896" s="284">
        <f t="shared" si="38"/>
        <v>10</v>
      </c>
      <c r="G1896" s="28"/>
      <c r="K1896" s="50">
        <v>10</v>
      </c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87" t="s">
        <v>5573</v>
      </c>
      <c r="B1897" s="28"/>
      <c r="C1897" s="28"/>
      <c r="D1897" s="28"/>
      <c r="E1897" s="28"/>
      <c r="F1897" s="284">
        <f t="shared" si="38"/>
        <v>7</v>
      </c>
      <c r="G1897" s="28"/>
      <c r="I1897" s="50">
        <v>7</v>
      </c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287" t="s">
        <v>5574</v>
      </c>
      <c r="B1898" s="28"/>
      <c r="C1898" s="28"/>
      <c r="D1898" s="28"/>
      <c r="E1898" s="28"/>
      <c r="F1898" s="284">
        <f t="shared" si="38"/>
        <v>3</v>
      </c>
      <c r="G1898" s="28"/>
      <c r="J1898" s="50">
        <v>3</v>
      </c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287" t="s">
        <v>5575</v>
      </c>
      <c r="B1899" s="28"/>
      <c r="C1899" s="28"/>
      <c r="D1899" s="28"/>
      <c r="E1899" s="28"/>
      <c r="F1899" s="284">
        <f t="shared" si="38"/>
        <v>1</v>
      </c>
      <c r="G1899" s="28"/>
      <c r="I1899" s="50">
        <v>1</v>
      </c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287" t="s">
        <v>5576</v>
      </c>
      <c r="B1900" s="28"/>
      <c r="C1900" s="28"/>
      <c r="D1900" s="28"/>
      <c r="E1900" s="28"/>
      <c r="F1900" s="284">
        <f t="shared" si="38"/>
        <v>6</v>
      </c>
      <c r="G1900" s="28"/>
      <c r="I1900" s="50">
        <v>6</v>
      </c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287" t="s">
        <v>5577</v>
      </c>
      <c r="B1901" s="28"/>
      <c r="C1901" s="28"/>
      <c r="D1901" s="28"/>
      <c r="E1901" s="28"/>
      <c r="F1901" s="284">
        <f t="shared" ref="F1901:F1915" si="39">SUM(G1901:L1901)</f>
        <v>10</v>
      </c>
      <c r="G1901" s="28"/>
      <c r="I1901" s="50">
        <v>10</v>
      </c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87" t="s">
        <v>5578</v>
      </c>
      <c r="B1902" s="28"/>
      <c r="C1902" s="28"/>
      <c r="D1902" s="28"/>
      <c r="E1902" s="28"/>
      <c r="F1902" s="284">
        <f t="shared" si="39"/>
        <v>3</v>
      </c>
      <c r="G1902" s="28"/>
      <c r="I1902" s="50">
        <v>3</v>
      </c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287" t="s">
        <v>5579</v>
      </c>
      <c r="B1903" s="28"/>
      <c r="C1903" s="28"/>
      <c r="D1903" s="28"/>
      <c r="E1903" s="28"/>
      <c r="F1903" s="284">
        <f t="shared" si="39"/>
        <v>6</v>
      </c>
      <c r="G1903" s="28"/>
      <c r="I1903" s="50">
        <v>6</v>
      </c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287" t="s">
        <v>5580</v>
      </c>
      <c r="B1904" s="28"/>
      <c r="C1904" s="28"/>
      <c r="D1904" s="28"/>
      <c r="E1904" s="28"/>
      <c r="F1904" s="284">
        <f t="shared" si="39"/>
        <v>7</v>
      </c>
      <c r="G1904" s="28"/>
      <c r="I1904" s="50">
        <v>7</v>
      </c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287" t="s">
        <v>5581</v>
      </c>
      <c r="B1905" s="28"/>
      <c r="C1905" s="28"/>
      <c r="D1905" s="28"/>
      <c r="E1905" s="28"/>
      <c r="F1905" s="284">
        <f t="shared" si="39"/>
        <v>5</v>
      </c>
      <c r="G1905" s="28"/>
      <c r="I1905" s="50">
        <v>5</v>
      </c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287" t="s">
        <v>5582</v>
      </c>
      <c r="B1906" s="28"/>
      <c r="C1906" s="28"/>
      <c r="D1906" s="28"/>
      <c r="E1906" s="28"/>
      <c r="F1906" s="284">
        <f t="shared" si="39"/>
        <v>3</v>
      </c>
      <c r="G1906" s="28"/>
      <c r="I1906" s="50">
        <v>3</v>
      </c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287" t="s">
        <v>5611</v>
      </c>
      <c r="B1907" s="28"/>
      <c r="C1907" s="28"/>
      <c r="D1907" s="28"/>
      <c r="E1907" s="28"/>
      <c r="F1907" s="284">
        <f t="shared" si="39"/>
        <v>7</v>
      </c>
      <c r="G1907" s="28"/>
      <c r="J1907" s="50">
        <v>7</v>
      </c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287" t="s">
        <v>5612</v>
      </c>
      <c r="B1908" s="28"/>
      <c r="C1908" s="28"/>
      <c r="D1908" s="28"/>
      <c r="E1908" s="28"/>
      <c r="F1908" s="284">
        <f t="shared" si="39"/>
        <v>5</v>
      </c>
      <c r="G1908" s="28"/>
      <c r="J1908" s="50">
        <v>5</v>
      </c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87" t="s">
        <v>5615</v>
      </c>
      <c r="B1909" s="28"/>
      <c r="C1909" s="28"/>
      <c r="D1909" s="28"/>
      <c r="E1909" s="28"/>
      <c r="F1909" s="284">
        <f t="shared" si="39"/>
        <v>48</v>
      </c>
      <c r="G1909" s="28"/>
      <c r="I1909" s="50">
        <v>28</v>
      </c>
      <c r="J1909" s="50">
        <v>20</v>
      </c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287" t="s">
        <v>5616</v>
      </c>
      <c r="B1910" s="28"/>
      <c r="C1910" s="28"/>
      <c r="D1910" s="28"/>
      <c r="E1910" s="28"/>
      <c r="F1910" s="284">
        <f t="shared" si="39"/>
        <v>8</v>
      </c>
      <c r="G1910" s="28"/>
      <c r="I1910" s="50">
        <v>8</v>
      </c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287" t="s">
        <v>5618</v>
      </c>
      <c r="B1911" s="28"/>
      <c r="C1911" s="28"/>
      <c r="D1911" s="28"/>
      <c r="E1911" s="28"/>
      <c r="F1911" s="284">
        <f t="shared" si="39"/>
        <v>1</v>
      </c>
      <c r="G1911" s="28"/>
      <c r="I1911" s="50">
        <v>1</v>
      </c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287" t="s">
        <v>5619</v>
      </c>
      <c r="B1912" s="28"/>
      <c r="C1912" s="28"/>
      <c r="D1912" s="28"/>
      <c r="E1912" s="28"/>
      <c r="F1912" s="284">
        <f t="shared" si="39"/>
        <v>5</v>
      </c>
      <c r="G1912" s="28"/>
      <c r="I1912" s="50">
        <v>5</v>
      </c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287" t="s">
        <v>5620</v>
      </c>
      <c r="B1913" s="28"/>
      <c r="C1913" s="28"/>
      <c r="D1913" s="28"/>
      <c r="E1913" s="28"/>
      <c r="F1913" s="284">
        <f t="shared" si="39"/>
        <v>8</v>
      </c>
      <c r="G1913" s="28"/>
      <c r="H1913" s="50">
        <v>8</v>
      </c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287" t="s">
        <v>5621</v>
      </c>
      <c r="B1914" s="28"/>
      <c r="C1914" s="28"/>
      <c r="D1914" s="28"/>
      <c r="E1914" s="28"/>
      <c r="F1914" s="284">
        <f t="shared" si="39"/>
        <v>34</v>
      </c>
      <c r="G1914" s="28"/>
      <c r="H1914" s="50">
        <v>22</v>
      </c>
      <c r="J1914" s="50">
        <v>12</v>
      </c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287" t="s">
        <v>5622</v>
      </c>
      <c r="B1915" s="28"/>
      <c r="C1915" s="28"/>
      <c r="D1915" s="28"/>
      <c r="E1915" s="28"/>
      <c r="F1915" s="284">
        <f t="shared" si="39"/>
        <v>1</v>
      </c>
      <c r="G1915" s="284"/>
      <c r="H1915" s="50">
        <v>1</v>
      </c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287" t="s">
        <v>5643</v>
      </c>
      <c r="B1916" s="28"/>
      <c r="C1916" s="28"/>
      <c r="D1916" s="28"/>
      <c r="E1916" s="28"/>
      <c r="F1916" s="284"/>
      <c r="G1916" s="28"/>
      <c r="J1916" s="50">
        <v>2</v>
      </c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287" t="s">
        <v>5644</v>
      </c>
      <c r="B1917" s="28"/>
      <c r="C1917" s="28"/>
      <c r="D1917" s="28"/>
      <c r="E1917" s="28"/>
      <c r="F1917" s="284"/>
      <c r="G1917" s="28"/>
      <c r="J1917" s="50">
        <v>1</v>
      </c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287" t="s">
        <v>5645</v>
      </c>
      <c r="B1918" s="28"/>
      <c r="C1918" s="28"/>
      <c r="D1918" s="28"/>
      <c r="E1918" s="28"/>
      <c r="F1918" s="284"/>
      <c r="G1918" s="28"/>
      <c r="J1918" s="50">
        <v>1</v>
      </c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287" t="s">
        <v>5647</v>
      </c>
      <c r="B1919" s="28"/>
      <c r="C1919" s="28"/>
      <c r="D1919" s="28"/>
      <c r="E1919" s="28"/>
      <c r="F1919" s="284"/>
      <c r="G1919" s="28"/>
      <c r="J1919" s="50">
        <v>1</v>
      </c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287" t="s">
        <v>5648</v>
      </c>
      <c r="B1920" s="28"/>
      <c r="C1920" s="28"/>
      <c r="D1920" s="28"/>
      <c r="E1920" s="28"/>
      <c r="F1920" s="284"/>
      <c r="G1920" s="28"/>
      <c r="J1920" s="50">
        <v>1</v>
      </c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287" t="s">
        <v>5649</v>
      </c>
      <c r="B1921" s="28"/>
      <c r="C1921" s="28"/>
      <c r="D1921" s="28"/>
      <c r="E1921" s="28"/>
      <c r="F1921" s="284"/>
      <c r="G1921" s="28"/>
      <c r="J1921" s="50">
        <v>7</v>
      </c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287" t="s">
        <v>5650</v>
      </c>
      <c r="B1922" s="28"/>
      <c r="C1922" s="28"/>
      <c r="D1922" s="28"/>
      <c r="E1922" s="28"/>
      <c r="F1922" s="284"/>
      <c r="G1922" s="28"/>
      <c r="J1922" s="50">
        <v>2</v>
      </c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287" t="s">
        <v>5653</v>
      </c>
      <c r="B1923" s="28"/>
      <c r="C1923" s="28"/>
      <c r="D1923" s="28"/>
      <c r="E1923" s="28"/>
      <c r="F1923" s="284"/>
      <c r="G1923" s="28"/>
      <c r="I1923" s="50">
        <v>2</v>
      </c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287" t="s">
        <v>5654</v>
      </c>
      <c r="B1924" s="28"/>
      <c r="C1924" s="28"/>
      <c r="D1924" s="28"/>
      <c r="E1924" s="28"/>
      <c r="F1924" s="284"/>
      <c r="G1924" s="28"/>
      <c r="I1924" s="50">
        <v>14</v>
      </c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287" t="s">
        <v>5655</v>
      </c>
      <c r="B1925" s="28"/>
      <c r="C1925" s="28"/>
      <c r="D1925" s="28"/>
      <c r="E1925" s="28"/>
      <c r="F1925" s="284"/>
      <c r="G1925" s="28"/>
      <c r="I1925" s="50">
        <v>6</v>
      </c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57" t="s">
        <v>5656</v>
      </c>
      <c r="B1926" s="28"/>
      <c r="C1926" s="28"/>
      <c r="D1926" s="28"/>
      <c r="E1926" s="28"/>
      <c r="F1926" s="284"/>
      <c r="G1926" s="28"/>
      <c r="I1926" s="50">
        <v>21</v>
      </c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287" t="s">
        <v>5657</v>
      </c>
      <c r="B1927" s="28"/>
      <c r="C1927" s="28"/>
      <c r="D1927" s="28"/>
      <c r="E1927" s="28"/>
      <c r="F1927" s="284"/>
      <c r="G1927" s="28"/>
      <c r="I1927" s="50">
        <v>1</v>
      </c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287" t="s">
        <v>5658</v>
      </c>
      <c r="B1928" s="28"/>
      <c r="C1928" s="28"/>
      <c r="D1928" s="28"/>
      <c r="E1928" s="28"/>
      <c r="F1928" s="284"/>
      <c r="G1928" s="28"/>
      <c r="I1928" s="50">
        <v>37</v>
      </c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287" t="s">
        <v>5659</v>
      </c>
      <c r="B1929" s="28"/>
      <c r="C1929" s="28"/>
      <c r="D1929" s="28"/>
      <c r="E1929" s="28"/>
      <c r="F1929" s="284"/>
      <c r="G1929" s="28"/>
      <c r="I1929" s="50">
        <v>21</v>
      </c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287" t="s">
        <v>5660</v>
      </c>
      <c r="B1930" s="28"/>
      <c r="C1930" s="28"/>
      <c r="D1930" s="28"/>
      <c r="E1930" s="28"/>
      <c r="F1930" s="284"/>
      <c r="G1930" s="28"/>
      <c r="I1930" s="50">
        <v>12</v>
      </c>
      <c r="K1930" s="483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287" t="s">
        <v>5661</v>
      </c>
      <c r="B1931" s="28"/>
      <c r="C1931" s="28"/>
      <c r="D1931" s="28"/>
      <c r="F1931" s="28"/>
      <c r="G1931" s="28"/>
      <c r="I1931" s="50">
        <v>9</v>
      </c>
      <c r="K1931" s="194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287" t="s">
        <v>5662</v>
      </c>
      <c r="B1932" s="28"/>
      <c r="C1932" s="28"/>
      <c r="D1932" s="28"/>
      <c r="F1932" s="28"/>
      <c r="G1932" s="28"/>
      <c r="I1932" s="50">
        <v>5</v>
      </c>
      <c r="K1932" s="194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287" t="s">
        <v>5663</v>
      </c>
      <c r="B1933" s="28"/>
      <c r="C1933" s="28"/>
      <c r="D1933" s="28"/>
      <c r="F1933" s="28"/>
      <c r="G1933" s="28"/>
      <c r="I1933" s="50">
        <v>3</v>
      </c>
      <c r="K1933" s="194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287" t="s">
        <v>5664</v>
      </c>
      <c r="B1934" s="28"/>
      <c r="C1934" s="28"/>
      <c r="D1934" s="28"/>
      <c r="F1934" s="28"/>
      <c r="G1934" s="28"/>
      <c r="I1934" s="50">
        <v>1</v>
      </c>
      <c r="K1934" s="194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287" t="s">
        <v>5665</v>
      </c>
      <c r="B1935" s="28"/>
      <c r="C1935" s="28"/>
      <c r="D1935" s="28"/>
      <c r="F1935" s="28"/>
      <c r="G1935" s="28"/>
      <c r="I1935" s="50">
        <v>4</v>
      </c>
      <c r="K1935" s="194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287" t="s">
        <v>5666</v>
      </c>
      <c r="B1936" s="28"/>
      <c r="C1936" s="28"/>
      <c r="D1936" s="28"/>
      <c r="F1936" s="28"/>
      <c r="G1936" s="28"/>
      <c r="I1936" s="50">
        <v>4</v>
      </c>
      <c r="K1936" s="194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287" t="s">
        <v>5667</v>
      </c>
      <c r="B1937" s="28"/>
      <c r="C1937" s="28"/>
      <c r="D1937" s="28"/>
      <c r="F1937" s="28"/>
      <c r="G1937" s="28"/>
      <c r="I1937" s="50">
        <v>13</v>
      </c>
      <c r="K1937" s="194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287" t="s">
        <v>5668</v>
      </c>
      <c r="B1938" s="28"/>
      <c r="C1938" s="28"/>
      <c r="D1938" s="28"/>
      <c r="F1938" s="28"/>
      <c r="G1938" s="28"/>
      <c r="I1938" s="50">
        <v>11</v>
      </c>
      <c r="K1938" s="194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287" t="s">
        <v>5669</v>
      </c>
      <c r="B1939" s="28"/>
      <c r="C1939" s="28"/>
      <c r="D1939" s="28"/>
      <c r="F1939" s="28"/>
      <c r="G1939" s="28"/>
      <c r="I1939" s="50">
        <v>9</v>
      </c>
      <c r="K1939" s="194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287" t="s">
        <v>5670</v>
      </c>
      <c r="B1940" s="28"/>
      <c r="C1940" s="28"/>
      <c r="D1940" s="28"/>
      <c r="F1940" s="28"/>
      <c r="G1940" s="28"/>
      <c r="I1940" s="50">
        <v>7</v>
      </c>
      <c r="K1940" s="194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287" t="s">
        <v>5671</v>
      </c>
      <c r="B1941" s="28"/>
      <c r="C1941" s="28"/>
      <c r="D1941" s="28"/>
      <c r="F1941" s="28"/>
      <c r="G1941" s="28"/>
      <c r="I1941" s="50">
        <v>4</v>
      </c>
      <c r="K1941" s="194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287"/>
      <c r="B1942" s="28"/>
      <c r="C1942" s="28"/>
      <c r="D1942" s="28"/>
      <c r="F1942" s="28"/>
      <c r="G1942" s="28"/>
      <c r="K1942" s="194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287"/>
      <c r="B1943" s="28"/>
      <c r="C1943" s="28"/>
      <c r="D1943" s="28"/>
      <c r="F1943" s="28"/>
      <c r="G1943" s="28"/>
      <c r="K1943" s="194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287"/>
      <c r="B1944" s="28"/>
      <c r="C1944" s="28"/>
      <c r="D1944" s="28"/>
      <c r="F1944" s="28"/>
      <c r="G1944" s="28"/>
      <c r="K1944" s="194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287"/>
      <c r="B1945" s="28"/>
      <c r="C1945" s="28"/>
      <c r="D1945" s="28"/>
      <c r="F1945" s="28"/>
      <c r="G1945" s="28"/>
      <c r="K1945" s="194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287"/>
      <c r="B1946" s="28"/>
      <c r="C1946" s="28"/>
      <c r="D1946" s="28"/>
      <c r="E1946" s="28"/>
      <c r="F1946" s="284"/>
      <c r="G1946" s="28"/>
      <c r="K1946" s="194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28"/>
      <c r="B1947" s="28"/>
      <c r="C1947" s="28"/>
      <c r="D1947" s="28"/>
      <c r="E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50">
        <f t="shared" ref="F1948:K1948" si="40">SUM(F681:F1947)</f>
        <v>48018</v>
      </c>
      <c r="G1948" s="50">
        <f t="shared" si="40"/>
        <v>7199</v>
      </c>
      <c r="H1948" s="50">
        <f t="shared" si="40"/>
        <v>25809</v>
      </c>
      <c r="I1948" s="50">
        <f t="shared" si="40"/>
        <v>9386</v>
      </c>
      <c r="J1948" s="50">
        <f t="shared" si="40"/>
        <v>5543</v>
      </c>
      <c r="K1948" s="50">
        <f t="shared" si="40"/>
        <v>280</v>
      </c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28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28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8" customHeight="1">
      <c r="A2157" s="28"/>
      <c r="B2157" s="28"/>
      <c r="C2157" s="28"/>
      <c r="D2157" s="28"/>
      <c r="E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8" customHeight="1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8" customHeight="1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8" customHeight="1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8" customHeight="1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8" customHeight="1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8" customHeight="1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8" customHeight="1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8" customHeight="1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8" customHeight="1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8" customHeight="1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8" customHeight="1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8" customHeight="1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8" customHeight="1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8" customHeight="1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8" customHeight="1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8" customHeight="1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8" customHeight="1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8" customHeight="1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8" customHeight="1">
      <c r="A2176" s="28"/>
      <c r="B2176" s="28"/>
      <c r="C2176" s="28"/>
      <c r="D2176" s="28"/>
      <c r="E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8" customHeight="1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8" customHeight="1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8" customHeight="1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8" customHeight="1">
      <c r="A2180" s="28"/>
      <c r="B2180" s="28"/>
      <c r="C2180" s="28"/>
      <c r="D2180" s="28"/>
      <c r="E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8" customHeight="1">
      <c r="A2181" s="28"/>
      <c r="B2181" s="28"/>
      <c r="C2181" s="28"/>
      <c r="D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8" customHeight="1">
      <c r="A2182" s="28"/>
      <c r="B2182" s="28"/>
      <c r="C2182" s="28"/>
      <c r="D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8" customHeight="1">
      <c r="A2183" s="28"/>
      <c r="B2183" s="28"/>
      <c r="C2183" s="28"/>
      <c r="D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8" customHeight="1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8" customHeight="1">
      <c r="A2185" s="28"/>
      <c r="B2185" s="28"/>
      <c r="C2185" s="28"/>
      <c r="D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8" customHeight="1">
      <c r="A2186" s="28"/>
      <c r="B2186" s="28"/>
      <c r="C2186" s="28"/>
      <c r="D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8" customHeight="1">
      <c r="A2187" s="28"/>
      <c r="B2187" s="28"/>
      <c r="C2187" s="28"/>
      <c r="D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8" customHeight="1">
      <c r="A2188" s="28"/>
      <c r="B2188" s="28"/>
      <c r="C2188" s="28"/>
      <c r="D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8" customHeight="1">
      <c r="A2189" s="28"/>
      <c r="B2189" s="28"/>
      <c r="C2189" s="28"/>
      <c r="D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8" customHeight="1">
      <c r="A2190" s="28"/>
      <c r="B2190" s="28"/>
      <c r="C2190" s="28"/>
      <c r="D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8" customHeight="1">
      <c r="A2191" s="28"/>
      <c r="B2191" s="28"/>
      <c r="C2191" s="28"/>
      <c r="D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8" customHeight="1">
      <c r="A2192" s="28"/>
      <c r="B2192" s="28"/>
      <c r="C2192" s="28"/>
      <c r="D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8" customHeight="1">
      <c r="A2193" s="28"/>
      <c r="B2193" s="28"/>
      <c r="C2193" s="28"/>
      <c r="D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8" customHeight="1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8" customHeight="1">
      <c r="A2195" s="28"/>
      <c r="B2195" s="28"/>
      <c r="C2195" s="28"/>
      <c r="D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8" customHeight="1">
      <c r="A2196" s="28"/>
      <c r="B2196" s="28"/>
      <c r="C2196" s="28"/>
      <c r="D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8" customHeight="1">
      <c r="A2197" s="28"/>
      <c r="B2197" s="28"/>
      <c r="C2197" s="28"/>
      <c r="D2197" s="28"/>
      <c r="F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8" customHeight="1">
      <c r="A2198" s="28"/>
      <c r="B2198" s="28"/>
      <c r="C2198" s="28"/>
      <c r="D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8" customHeight="1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8" customHeight="1">
      <c r="A2200" s="28"/>
      <c r="B2200" s="28"/>
      <c r="C2200" s="28"/>
      <c r="D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8" customHeight="1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8" customHeight="1">
      <c r="A2202" s="228"/>
      <c r="B2202" s="28"/>
      <c r="C2202" s="28"/>
      <c r="D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8" customHeight="1">
      <c r="A2203" s="228"/>
      <c r="B2203" s="28"/>
      <c r="C2203" s="28"/>
      <c r="D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8" customHeight="1">
      <c r="A2204" s="228"/>
      <c r="B2204" s="28"/>
      <c r="C2204" s="28"/>
      <c r="D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8" customHeight="1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8" customHeight="1">
      <c r="A2206" s="228"/>
      <c r="B2206" s="28"/>
      <c r="C2206" s="28"/>
      <c r="D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8" customHeight="1">
      <c r="A2207" s="228"/>
      <c r="B2207" s="28"/>
      <c r="C2207" s="28"/>
      <c r="D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5.75" customHeight="1">
      <c r="A2208" s="228"/>
      <c r="B2208" s="28"/>
      <c r="C2208" s="28"/>
      <c r="D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28"/>
      <c r="B2209" s="28"/>
      <c r="C2209" s="28"/>
      <c r="D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28"/>
      <c r="B2210" s="28"/>
      <c r="C2210" s="28"/>
      <c r="D2210" s="28"/>
      <c r="F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28"/>
      <c r="B2211" s="28"/>
      <c r="C2211" s="28"/>
      <c r="D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28"/>
      <c r="B2212" s="28"/>
      <c r="C2212" s="28"/>
      <c r="D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28"/>
      <c r="B2213" s="28"/>
      <c r="C2213" s="28"/>
      <c r="D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28"/>
      <c r="B2214" s="28"/>
      <c r="C2214" s="28"/>
      <c r="D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28"/>
      <c r="B2215" s="28"/>
      <c r="C2215" s="28"/>
      <c r="D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28"/>
      <c r="B2216" s="28"/>
      <c r="C2216" s="28"/>
      <c r="D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28"/>
      <c r="B2218" s="28"/>
      <c r="C2218" s="28"/>
      <c r="D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28"/>
      <c r="B2220" s="28"/>
      <c r="C2220" s="28"/>
      <c r="D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28"/>
      <c r="B2221" s="28"/>
      <c r="C2221" s="28"/>
      <c r="D2221" s="28"/>
      <c r="F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28"/>
      <c r="B2222" s="28"/>
      <c r="C2222" s="28"/>
      <c r="D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28"/>
      <c r="B2224" s="28"/>
      <c r="C2224" s="28"/>
      <c r="D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28"/>
      <c r="B2225" s="28"/>
      <c r="C2225" s="28"/>
      <c r="D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28"/>
      <c r="B2226" s="28"/>
      <c r="C2226" s="28"/>
      <c r="D2226" s="28"/>
      <c r="F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28"/>
      <c r="B2227" s="28"/>
      <c r="C2227" s="28"/>
      <c r="D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28"/>
      <c r="B2228" s="28"/>
      <c r="C2228" s="28"/>
      <c r="D2228" s="28"/>
      <c r="F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28"/>
      <c r="B2232" s="28"/>
      <c r="C2232" s="28"/>
      <c r="D2232" s="28"/>
      <c r="F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28"/>
      <c r="B2233" s="28"/>
      <c r="C2233" s="28"/>
      <c r="D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28"/>
      <c r="B2234" s="28"/>
      <c r="C2234" s="28"/>
      <c r="D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28"/>
      <c r="B2236" s="28"/>
      <c r="C2236" s="28"/>
      <c r="D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28"/>
      <c r="B2237" s="28"/>
      <c r="C2237" s="28"/>
      <c r="D2237" s="28"/>
      <c r="F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28"/>
      <c r="B2238" s="28"/>
      <c r="C2238" s="28"/>
      <c r="D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28"/>
      <c r="B2239" s="28"/>
      <c r="C2239" s="28"/>
      <c r="D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28"/>
      <c r="B2243" s="28"/>
      <c r="C2243" s="28"/>
      <c r="D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28"/>
      <c r="B2244" s="28"/>
      <c r="C2244" s="28"/>
      <c r="D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28"/>
      <c r="B2245" s="28"/>
      <c r="C2245" s="28"/>
      <c r="D2245" s="28"/>
      <c r="F2245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28"/>
      <c r="B2246" s="28"/>
      <c r="C2246" s="28"/>
      <c r="D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28"/>
      <c r="B2251" s="28"/>
      <c r="C2251" s="28"/>
      <c r="D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28"/>
      <c r="B2252" s="28"/>
      <c r="C2252" s="28"/>
      <c r="D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28"/>
      <c r="V2252" s="28"/>
      <c r="W2252" s="28"/>
      <c r="X2252" s="28"/>
      <c r="AC2252" s="28"/>
      <c r="AE2252" s="28"/>
      <c r="AF2252" s="28"/>
      <c r="AG2252" s="28"/>
      <c r="AL2252" s="28"/>
      <c r="AN2252" s="28"/>
      <c r="AO2252" s="28"/>
      <c r="AP2252" s="28"/>
      <c r="AU2252" s="28"/>
      <c r="AW2252" s="28"/>
      <c r="AX2252" s="28"/>
      <c r="AY2252" s="28"/>
      <c r="BD2252" s="28"/>
      <c r="BF2252" s="28"/>
      <c r="BG2252" s="28"/>
      <c r="BH2252" s="28"/>
      <c r="BM2252" s="28"/>
      <c r="BO2252" s="28"/>
      <c r="BP2252" s="28"/>
      <c r="BQ2252" s="28"/>
      <c r="BV2252" s="28"/>
      <c r="BX2252" s="28"/>
      <c r="BY2252" s="28"/>
      <c r="BZ2252" s="28"/>
      <c r="CE2252" s="28"/>
      <c r="CG2252" s="28"/>
      <c r="CH2252" s="28"/>
      <c r="CI2252" s="28"/>
      <c r="CN2252" s="28"/>
      <c r="CP2252" s="28"/>
      <c r="CQ2252" s="28"/>
      <c r="CR2252" s="28"/>
      <c r="CW2252" s="28"/>
      <c r="CY2252" s="28"/>
      <c r="CZ2252" s="28"/>
      <c r="DA2252" s="28"/>
      <c r="DF2252" s="28"/>
      <c r="DH2252" s="28"/>
      <c r="DI2252" s="28"/>
      <c r="DJ2252" s="28"/>
      <c r="DO2252" s="28"/>
      <c r="DQ2252" s="28"/>
      <c r="DR2252" s="28"/>
      <c r="DS2252" s="28"/>
      <c r="DX2252" s="28"/>
      <c r="DZ2252" s="28"/>
      <c r="EA2252" s="28"/>
      <c r="EB2252" s="28"/>
      <c r="EG2252" s="28"/>
      <c r="EI2252" s="28"/>
      <c r="EJ2252" s="28"/>
      <c r="EK2252" s="28"/>
      <c r="EP2252" s="28"/>
      <c r="ER2252" s="28"/>
      <c r="ES2252" s="28"/>
      <c r="ET2252" s="28"/>
      <c r="EY2252" s="28"/>
      <c r="FA2252" s="28"/>
      <c r="FB2252" s="28"/>
      <c r="FC2252" s="28"/>
      <c r="FH2252" s="28"/>
      <c r="FJ2252" s="28"/>
      <c r="FK2252" s="28"/>
      <c r="FL2252" s="28"/>
      <c r="FQ2252" s="28"/>
      <c r="FS2252" s="28"/>
      <c r="FT2252" s="28"/>
      <c r="FU2252" s="28"/>
      <c r="FZ2252" s="28"/>
      <c r="GB2252" s="28"/>
      <c r="GC2252" s="28"/>
      <c r="GD2252" s="28"/>
      <c r="GI2252" s="28"/>
      <c r="GK2252" s="28"/>
      <c r="GL2252" s="28"/>
      <c r="GM2252" s="28"/>
      <c r="GR2252" s="28"/>
      <c r="GT2252" s="28"/>
      <c r="GU2252" s="28"/>
      <c r="GV2252" s="28"/>
      <c r="HA2252" s="28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28"/>
      <c r="B2253" s="28"/>
      <c r="C2253" s="28"/>
      <c r="D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28"/>
      <c r="V2254" s="28"/>
      <c r="W2254" s="28"/>
      <c r="X2254" s="28"/>
      <c r="AC2254" s="28"/>
      <c r="AE2254" s="28"/>
      <c r="AF2254" s="28"/>
      <c r="AG2254" s="28"/>
      <c r="AL2254" s="28"/>
      <c r="AN2254" s="28"/>
      <c r="AO2254" s="28"/>
      <c r="AP2254" s="28"/>
      <c r="AU2254" s="28"/>
      <c r="AW2254" s="28"/>
      <c r="AX2254" s="28"/>
      <c r="AY2254" s="28"/>
      <c r="BD2254" s="28"/>
      <c r="BF2254" s="28"/>
      <c r="BG2254" s="28"/>
      <c r="BH2254" s="28"/>
      <c r="BM2254" s="28"/>
      <c r="BO2254" s="28"/>
      <c r="BP2254" s="28"/>
      <c r="BQ2254" s="28"/>
      <c r="BV2254" s="28"/>
      <c r="BX2254" s="28"/>
      <c r="BY2254" s="28"/>
      <c r="BZ2254" s="28"/>
      <c r="CE2254" s="28"/>
      <c r="CG2254" s="28"/>
      <c r="CH2254" s="28"/>
      <c r="CI2254" s="28"/>
      <c r="CN2254" s="28"/>
      <c r="CP2254" s="28"/>
      <c r="CQ2254" s="28"/>
      <c r="CR2254" s="28"/>
      <c r="CW2254" s="28"/>
      <c r="CY2254" s="28"/>
      <c r="CZ2254" s="28"/>
      <c r="DA2254" s="28"/>
      <c r="DF2254" s="28"/>
      <c r="DH2254" s="28"/>
      <c r="DI2254" s="28"/>
      <c r="DJ2254" s="28"/>
      <c r="DO2254" s="28"/>
      <c r="DQ2254" s="28"/>
      <c r="DR2254" s="28"/>
      <c r="DS2254" s="28"/>
      <c r="DX2254" s="28"/>
      <c r="DZ2254" s="28"/>
      <c r="EA2254" s="28"/>
      <c r="EB2254" s="28"/>
      <c r="EG2254" s="28"/>
      <c r="EI2254" s="28"/>
      <c r="EJ2254" s="28"/>
      <c r="EK2254" s="28"/>
      <c r="EP2254" s="28"/>
      <c r="ER2254" s="28"/>
      <c r="ES2254" s="28"/>
      <c r="ET2254" s="28"/>
      <c r="EY2254" s="28"/>
      <c r="FA2254" s="28"/>
      <c r="FB2254" s="28"/>
      <c r="FC2254" s="28"/>
      <c r="FH2254" s="28"/>
      <c r="FJ2254" s="28"/>
      <c r="FK2254" s="28"/>
      <c r="FL2254" s="28"/>
      <c r="FQ2254" s="28"/>
      <c r="FS2254" s="28"/>
      <c r="FT2254" s="28"/>
      <c r="FU2254" s="28"/>
      <c r="FZ2254" s="28"/>
      <c r="GB2254" s="28"/>
      <c r="GC2254" s="28"/>
      <c r="GD2254" s="28"/>
      <c r="GI2254" s="28"/>
      <c r="GK2254" s="28"/>
      <c r="GL2254" s="28"/>
      <c r="GM2254" s="28"/>
      <c r="GR2254" s="28"/>
      <c r="GT2254" s="28"/>
      <c r="GU2254" s="28"/>
      <c r="GV2254" s="28"/>
      <c r="HA2254" s="28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28"/>
      <c r="B2255" s="28"/>
      <c r="C2255" s="28"/>
      <c r="D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28"/>
      <c r="B2256" s="28"/>
      <c r="C2256" s="28"/>
      <c r="D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28"/>
      <c r="B2257" s="28"/>
      <c r="C2257" s="28"/>
      <c r="D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28"/>
      <c r="B2258" s="28"/>
      <c r="C2258" s="28"/>
      <c r="D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28"/>
      <c r="B2259" s="28"/>
      <c r="C2259" s="28"/>
      <c r="D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28"/>
      <c r="B2260" s="28"/>
      <c r="C2260" s="28"/>
      <c r="D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28"/>
      <c r="B2261" s="28"/>
      <c r="C2261" s="28"/>
      <c r="D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28"/>
      <c r="B2262" s="28"/>
      <c r="C2262" s="28"/>
      <c r="D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28"/>
      <c r="B2263" s="28"/>
      <c r="C2263" s="28"/>
      <c r="D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28"/>
      <c r="B2265" s="28"/>
      <c r="C2265" s="28"/>
      <c r="D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28"/>
      <c r="B2266" s="28"/>
      <c r="C2266" s="28"/>
      <c r="D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28"/>
      <c r="B2269" s="28"/>
      <c r="C2269" s="28"/>
      <c r="D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28"/>
      <c r="B2274" s="28"/>
      <c r="C2274" s="28"/>
      <c r="D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E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E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E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E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8"/>
      <c r="B2326" s="28"/>
      <c r="C2326" s="28"/>
      <c r="D2326" s="28"/>
      <c r="E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8"/>
      <c r="B2327" s="28"/>
      <c r="C2327" s="28"/>
      <c r="D2327" s="28"/>
      <c r="E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8"/>
      <c r="B2331" s="28"/>
      <c r="C2331" s="28"/>
      <c r="D2331" s="28"/>
      <c r="E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E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8"/>
      <c r="B2333" s="28"/>
      <c r="C2333" s="28"/>
      <c r="D2333" s="28"/>
      <c r="E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8"/>
      <c r="B2334" s="28"/>
      <c r="C2334" s="28"/>
      <c r="D2334" s="28"/>
      <c r="E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E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E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E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8"/>
      <c r="B2340" s="28"/>
      <c r="C2340" s="28"/>
      <c r="D2340" s="28"/>
      <c r="E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E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E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8"/>
      <c r="B2344" s="28"/>
      <c r="C2344" s="28"/>
      <c r="D2344" s="28"/>
      <c r="E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E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E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E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8"/>
      <c r="B2372" s="28"/>
      <c r="C2372" s="28"/>
      <c r="D2372" s="28"/>
      <c r="E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E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8"/>
      <c r="B2375" s="28"/>
      <c r="C2375" s="28"/>
      <c r="D2375" s="28"/>
      <c r="E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E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E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8"/>
      <c r="B2380" s="28"/>
      <c r="C2380" s="28"/>
      <c r="D2380" s="28"/>
      <c r="E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B2400" s="28"/>
      <c r="C2400" s="28"/>
      <c r="E2400" s="28"/>
      <c r="F2400" s="10"/>
      <c r="G2400" s="228"/>
      <c r="H2400" s="228"/>
      <c r="I2400" s="28"/>
      <c r="J2400" s="28"/>
      <c r="K2400" s="28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/>
      <c r="B2401"/>
      <c r="C2401"/>
      <c r="D2401"/>
      <c r="E2401"/>
      <c r="F2401" s="10"/>
      <c r="G2401" s="1"/>
      <c r="H2401" s="1"/>
      <c r="I2401" s="1"/>
      <c r="J2401" s="2"/>
      <c r="K2401" s="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/>
      <c r="B2402"/>
      <c r="C2402"/>
      <c r="D2402"/>
      <c r="E2402"/>
      <c r="F2402" s="10"/>
      <c r="G2402" s="1"/>
      <c r="H2402" s="1"/>
      <c r="I2402" s="1"/>
      <c r="J2402" s="2"/>
      <c r="K2402" s="1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/>
      <c r="B2403"/>
      <c r="C2403"/>
      <c r="D2403"/>
      <c r="E2403"/>
      <c r="F2403" s="10"/>
      <c r="G2403" s="1"/>
      <c r="H2403" s="1"/>
      <c r="I2403" s="1"/>
      <c r="J2403" s="2"/>
      <c r="K2403" s="1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/>
      <c r="B2404"/>
      <c r="C2404"/>
      <c r="D2404"/>
      <c r="E2404"/>
      <c r="F2404" s="10"/>
      <c r="G2404" s="1"/>
      <c r="H2404" s="1"/>
      <c r="I2404" s="1"/>
      <c r="J2404" s="2"/>
      <c r="K2404" s="1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/>
      <c r="B2405"/>
      <c r="C2405"/>
      <c r="D2405"/>
      <c r="E2405"/>
      <c r="F2405" s="10"/>
      <c r="G2405" s="1"/>
      <c r="H2405" s="1"/>
      <c r="I2405" s="1"/>
      <c r="J2405" s="2"/>
      <c r="K2405" s="1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/>
      <c r="B2406"/>
      <c r="C2406"/>
      <c r="D2406"/>
      <c r="E2406"/>
      <c r="F2406" s="10"/>
      <c r="G2406" s="1"/>
      <c r="H2406" s="1"/>
      <c r="I2406" s="1"/>
      <c r="J2406" s="2"/>
      <c r="K2406" s="1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/>
      <c r="B2407"/>
      <c r="C2407"/>
      <c r="D2407"/>
      <c r="E2407"/>
      <c r="F2407" s="10"/>
      <c r="G2407" s="1"/>
      <c r="H2407" s="1"/>
      <c r="I2407" s="1"/>
      <c r="J2407" s="2"/>
      <c r="K2407" s="1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/>
      <c r="B2408"/>
      <c r="C2408"/>
      <c r="D2408"/>
      <c r="E2408"/>
      <c r="F2408" s="10"/>
      <c r="G2408" s="1"/>
      <c r="H2408" s="1"/>
      <c r="I2408" s="1"/>
      <c r="J2408" s="2"/>
      <c r="K2408" s="1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/>
      <c r="B2409"/>
      <c r="C2409"/>
      <c r="D2409"/>
      <c r="E2409"/>
      <c r="F2409" s="10"/>
      <c r="G2409" s="1"/>
      <c r="H2409" s="1"/>
      <c r="I2409" s="1"/>
      <c r="J2409" s="2"/>
      <c r="K2409" s="1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/>
      <c r="B2410"/>
      <c r="C2410"/>
      <c r="D2410"/>
      <c r="E2410"/>
      <c r="F2410" s="10"/>
      <c r="G2410" s="1"/>
      <c r="H2410" s="1"/>
      <c r="I2410" s="1"/>
      <c r="J2410" s="2"/>
      <c r="K2410" s="1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/>
      <c r="B2411"/>
      <c r="C2411"/>
      <c r="D2411"/>
      <c r="E2411"/>
      <c r="F2411" s="10"/>
      <c r="G2411" s="1"/>
      <c r="H2411" s="1"/>
      <c r="I2411" s="1"/>
      <c r="J2411" s="2"/>
      <c r="K2411" s="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/>
      <c r="B2412"/>
      <c r="C2412"/>
      <c r="D2412"/>
      <c r="E2412"/>
      <c r="F2412" s="10"/>
      <c r="G2412" s="1"/>
      <c r="H2412" s="1"/>
      <c r="I2412" s="1"/>
      <c r="J2412" s="2"/>
      <c r="K2412" s="1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/>
      <c r="B2413"/>
      <c r="C2413"/>
      <c r="D2413"/>
      <c r="E2413"/>
      <c r="F2413" s="10"/>
      <c r="G2413" s="1"/>
      <c r="H2413" s="1"/>
      <c r="I2413" s="1"/>
      <c r="J2413" s="2"/>
      <c r="K2413" s="1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/>
      <c r="B2414"/>
      <c r="C2414"/>
      <c r="D2414"/>
      <c r="E2414"/>
      <c r="F2414" s="10"/>
      <c r="G2414" s="1"/>
      <c r="H2414" s="1"/>
      <c r="I2414" s="1"/>
      <c r="J2414" s="2"/>
      <c r="K2414" s="1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/>
      <c r="B2415"/>
      <c r="C2415"/>
      <c r="D2415"/>
      <c r="E2415"/>
      <c r="F2415" s="10"/>
      <c r="G2415" s="1"/>
      <c r="H2415" s="1"/>
      <c r="I2415" s="1"/>
      <c r="J2415" s="2"/>
      <c r="K2415" s="1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/>
      <c r="B2416"/>
      <c r="C2416"/>
      <c r="D2416"/>
      <c r="E2416"/>
      <c r="F2416" s="10"/>
      <c r="G2416" s="1"/>
      <c r="H2416" s="1"/>
      <c r="I2416" s="1"/>
      <c r="J2416" s="2"/>
      <c r="K2416" s="1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/>
      <c r="B2417"/>
      <c r="C2417"/>
      <c r="D2417"/>
      <c r="E2417"/>
      <c r="F2417" s="10"/>
      <c r="G2417" s="1"/>
      <c r="H2417" s="1"/>
      <c r="I2417" s="1"/>
      <c r="J2417" s="2"/>
      <c r="K2417" s="1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/>
      <c r="B2418"/>
      <c r="C2418" s="136"/>
      <c r="D2418"/>
      <c r="E2418"/>
      <c r="F2418" s="10"/>
      <c r="G2418" s="1"/>
      <c r="H2418" s="1"/>
      <c r="I2418" s="1"/>
      <c r="J2418" s="2"/>
      <c r="K2418" s="1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/>
      <c r="B2419"/>
      <c r="C2419"/>
      <c r="D2419"/>
      <c r="E2419"/>
      <c r="F2419" s="10"/>
      <c r="G2419" s="1"/>
      <c r="H2419" s="1"/>
      <c r="I2419" s="1"/>
      <c r="J2419" s="2"/>
      <c r="K2419" s="1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/>
      <c r="B2420"/>
      <c r="C2420"/>
      <c r="D2420"/>
      <c r="E2420"/>
      <c r="F2420" s="10"/>
      <c r="G2420" s="1"/>
      <c r="H2420" s="1"/>
      <c r="I2420" s="1"/>
      <c r="J2420" s="2"/>
      <c r="K2420" s="1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/>
      <c r="B2421"/>
      <c r="C2421"/>
      <c r="D2421"/>
      <c r="E2421"/>
      <c r="F2421" s="10"/>
      <c r="G2421" s="1"/>
      <c r="H2421" s="1"/>
      <c r="I2421" s="1"/>
      <c r="J2421" s="2"/>
      <c r="K2421" s="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/>
      <c r="B2422"/>
      <c r="C2422"/>
      <c r="D2422"/>
      <c r="E2422"/>
      <c r="F2422" s="10"/>
      <c r="G2422" s="1"/>
      <c r="H2422" s="1"/>
      <c r="I2422" s="1"/>
      <c r="J2422" s="2"/>
      <c r="K2422" s="1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/>
      <c r="B2423"/>
      <c r="C2423"/>
      <c r="D2423"/>
      <c r="E2423"/>
      <c r="F2423" s="10"/>
      <c r="G2423" s="1"/>
      <c r="H2423" s="1"/>
      <c r="I2423" s="1"/>
      <c r="J2423" s="2"/>
      <c r="K2423" s="1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/>
      <c r="B2424"/>
      <c r="C2424"/>
      <c r="D2424"/>
      <c r="E2424"/>
      <c r="F2424" s="10"/>
      <c r="G2424" s="1"/>
      <c r="H2424" s="1"/>
      <c r="I2424" s="1"/>
      <c r="J2424" s="2"/>
      <c r="K2424" s="1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/>
      <c r="B2425"/>
      <c r="C2425"/>
      <c r="D2425"/>
      <c r="E2425"/>
      <c r="F2425" s="10"/>
      <c r="G2425" s="1"/>
      <c r="H2425" s="1"/>
      <c r="I2425" s="1"/>
      <c r="J2425" s="2"/>
      <c r="K2425" s="1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/>
      <c r="B2426"/>
      <c r="C2426"/>
      <c r="D2426"/>
      <c r="E2426"/>
      <c r="F2426" s="10"/>
      <c r="G2426" s="1"/>
      <c r="H2426" s="1"/>
      <c r="I2426" s="1"/>
      <c r="J2426" s="2"/>
      <c r="K2426" s="1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/>
      <c r="B2427"/>
      <c r="C2427"/>
      <c r="D2427"/>
      <c r="E2427"/>
      <c r="F2427" s="10"/>
      <c r="G2427" s="1"/>
      <c r="H2427" s="1"/>
      <c r="I2427" s="1"/>
      <c r="J2427" s="2"/>
      <c r="K2427" s="1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/>
      <c r="B2428"/>
      <c r="C2428"/>
      <c r="D2428"/>
      <c r="E2428"/>
      <c r="F2428" s="10"/>
      <c r="G2428" s="1"/>
      <c r="H2428" s="1"/>
      <c r="I2428" s="1"/>
      <c r="J2428" s="2"/>
      <c r="K2428" s="1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/>
      <c r="B2429"/>
      <c r="C2429"/>
      <c r="D2429"/>
      <c r="E2429"/>
      <c r="F2429" s="10"/>
      <c r="G2429" s="1"/>
      <c r="H2429" s="1"/>
      <c r="I2429" s="1"/>
      <c r="J2429" s="2"/>
      <c r="K2429" s="1"/>
      <c r="L2429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/>
      <c r="B2430"/>
      <c r="C2430"/>
      <c r="D2430"/>
      <c r="E2430"/>
      <c r="F2430" s="10"/>
      <c r="G2430" s="1"/>
      <c r="H2430" s="1"/>
      <c r="I2430" s="1"/>
      <c r="J2430" s="2"/>
      <c r="K2430" s="1"/>
      <c r="L2430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/>
      <c r="B2431"/>
      <c r="C2431"/>
      <c r="D2431"/>
      <c r="E2431"/>
      <c r="F2431" s="10"/>
      <c r="G2431" s="1"/>
      <c r="H2431" s="1"/>
      <c r="I2431" s="1"/>
      <c r="J2431" s="2"/>
      <c r="K2431" s="1"/>
      <c r="L243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/>
      <c r="B2432"/>
      <c r="C2432"/>
      <c r="D2432"/>
      <c r="E2432"/>
      <c r="F2432" s="10"/>
      <c r="G2432" s="1"/>
      <c r="H2432" s="1"/>
      <c r="I2432" s="1"/>
      <c r="J2432" s="2"/>
      <c r="K2432" s="1"/>
      <c r="L2432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/>
      <c r="B2433"/>
      <c r="C2433"/>
      <c r="D2433"/>
      <c r="E2433"/>
      <c r="F2433" s="10"/>
      <c r="G2433" s="1"/>
      <c r="H2433" s="1"/>
      <c r="I2433" s="1"/>
      <c r="J2433" s="2"/>
      <c r="K2433" s="1"/>
      <c r="L2433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/>
      <c r="B2434"/>
      <c r="C2434"/>
      <c r="D2434"/>
      <c r="E2434"/>
      <c r="F2434" s="10"/>
      <c r="G2434" s="1"/>
      <c r="H2434" s="1"/>
      <c r="I2434" s="1"/>
      <c r="J2434" s="2"/>
      <c r="K2434" s="1"/>
      <c r="L2434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/>
      <c r="B2435"/>
      <c r="C2435"/>
      <c r="D2435"/>
      <c r="E2435"/>
      <c r="F2435" s="10"/>
      <c r="G2435" s="1"/>
      <c r="H2435" s="1"/>
      <c r="I2435" s="1"/>
      <c r="J2435" s="2"/>
      <c r="K2435" s="1"/>
      <c r="L2435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/>
      <c r="B2436"/>
      <c r="C2436"/>
      <c r="D2436"/>
      <c r="E2436"/>
      <c r="F2436" s="10"/>
      <c r="G2436" s="1"/>
      <c r="H2436" s="1"/>
      <c r="I2436" s="1"/>
      <c r="J2436" s="2"/>
      <c r="K2436" s="1"/>
      <c r="L2436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/>
      <c r="B2437"/>
      <c r="C2437"/>
      <c r="D2437"/>
      <c r="E2437"/>
      <c r="F2437" s="10"/>
      <c r="G2437" s="1"/>
      <c r="H2437" s="1"/>
      <c r="I2437" s="1"/>
      <c r="J2437" s="2"/>
      <c r="K2437" s="1"/>
      <c r="L2437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/>
      <c r="B2438"/>
      <c r="C2438"/>
      <c r="D2438"/>
      <c r="E2438"/>
      <c r="F2438" s="10"/>
      <c r="G2438" s="1"/>
      <c r="H2438" s="1"/>
      <c r="I2438" s="1"/>
      <c r="J2438" s="2"/>
      <c r="K2438" s="1"/>
      <c r="L2438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/>
      <c r="B2439"/>
      <c r="C2439"/>
      <c r="D2439"/>
      <c r="E2439"/>
      <c r="F2439" s="10"/>
      <c r="G2439" s="1"/>
      <c r="H2439" s="1"/>
      <c r="I2439" s="1"/>
      <c r="J2439" s="2"/>
      <c r="K2439" s="1"/>
      <c r="L2439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/>
      <c r="B2440"/>
      <c r="C2440"/>
      <c r="D2440"/>
      <c r="E2440"/>
      <c r="F2440" s="10"/>
      <c r="G2440" s="1"/>
      <c r="H2440" s="1"/>
      <c r="I2440" s="1"/>
      <c r="J2440" s="2"/>
      <c r="K2440" s="1"/>
      <c r="L2440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/>
      <c r="B2441"/>
      <c r="C2441"/>
      <c r="D2441"/>
      <c r="E2441"/>
      <c r="F2441" s="10"/>
      <c r="G2441" s="1"/>
      <c r="H2441" s="1"/>
      <c r="I2441" s="1"/>
      <c r="J2441" s="2"/>
      <c r="K2441" s="1"/>
      <c r="L244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/>
      <c r="B2442"/>
      <c r="C2442"/>
      <c r="D2442"/>
      <c r="E2442"/>
      <c r="F2442" s="10"/>
      <c r="G2442" s="1"/>
      <c r="H2442" s="1"/>
      <c r="I2442" s="1"/>
      <c r="J2442" s="2"/>
      <c r="K2442" s="1"/>
      <c r="L2442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/>
      <c r="B2443"/>
      <c r="C2443"/>
      <c r="D2443"/>
      <c r="E2443"/>
      <c r="F2443" s="10"/>
      <c r="G2443" s="1"/>
      <c r="H2443" s="1"/>
      <c r="I2443" s="1"/>
      <c r="J2443" s="2"/>
      <c r="K2443" s="1"/>
      <c r="L2443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/>
      <c r="B2444"/>
      <c r="C2444"/>
      <c r="D2444"/>
      <c r="E2444"/>
      <c r="F2444" s="10"/>
      <c r="G2444" s="1"/>
      <c r="H2444" s="1"/>
      <c r="I2444" s="1"/>
      <c r="J2444" s="2"/>
      <c r="K2444" s="1"/>
      <c r="L2444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/>
      <c r="B2445"/>
      <c r="C2445"/>
      <c r="D2445"/>
      <c r="E2445"/>
      <c r="F2445" s="10"/>
      <c r="G2445" s="1"/>
      <c r="H2445" s="1"/>
      <c r="I2445" s="1"/>
      <c r="J2445" s="2"/>
      <c r="K2445" s="1"/>
      <c r="L2445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/>
      <c r="B2446"/>
      <c r="C2446"/>
      <c r="D2446"/>
      <c r="E2446"/>
      <c r="F2446" s="10"/>
      <c r="G2446" s="1"/>
      <c r="H2446" s="1"/>
      <c r="I2446" s="1"/>
      <c r="J2446" s="2"/>
      <c r="K2446" s="1"/>
      <c r="L2446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/>
      <c r="B2447"/>
      <c r="C2447"/>
      <c r="D2447"/>
      <c r="E2447"/>
      <c r="F2447" s="10"/>
      <c r="G2447" s="1"/>
      <c r="H2447" s="1"/>
      <c r="I2447" s="1"/>
      <c r="J2447" s="2"/>
      <c r="K2447" s="1"/>
      <c r="L2447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/>
      <c r="B2448"/>
      <c r="C2448"/>
      <c r="D2448"/>
      <c r="E2448"/>
      <c r="F2448" s="10"/>
      <c r="G2448" s="1"/>
      <c r="H2448" s="1"/>
      <c r="I2448" s="1"/>
      <c r="J2448" s="2"/>
      <c r="K2448" s="1"/>
      <c r="L2448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/>
      <c r="B2449"/>
      <c r="C2449"/>
      <c r="D2449"/>
      <c r="E2449"/>
      <c r="F2449" s="10"/>
      <c r="G2449" s="1"/>
      <c r="H2449" s="1"/>
      <c r="I2449" s="1"/>
      <c r="J2449" s="2"/>
      <c r="K2449" s="1"/>
      <c r="L2449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/>
      <c r="B2450"/>
      <c r="C2450"/>
      <c r="D2450"/>
      <c r="E2450"/>
      <c r="F2450" s="10"/>
      <c r="G2450" s="1"/>
      <c r="H2450" s="1"/>
      <c r="I2450" s="1"/>
      <c r="J2450" s="2"/>
      <c r="K2450" s="1"/>
      <c r="L2450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/>
      <c r="B2451"/>
      <c r="C2451"/>
      <c r="D2451"/>
      <c r="E2451"/>
      <c r="F2451" s="10"/>
      <c r="G2451" s="1"/>
      <c r="H2451" s="1"/>
      <c r="I2451" s="1"/>
      <c r="J2451" s="2"/>
      <c r="K2451" s="1"/>
      <c r="L245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/>
      <c r="B2452"/>
      <c r="C2452"/>
      <c r="D2452"/>
      <c r="E2452"/>
      <c r="F2452" s="10"/>
      <c r="G2452" s="1"/>
      <c r="H2452" s="1"/>
      <c r="I2452" s="1"/>
      <c r="J2452" s="2"/>
      <c r="K2452" s="1"/>
      <c r="L2452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/>
      <c r="B2453"/>
      <c r="C2453"/>
      <c r="D2453"/>
      <c r="E2453"/>
      <c r="F2453" s="10"/>
      <c r="G2453" s="1"/>
      <c r="H2453" s="1"/>
      <c r="I2453" s="1"/>
      <c r="J2453" s="2"/>
      <c r="K2453" s="1"/>
      <c r="L2453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/>
      <c r="B2454"/>
      <c r="C2454"/>
      <c r="D2454"/>
      <c r="E2454"/>
      <c r="F2454" s="10"/>
      <c r="G2454" s="1"/>
      <c r="H2454" s="1"/>
      <c r="I2454" s="1"/>
      <c r="J2454" s="2"/>
      <c r="K2454" s="1"/>
      <c r="L2454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/>
      <c r="B2455"/>
      <c r="C2455"/>
      <c r="D2455"/>
      <c r="E2455"/>
      <c r="F2455" s="10"/>
      <c r="G2455" s="1"/>
      <c r="H2455" s="1"/>
      <c r="I2455" s="1"/>
      <c r="J2455" s="2"/>
      <c r="K2455" s="1"/>
      <c r="L2455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/>
      <c r="B2456"/>
      <c r="C2456"/>
      <c r="D2456"/>
      <c r="E2456"/>
      <c r="F2456" s="10"/>
      <c r="G2456" s="1"/>
      <c r="H2456" s="1"/>
      <c r="I2456" s="1"/>
      <c r="J2456" s="2"/>
      <c r="K2456" s="1"/>
      <c r="L2456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/>
      <c r="B2457"/>
      <c r="C2457"/>
      <c r="D2457"/>
      <c r="E2457"/>
      <c r="F2457" s="10"/>
      <c r="G2457" s="1"/>
      <c r="H2457" s="1"/>
      <c r="I2457" s="1"/>
      <c r="J2457" s="2"/>
      <c r="K2457" s="1"/>
      <c r="L2457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/>
      <c r="B2458"/>
      <c r="C2458"/>
      <c r="D2458"/>
      <c r="E2458"/>
      <c r="F2458" s="10"/>
      <c r="G2458" s="1"/>
      <c r="H2458" s="1"/>
      <c r="I2458" s="1"/>
      <c r="J2458" s="2"/>
      <c r="K2458" s="1"/>
      <c r="L2458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/>
      <c r="B2459"/>
      <c r="C2459"/>
      <c r="D2459"/>
      <c r="E2459"/>
      <c r="F2459" s="10"/>
      <c r="G2459" s="1"/>
      <c r="H2459" s="1"/>
      <c r="I2459" s="1"/>
      <c r="J2459" s="2"/>
      <c r="K2459" s="1"/>
      <c r="L2459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/>
      <c r="B2460"/>
      <c r="C2460"/>
      <c r="D2460"/>
      <c r="E2460"/>
      <c r="F2460" s="10"/>
      <c r="G2460" s="1"/>
      <c r="H2460" s="1"/>
      <c r="I2460" s="1"/>
      <c r="J2460" s="2"/>
      <c r="K2460" s="1"/>
      <c r="L2460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/>
      <c r="B2461"/>
      <c r="C2461"/>
      <c r="D2461"/>
      <c r="E2461"/>
      <c r="F2461" s="10"/>
      <c r="G2461" s="1"/>
      <c r="H2461" s="1"/>
      <c r="I2461" s="1"/>
      <c r="J2461" s="2"/>
      <c r="K2461" s="1"/>
      <c r="L246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/>
      <c r="B2462"/>
      <c r="C2462"/>
      <c r="D2462"/>
      <c r="E2462"/>
      <c r="F2462" s="10"/>
      <c r="G2462" s="1"/>
      <c r="H2462" s="1"/>
      <c r="I2462" s="1"/>
      <c r="J2462" s="2"/>
      <c r="K2462" s="1"/>
      <c r="L2462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/>
      <c r="B2463"/>
      <c r="C2463"/>
      <c r="D2463"/>
      <c r="E2463"/>
      <c r="F2463" s="10"/>
      <c r="G2463" s="1"/>
      <c r="H2463" s="1"/>
      <c r="I2463" s="1"/>
      <c r="J2463" s="2"/>
      <c r="K2463" s="1"/>
      <c r="L2463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/>
      <c r="B2464"/>
      <c r="C2464"/>
      <c r="D2464"/>
      <c r="E2464"/>
      <c r="F2464" s="10"/>
      <c r="G2464" s="1"/>
      <c r="H2464" s="1"/>
      <c r="I2464" s="1"/>
      <c r="J2464" s="2"/>
      <c r="K2464" s="1"/>
      <c r="L2464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/>
      <c r="B2465"/>
      <c r="C2465"/>
      <c r="D2465"/>
      <c r="E2465"/>
      <c r="F2465" s="10"/>
      <c r="G2465" s="1"/>
      <c r="H2465" s="1"/>
      <c r="I2465" s="1"/>
      <c r="J2465" s="2"/>
      <c r="K2465" s="1"/>
      <c r="L2465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/>
      <c r="B2466"/>
      <c r="C2466"/>
      <c r="D2466"/>
      <c r="E2466"/>
      <c r="F2466" s="10"/>
      <c r="G2466" s="1"/>
      <c r="H2466" s="1"/>
      <c r="I2466" s="1"/>
      <c r="J2466" s="2"/>
      <c r="K2466" s="1"/>
      <c r="L2466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/>
      <c r="B2467"/>
      <c r="C2467"/>
      <c r="D2467"/>
      <c r="E2467"/>
      <c r="F2467" s="10"/>
      <c r="G2467" s="1"/>
      <c r="H2467" s="1"/>
      <c r="I2467" s="1"/>
      <c r="J2467" s="2"/>
      <c r="K2467" s="1"/>
      <c r="L2467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/>
      <c r="B2468"/>
      <c r="C2468"/>
      <c r="D2468"/>
      <c r="E2468"/>
      <c r="F2468" s="10"/>
      <c r="G2468" s="1"/>
      <c r="H2468" s="1"/>
      <c r="I2468" s="1"/>
      <c r="J2468" s="2"/>
      <c r="K2468" s="1"/>
      <c r="L2468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/>
      <c r="B2469"/>
      <c r="C2469"/>
      <c r="D2469"/>
      <c r="E2469"/>
      <c r="F2469" s="10"/>
      <c r="G2469" s="1"/>
      <c r="H2469" s="1"/>
      <c r="I2469" s="1"/>
      <c r="J2469" s="2"/>
      <c r="K2469" s="1"/>
      <c r="L2469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/>
      <c r="B2470"/>
      <c r="C2470"/>
      <c r="D2470"/>
      <c r="E2470"/>
      <c r="F2470" s="10"/>
      <c r="G2470" s="1"/>
      <c r="H2470" s="1"/>
      <c r="I2470" s="1"/>
      <c r="J2470" s="2"/>
      <c r="K2470" s="1"/>
      <c r="L2470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/>
      <c r="B2471"/>
      <c r="C2471"/>
      <c r="D2471"/>
      <c r="E2471"/>
      <c r="F2471" s="10"/>
      <c r="G2471" s="1"/>
      <c r="H2471" s="1"/>
      <c r="I2471" s="1"/>
      <c r="J2471" s="2"/>
      <c r="K2471" s="1"/>
      <c r="L247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/>
      <c r="B2472"/>
      <c r="C2472"/>
      <c r="D2472"/>
      <c r="E2472"/>
      <c r="F2472" s="1"/>
      <c r="G2472" s="1"/>
      <c r="H2472" s="1"/>
      <c r="I2472" s="1"/>
      <c r="J2472" s="2"/>
      <c r="K2472" s="1"/>
      <c r="L2472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1"/>
      <c r="B2473"/>
      <c r="C2473"/>
      <c r="D2473"/>
      <c r="E2473" s="1"/>
      <c r="F2473" s="1"/>
      <c r="G2473" s="1"/>
      <c r="H2473" s="1"/>
      <c r="I2473" s="2"/>
      <c r="J2473" s="1"/>
      <c r="K2473"/>
      <c r="L2473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1"/>
      <c r="B2474"/>
      <c r="C2474"/>
      <c r="D2474"/>
      <c r="E2474" s="1"/>
      <c r="F2474" s="1"/>
      <c r="G2474" s="1"/>
      <c r="H2474" s="1"/>
      <c r="I2474" s="2"/>
      <c r="J2474" s="1"/>
      <c r="K2474"/>
      <c r="L2474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1"/>
      <c r="B2475"/>
      <c r="C2475"/>
      <c r="D2475"/>
      <c r="E2475" s="1"/>
      <c r="F2475" s="1"/>
      <c r="G2475" s="1"/>
      <c r="H2475" s="1"/>
      <c r="I2475" s="2"/>
      <c r="J2475" s="1"/>
      <c r="K2475"/>
      <c r="L2475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1"/>
      <c r="B2476"/>
      <c r="C2476"/>
      <c r="D2476"/>
      <c r="E2476" s="1"/>
      <c r="F2476" s="1"/>
      <c r="G2476" s="1"/>
      <c r="H2476" s="1"/>
      <c r="I2476" s="2"/>
      <c r="J2476" s="1"/>
      <c r="K2476"/>
      <c r="L2476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1"/>
      <c r="B2477"/>
      <c r="C2477"/>
      <c r="D2477"/>
      <c r="E2477" s="1"/>
      <c r="F2477" s="1"/>
      <c r="G2477" s="1"/>
      <c r="H2477" s="1"/>
      <c r="I2477" s="2"/>
      <c r="J2477" s="1"/>
      <c r="K2477"/>
      <c r="L2477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1"/>
      <c r="B2478"/>
      <c r="C2478"/>
      <c r="D2478"/>
      <c r="E2478" s="1"/>
      <c r="F2478" s="1"/>
      <c r="G2478" s="1"/>
      <c r="H2478" s="1"/>
      <c r="I2478" s="2"/>
      <c r="J2478" s="1"/>
      <c r="K2478"/>
      <c r="L2478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1"/>
      <c r="B2479"/>
      <c r="C2479"/>
      <c r="D2479"/>
      <c r="E2479" s="1"/>
      <c r="F2479" s="1"/>
      <c r="G2479" s="1"/>
      <c r="H2479" s="1"/>
      <c r="I2479" s="2"/>
      <c r="J2479" s="1"/>
      <c r="K2479"/>
      <c r="L2479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1"/>
      <c r="B2480"/>
      <c r="C2480"/>
      <c r="D2480"/>
      <c r="E2480" s="1"/>
      <c r="F2480" s="1"/>
      <c r="G2480" s="1"/>
      <c r="H2480" s="1"/>
      <c r="I2480" s="2"/>
      <c r="J2480" s="1"/>
      <c r="K2480"/>
      <c r="L2480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1"/>
      <c r="B2481"/>
      <c r="C2481"/>
      <c r="D2481"/>
      <c r="E2481" s="1"/>
      <c r="F2481" s="1"/>
      <c r="G2481" s="1"/>
      <c r="H2481" s="1"/>
      <c r="I2481" s="2"/>
      <c r="J2481" s="1"/>
      <c r="K2481"/>
      <c r="L248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 s="1"/>
      <c r="B2482"/>
      <c r="C2482"/>
      <c r="D2482"/>
      <c r="E2482" s="1"/>
      <c r="F2482" s="1"/>
      <c r="G2482" s="1"/>
      <c r="H2482" s="1"/>
      <c r="I2482" s="2"/>
      <c r="J2482" s="1"/>
      <c r="K2482"/>
      <c r="L2482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 s="1"/>
      <c r="B2483"/>
      <c r="C2483"/>
      <c r="D2483"/>
      <c r="E2483" s="1"/>
      <c r="F2483" s="1"/>
      <c r="G2483" s="1"/>
      <c r="H2483" s="1"/>
      <c r="I2483" s="2"/>
      <c r="J2483" s="1"/>
      <c r="K2483"/>
      <c r="L2483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 s="1"/>
      <c r="B2484"/>
      <c r="C2484"/>
      <c r="D2484"/>
      <c r="E2484" s="1"/>
      <c r="F2484" s="1"/>
      <c r="G2484" s="1"/>
      <c r="H2484" s="1"/>
      <c r="I2484" s="2"/>
      <c r="J2484" s="1"/>
      <c r="K2484"/>
      <c r="L2484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 s="1"/>
      <c r="B2485"/>
      <c r="C2485"/>
      <c r="D2485"/>
      <c r="E2485" s="1"/>
      <c r="F2485" s="1"/>
      <c r="G2485" s="1"/>
      <c r="H2485" s="1"/>
      <c r="I2485" s="2"/>
      <c r="J2485" s="1"/>
      <c r="K2485"/>
      <c r="L2485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 s="1"/>
      <c r="B2486"/>
      <c r="C2486"/>
      <c r="D2486"/>
      <c r="E2486" s="1"/>
      <c r="F2486" s="1"/>
      <c r="G2486" s="1"/>
      <c r="H2486" s="1"/>
      <c r="I2486" s="2"/>
      <c r="J2486" s="1"/>
      <c r="K2486"/>
      <c r="L2486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 s="1"/>
      <c r="B2487"/>
      <c r="C2487"/>
      <c r="D2487"/>
      <c r="E2487" s="1"/>
      <c r="F2487" s="1"/>
      <c r="G2487" s="1"/>
      <c r="H2487" s="1"/>
      <c r="I2487" s="2"/>
      <c r="J2487" s="1"/>
      <c r="K2487"/>
      <c r="L2487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 s="1"/>
      <c r="B2488"/>
      <c r="C2488"/>
      <c r="D2488"/>
      <c r="E2488" s="1"/>
      <c r="F2488" s="1"/>
      <c r="G2488" s="1"/>
      <c r="H2488" s="1"/>
      <c r="I2488" s="2"/>
      <c r="J2488" s="1"/>
      <c r="K2488"/>
      <c r="L2488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 s="1"/>
      <c r="B2489"/>
      <c r="C2489"/>
      <c r="D2489"/>
      <c r="E2489" s="1"/>
      <c r="F2489" s="1"/>
      <c r="G2489" s="1"/>
      <c r="H2489" s="1"/>
      <c r="I2489" s="2"/>
      <c r="J2489" s="1"/>
      <c r="K2489"/>
      <c r="L2489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 s="1"/>
      <c r="B2490"/>
      <c r="C2490"/>
      <c r="D2490"/>
      <c r="E2490" s="1"/>
      <c r="F2490" s="1"/>
      <c r="G2490" s="1"/>
      <c r="H2490" s="1"/>
      <c r="I2490" s="2"/>
      <c r="J2490" s="1"/>
      <c r="K2490"/>
      <c r="L2490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 s="1"/>
      <c r="B2491"/>
      <c r="C2491"/>
      <c r="D2491"/>
      <c r="E2491" s="1"/>
      <c r="F2491" s="1"/>
      <c r="G2491" s="1"/>
      <c r="H2491" s="1"/>
      <c r="I2491" s="2"/>
      <c r="J2491" s="1"/>
      <c r="K2491"/>
      <c r="L249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 s="1"/>
      <c r="B2492"/>
      <c r="C2492"/>
      <c r="D2492"/>
      <c r="E2492" s="1"/>
      <c r="F2492" s="1"/>
      <c r="G2492" s="1"/>
      <c r="H2492" s="1"/>
      <c r="I2492" s="2"/>
      <c r="J2492" s="1"/>
      <c r="K2492"/>
      <c r="L2492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 s="1"/>
      <c r="B2493"/>
      <c r="C2493"/>
      <c r="D2493"/>
      <c r="E2493" s="1"/>
      <c r="F2493" s="1"/>
      <c r="G2493" s="1"/>
      <c r="H2493" s="1"/>
      <c r="I2493" s="2"/>
      <c r="J2493" s="1"/>
      <c r="K2493"/>
      <c r="L2493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 s="1"/>
      <c r="B2494"/>
      <c r="C2494"/>
      <c r="D2494"/>
      <c r="E2494" s="1"/>
      <c r="F2494" s="1"/>
      <c r="G2494" s="1"/>
      <c r="H2494" s="1"/>
      <c r="I2494" s="2"/>
      <c r="J2494" s="1"/>
      <c r="K2494"/>
      <c r="L2494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 s="1"/>
      <c r="B2495"/>
      <c r="C2495"/>
      <c r="D2495"/>
      <c r="E2495" s="1"/>
      <c r="F2495" s="1"/>
      <c r="G2495" s="1"/>
      <c r="H2495" s="1"/>
      <c r="I2495" s="2"/>
      <c r="J2495" s="1"/>
      <c r="K2495"/>
      <c r="L2495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 s="1"/>
      <c r="B2496"/>
      <c r="C2496"/>
      <c r="D2496"/>
      <c r="E2496" s="1"/>
      <c r="F2496" s="1"/>
      <c r="G2496" s="1"/>
      <c r="H2496" s="1"/>
      <c r="I2496" s="2"/>
      <c r="J2496" s="1"/>
      <c r="K2496"/>
      <c r="L2496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 s="1"/>
      <c r="B2497"/>
      <c r="C2497"/>
      <c r="D2497"/>
      <c r="E2497" s="1"/>
      <c r="F2497" s="1"/>
      <c r="G2497" s="1"/>
      <c r="H2497" s="1"/>
      <c r="I2497" s="2"/>
      <c r="J2497" s="1"/>
      <c r="K2497"/>
      <c r="L2497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 s="1"/>
      <c r="B2498"/>
      <c r="C2498"/>
      <c r="D2498"/>
      <c r="E2498" s="1"/>
      <c r="F2498" s="1"/>
      <c r="G2498" s="1"/>
      <c r="H2498" s="1"/>
      <c r="I2498" s="2"/>
      <c r="J2498" s="1"/>
      <c r="K2498"/>
      <c r="L2498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 s="1"/>
      <c r="B2499"/>
      <c r="C2499"/>
      <c r="D2499"/>
      <c r="E2499" s="1"/>
      <c r="F2499" s="1"/>
      <c r="G2499" s="1"/>
      <c r="H2499" s="1"/>
      <c r="I2499" s="2"/>
      <c r="J2499" s="1"/>
      <c r="K2499"/>
      <c r="L2499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 s="1"/>
      <c r="B2500"/>
      <c r="C2500"/>
      <c r="D2500"/>
      <c r="E2500" s="1"/>
      <c r="F2500" s="1"/>
      <c r="G2500" s="1"/>
      <c r="H2500" s="1"/>
      <c r="I2500" s="2"/>
      <c r="J2500" s="1"/>
      <c r="K2500"/>
      <c r="L2500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 s="1"/>
      <c r="B2501"/>
      <c r="C2501"/>
      <c r="D2501"/>
      <c r="E2501" s="1"/>
      <c r="F2501" s="1"/>
      <c r="G2501" s="1"/>
      <c r="H2501" s="1"/>
      <c r="I2501" s="2"/>
      <c r="J2501" s="1"/>
      <c r="K2501"/>
      <c r="L250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 s="1"/>
      <c r="B2502"/>
      <c r="C2502"/>
      <c r="D2502"/>
      <c r="E2502" s="1"/>
      <c r="F2502" s="1"/>
      <c r="G2502" s="1"/>
      <c r="H2502" s="1"/>
      <c r="I2502" s="2"/>
      <c r="J2502" s="1"/>
      <c r="K2502"/>
      <c r="L2502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 s="1"/>
      <c r="B2503"/>
      <c r="C2503"/>
      <c r="D2503"/>
      <c r="E2503" s="1"/>
      <c r="F2503" s="1"/>
      <c r="G2503" s="1"/>
      <c r="H2503" s="1"/>
      <c r="I2503" s="2"/>
      <c r="J2503" s="1"/>
      <c r="K2503"/>
      <c r="L2503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 s="1"/>
      <c r="B2504"/>
      <c r="C2504"/>
      <c r="D2504"/>
      <c r="E2504" s="1"/>
      <c r="F2504" s="1"/>
      <c r="G2504" s="1"/>
      <c r="H2504" s="1"/>
      <c r="I2504" s="2"/>
      <c r="J2504" s="1"/>
      <c r="K2504"/>
      <c r="L2504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 s="1"/>
      <c r="B2505"/>
      <c r="C2505"/>
      <c r="D2505"/>
      <c r="E2505" s="1"/>
      <c r="F2505" s="1"/>
      <c r="G2505" s="1"/>
      <c r="H2505" s="1"/>
      <c r="I2505" s="2"/>
      <c r="J2505" s="1"/>
      <c r="K2505"/>
      <c r="L2505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A2506" s="1"/>
      <c r="B2506"/>
      <c r="C2506"/>
      <c r="D2506"/>
      <c r="E2506" s="1"/>
      <c r="F2506" s="1"/>
      <c r="G2506" s="1"/>
      <c r="H2506" s="1"/>
      <c r="I2506" s="2"/>
      <c r="J2506" s="1"/>
      <c r="K2506"/>
      <c r="L2506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 s="1"/>
      <c r="B2507"/>
      <c r="C2507"/>
      <c r="D2507"/>
      <c r="E2507" s="1"/>
      <c r="F2507" s="1"/>
      <c r="G2507" s="1"/>
      <c r="H2507" s="1"/>
      <c r="I2507" s="2"/>
      <c r="J2507" s="1"/>
      <c r="K2507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 s="1"/>
      <c r="B2508"/>
      <c r="C2508"/>
      <c r="D2508"/>
      <c r="E2508" s="1"/>
      <c r="F2508" s="1"/>
      <c r="G2508" s="1"/>
      <c r="H2508" s="1"/>
      <c r="I2508" s="2"/>
      <c r="J2508" s="1"/>
      <c r="K2508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 s="1"/>
      <c r="B2509"/>
      <c r="C2509"/>
      <c r="D2509"/>
      <c r="E2509" s="1"/>
      <c r="F2509" s="1"/>
      <c r="G2509" s="1"/>
      <c r="H2509" s="1"/>
      <c r="I2509" s="2"/>
      <c r="J2509" s="1"/>
      <c r="K2509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 s="1"/>
      <c r="B2510"/>
      <c r="C2510"/>
      <c r="D2510"/>
      <c r="E2510" s="1"/>
      <c r="F2510" s="1"/>
      <c r="G2510" s="1"/>
      <c r="H2510" s="1"/>
      <c r="I2510" s="2"/>
      <c r="J2510" s="1"/>
      <c r="K2510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1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49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49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49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49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49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49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49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49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49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2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2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2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2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56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56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56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56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56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56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56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56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56" s="1" customFormat="1">
      <c r="B2665"/>
      <c r="C2665"/>
      <c r="D2665"/>
      <c r="I2665" s="2"/>
      <c r="K2665"/>
      <c r="L2665"/>
      <c r="M2665"/>
      <c r="N2665"/>
      <c r="R2665" s="2"/>
      <c r="T2665"/>
      <c r="U2665"/>
      <c r="V2665"/>
      <c r="AA2665" s="2"/>
      <c r="AC2665"/>
      <c r="AD2665"/>
      <c r="AE2665"/>
      <c r="AJ2665" s="2"/>
      <c r="AL2665"/>
      <c r="AM2665"/>
      <c r="AN2665"/>
      <c r="AS2665" s="2"/>
      <c r="AU2665"/>
      <c r="AV2665"/>
      <c r="AW2665"/>
      <c r="BB2665" s="2"/>
      <c r="BD2665"/>
      <c r="BE2665"/>
      <c r="BF2665"/>
      <c r="BK2665" s="2"/>
      <c r="BM2665"/>
      <c r="BN2665"/>
      <c r="BO2665"/>
      <c r="BT2665" s="2"/>
      <c r="BV2665"/>
      <c r="BW2665"/>
      <c r="BX2665"/>
      <c r="CC2665" s="2"/>
      <c r="CE2665"/>
      <c r="CF2665"/>
      <c r="CG2665"/>
      <c r="CL2665" s="2"/>
      <c r="CN2665"/>
      <c r="CO2665"/>
      <c r="CP2665"/>
      <c r="CU2665" s="2"/>
      <c r="CW2665"/>
      <c r="CX2665"/>
      <c r="CY2665"/>
      <c r="DD2665" s="2"/>
      <c r="DF2665"/>
      <c r="DG2665"/>
      <c r="DH2665"/>
      <c r="DM2665" s="2"/>
      <c r="DO2665"/>
      <c r="DP2665"/>
      <c r="DQ2665"/>
      <c r="DV2665" s="2"/>
      <c r="DX2665"/>
      <c r="DY2665"/>
      <c r="DZ2665"/>
      <c r="EE2665" s="2"/>
      <c r="EG2665"/>
      <c r="EH2665"/>
      <c r="EI2665"/>
      <c r="EN2665" s="2"/>
      <c r="EP2665"/>
      <c r="EQ2665"/>
      <c r="ER2665"/>
      <c r="EW2665" s="2"/>
      <c r="EY2665"/>
      <c r="EZ2665"/>
      <c r="FA2665"/>
      <c r="FF2665" s="2"/>
      <c r="FH2665"/>
      <c r="FI2665"/>
      <c r="FJ2665"/>
      <c r="FO2665" s="2"/>
      <c r="FQ2665"/>
      <c r="FR2665"/>
      <c r="FS2665"/>
      <c r="FX2665" s="2"/>
      <c r="FZ2665"/>
      <c r="GA2665"/>
      <c r="GB2665"/>
      <c r="GG2665" s="2"/>
      <c r="GI2665"/>
      <c r="GJ2665"/>
      <c r="GK2665"/>
      <c r="GP2665" s="2"/>
      <c r="GR2665"/>
      <c r="GS2665"/>
      <c r="GT2665"/>
      <c r="GY2665" s="2"/>
      <c r="HA2665"/>
      <c r="HB2665"/>
      <c r="HC2665"/>
      <c r="HH2665" s="2"/>
      <c r="HJ2665"/>
      <c r="HK2665"/>
      <c r="HL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  <c r="IP2665"/>
      <c r="IQ2665"/>
      <c r="IR2665"/>
      <c r="IS2665"/>
      <c r="IT2665"/>
      <c r="IU2665"/>
      <c r="IV2665"/>
    </row>
    <row r="2666" spans="2:256" s="1" customFormat="1">
      <c r="B2666"/>
      <c r="C2666"/>
      <c r="D2666"/>
      <c r="I2666" s="2"/>
      <c r="K2666"/>
      <c r="L2666"/>
      <c r="M2666"/>
      <c r="N2666"/>
      <c r="R2666" s="2"/>
      <c r="T2666"/>
      <c r="U2666"/>
      <c r="V2666"/>
      <c r="AA2666" s="2"/>
      <c r="AC2666"/>
      <c r="AD2666"/>
      <c r="AE2666"/>
      <c r="AJ2666" s="2"/>
      <c r="AL2666"/>
      <c r="AM2666"/>
      <c r="AN2666"/>
      <c r="AS2666" s="2"/>
      <c r="AU2666"/>
      <c r="AV2666"/>
      <c r="AW2666"/>
      <c r="BB2666" s="2"/>
      <c r="BD2666"/>
      <c r="BE2666"/>
      <c r="BF2666"/>
      <c r="BK2666" s="2"/>
      <c r="BM2666"/>
      <c r="BN2666"/>
      <c r="BO2666"/>
      <c r="BT2666" s="2"/>
      <c r="BV2666"/>
      <c r="BW2666"/>
      <c r="BX2666"/>
      <c r="CC2666" s="2"/>
      <c r="CE2666"/>
      <c r="CF2666"/>
      <c r="CG2666"/>
      <c r="CL2666" s="2"/>
      <c r="CN2666"/>
      <c r="CO2666"/>
      <c r="CP2666"/>
      <c r="CU2666" s="2"/>
      <c r="CW2666"/>
      <c r="CX2666"/>
      <c r="CY2666"/>
      <c r="DD2666" s="2"/>
      <c r="DF2666"/>
      <c r="DG2666"/>
      <c r="DH2666"/>
      <c r="DM2666" s="2"/>
      <c r="DO2666"/>
      <c r="DP2666"/>
      <c r="DQ2666"/>
      <c r="DV2666" s="2"/>
      <c r="DX2666"/>
      <c r="DY2666"/>
      <c r="DZ2666"/>
      <c r="EE2666" s="2"/>
      <c r="EG2666"/>
      <c r="EH2666"/>
      <c r="EI2666"/>
      <c r="EN2666" s="2"/>
      <c r="EP2666"/>
      <c r="EQ2666"/>
      <c r="ER2666"/>
      <c r="EW2666" s="2"/>
      <c r="EY2666"/>
      <c r="EZ2666"/>
      <c r="FA2666"/>
      <c r="FF2666" s="2"/>
      <c r="FH2666"/>
      <c r="FI2666"/>
      <c r="FJ2666"/>
      <c r="FO2666" s="2"/>
      <c r="FQ2666"/>
      <c r="FR2666"/>
      <c r="FS2666"/>
      <c r="FX2666" s="2"/>
      <c r="FZ2666"/>
      <c r="GA2666"/>
      <c r="GB2666"/>
      <c r="GG2666" s="2"/>
      <c r="GI2666"/>
      <c r="GJ2666"/>
      <c r="GK2666"/>
      <c r="GP2666" s="2"/>
      <c r="GR2666"/>
      <c r="GS2666"/>
      <c r="GT2666"/>
      <c r="GY2666" s="2"/>
      <c r="HA2666"/>
      <c r="HB2666"/>
      <c r="HC2666"/>
      <c r="HH2666" s="2"/>
      <c r="HJ2666"/>
      <c r="HK2666"/>
      <c r="HL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  <c r="IP2666"/>
      <c r="IQ2666"/>
      <c r="IR2666"/>
      <c r="IS2666"/>
      <c r="IT2666"/>
      <c r="IU2666"/>
      <c r="IV2666"/>
    </row>
    <row r="2667" spans="2:256" s="1" customFormat="1">
      <c r="B2667"/>
      <c r="C2667"/>
      <c r="D2667"/>
      <c r="I2667" s="2"/>
      <c r="K2667"/>
      <c r="L2667"/>
      <c r="M2667"/>
      <c r="N2667"/>
      <c r="R2667" s="2"/>
      <c r="T2667"/>
      <c r="U2667"/>
      <c r="V2667"/>
      <c r="AA2667" s="2"/>
      <c r="AC2667"/>
      <c r="AD2667"/>
      <c r="AE2667"/>
      <c r="AJ2667" s="2"/>
      <c r="AL2667"/>
      <c r="AM2667"/>
      <c r="AN2667"/>
      <c r="AS2667" s="2"/>
      <c r="AU2667"/>
      <c r="AV2667"/>
      <c r="AW2667"/>
      <c r="BB2667" s="2"/>
      <c r="BD2667"/>
      <c r="BE2667"/>
      <c r="BF2667"/>
      <c r="BK2667" s="2"/>
      <c r="BM2667"/>
      <c r="BN2667"/>
      <c r="BO2667"/>
      <c r="BT2667" s="2"/>
      <c r="BV2667"/>
      <c r="BW2667"/>
      <c r="BX2667"/>
      <c r="CC2667" s="2"/>
      <c r="CE2667"/>
      <c r="CF2667"/>
      <c r="CG2667"/>
      <c r="CL2667" s="2"/>
      <c r="CN2667"/>
      <c r="CO2667"/>
      <c r="CP2667"/>
      <c r="CU2667" s="2"/>
      <c r="CW2667"/>
      <c r="CX2667"/>
      <c r="CY2667"/>
      <c r="DD2667" s="2"/>
      <c r="DF2667"/>
      <c r="DG2667"/>
      <c r="DH2667"/>
      <c r="DM2667" s="2"/>
      <c r="DO2667"/>
      <c r="DP2667"/>
      <c r="DQ2667"/>
      <c r="DV2667" s="2"/>
      <c r="DX2667"/>
      <c r="DY2667"/>
      <c r="DZ2667"/>
      <c r="EE2667" s="2"/>
      <c r="EG2667"/>
      <c r="EH2667"/>
      <c r="EI2667"/>
      <c r="EN2667" s="2"/>
      <c r="EP2667"/>
      <c r="EQ2667"/>
      <c r="ER2667"/>
      <c r="EW2667" s="2"/>
      <c r="EY2667"/>
      <c r="EZ2667"/>
      <c r="FA2667"/>
      <c r="FF2667" s="2"/>
      <c r="FH2667"/>
      <c r="FI2667"/>
      <c r="FJ2667"/>
      <c r="FO2667" s="2"/>
      <c r="FQ2667"/>
      <c r="FR2667"/>
      <c r="FS2667"/>
      <c r="FX2667" s="2"/>
      <c r="FZ2667"/>
      <c r="GA2667"/>
      <c r="GB2667"/>
      <c r="GG2667" s="2"/>
      <c r="GI2667"/>
      <c r="GJ2667"/>
      <c r="GK2667"/>
      <c r="GP2667" s="2"/>
      <c r="GR2667"/>
      <c r="GS2667"/>
      <c r="GT2667"/>
      <c r="GY2667" s="2"/>
      <c r="HA2667"/>
      <c r="HB2667"/>
      <c r="HC2667"/>
      <c r="HH2667" s="2"/>
      <c r="HJ2667"/>
      <c r="HK2667"/>
      <c r="HL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  <c r="IP2667"/>
      <c r="IQ2667"/>
      <c r="IR2667"/>
      <c r="IS2667"/>
      <c r="IT2667"/>
      <c r="IU2667"/>
      <c r="IV2667"/>
    </row>
    <row r="2668" spans="2:256" s="1" customFormat="1">
      <c r="B2668"/>
      <c r="C2668"/>
      <c r="D2668"/>
      <c r="I2668" s="2"/>
      <c r="K2668"/>
      <c r="L2668"/>
      <c r="M2668"/>
      <c r="N2668"/>
      <c r="R2668" s="2"/>
      <c r="T2668"/>
      <c r="U2668"/>
      <c r="V2668"/>
      <c r="AA2668" s="2"/>
      <c r="AC2668"/>
      <c r="AD2668"/>
      <c r="AE2668"/>
      <c r="AJ2668" s="2"/>
      <c r="AL2668"/>
      <c r="AM2668"/>
      <c r="AN2668"/>
      <c r="AS2668" s="2"/>
      <c r="AU2668"/>
      <c r="AV2668"/>
      <c r="AW2668"/>
      <c r="BB2668" s="2"/>
      <c r="BD2668"/>
      <c r="BE2668"/>
      <c r="BF2668"/>
      <c r="BK2668" s="2"/>
      <c r="BM2668"/>
      <c r="BN2668"/>
      <c r="BO2668"/>
      <c r="BT2668" s="2"/>
      <c r="BV2668"/>
      <c r="BW2668"/>
      <c r="BX2668"/>
      <c r="CC2668" s="2"/>
      <c r="CE2668"/>
      <c r="CF2668"/>
      <c r="CG2668"/>
      <c r="CL2668" s="2"/>
      <c r="CN2668"/>
      <c r="CO2668"/>
      <c r="CP2668"/>
      <c r="CU2668" s="2"/>
      <c r="CW2668"/>
      <c r="CX2668"/>
      <c r="CY2668"/>
      <c r="DD2668" s="2"/>
      <c r="DF2668"/>
      <c r="DG2668"/>
      <c r="DH2668"/>
      <c r="DM2668" s="2"/>
      <c r="DO2668"/>
      <c r="DP2668"/>
      <c r="DQ2668"/>
      <c r="DV2668" s="2"/>
      <c r="DX2668"/>
      <c r="DY2668"/>
      <c r="DZ2668"/>
      <c r="EE2668" s="2"/>
      <c r="EG2668"/>
      <c r="EH2668"/>
      <c r="EI2668"/>
      <c r="EN2668" s="2"/>
      <c r="EP2668"/>
      <c r="EQ2668"/>
      <c r="ER2668"/>
      <c r="EW2668" s="2"/>
      <c r="EY2668"/>
      <c r="EZ2668"/>
      <c r="FA2668"/>
      <c r="FF2668" s="2"/>
      <c r="FH2668"/>
      <c r="FI2668"/>
      <c r="FJ2668"/>
      <c r="FO2668" s="2"/>
      <c r="FQ2668"/>
      <c r="FR2668"/>
      <c r="FS2668"/>
      <c r="FX2668" s="2"/>
      <c r="FZ2668"/>
      <c r="GA2668"/>
      <c r="GB2668"/>
      <c r="GG2668" s="2"/>
      <c r="GI2668"/>
      <c r="GJ2668"/>
      <c r="GK2668"/>
      <c r="GP2668" s="2"/>
      <c r="GR2668"/>
      <c r="GS2668"/>
      <c r="GT2668"/>
      <c r="GY2668" s="2"/>
      <c r="HA2668"/>
      <c r="HB2668"/>
      <c r="HC2668"/>
      <c r="HH2668" s="2"/>
      <c r="HJ2668"/>
      <c r="HK2668"/>
      <c r="HL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  <c r="IP2668"/>
      <c r="IQ2668"/>
      <c r="IR2668"/>
      <c r="IS2668"/>
      <c r="IT2668"/>
      <c r="IU2668"/>
      <c r="IV2668"/>
    </row>
    <row r="2669" spans="2:256" s="1" customFormat="1">
      <c r="B2669"/>
      <c r="C2669"/>
      <c r="D2669"/>
      <c r="I2669" s="2"/>
      <c r="K2669"/>
      <c r="L2669"/>
      <c r="M2669"/>
      <c r="N2669"/>
      <c r="R2669" s="2"/>
      <c r="T2669"/>
      <c r="U2669"/>
      <c r="V2669"/>
      <c r="AA2669" s="2"/>
      <c r="AC2669"/>
      <c r="AD2669"/>
      <c r="AE2669"/>
      <c r="AJ2669" s="2"/>
      <c r="AL2669"/>
      <c r="AM2669"/>
      <c r="AN2669"/>
      <c r="AS2669" s="2"/>
      <c r="AU2669"/>
      <c r="AV2669"/>
      <c r="AW2669"/>
      <c r="BB2669" s="2"/>
      <c r="BD2669"/>
      <c r="BE2669"/>
      <c r="BF2669"/>
      <c r="BK2669" s="2"/>
      <c r="BM2669"/>
      <c r="BN2669"/>
      <c r="BO2669"/>
      <c r="BT2669" s="2"/>
      <c r="BV2669"/>
      <c r="BW2669"/>
      <c r="BX2669"/>
      <c r="CC2669" s="2"/>
      <c r="CE2669"/>
      <c r="CF2669"/>
      <c r="CG2669"/>
      <c r="CL2669" s="2"/>
      <c r="CN2669"/>
      <c r="CO2669"/>
      <c r="CP2669"/>
      <c r="CU2669" s="2"/>
      <c r="CW2669"/>
      <c r="CX2669"/>
      <c r="CY2669"/>
      <c r="DD2669" s="2"/>
      <c r="DF2669"/>
      <c r="DG2669"/>
      <c r="DH2669"/>
      <c r="DM2669" s="2"/>
      <c r="DO2669"/>
      <c r="DP2669"/>
      <c r="DQ2669"/>
      <c r="DV2669" s="2"/>
      <c r="DX2669"/>
      <c r="DY2669"/>
      <c r="DZ2669"/>
      <c r="EE2669" s="2"/>
      <c r="EG2669"/>
      <c r="EH2669"/>
      <c r="EI2669"/>
      <c r="EN2669" s="2"/>
      <c r="EP2669"/>
      <c r="EQ2669"/>
      <c r="ER2669"/>
      <c r="EW2669" s="2"/>
      <c r="EY2669"/>
      <c r="EZ2669"/>
      <c r="FA2669"/>
      <c r="FF2669" s="2"/>
      <c r="FH2669"/>
      <c r="FI2669"/>
      <c r="FJ2669"/>
      <c r="FO2669" s="2"/>
      <c r="FQ2669"/>
      <c r="FR2669"/>
      <c r="FS2669"/>
      <c r="FX2669" s="2"/>
      <c r="FZ2669"/>
      <c r="GA2669"/>
      <c r="GB2669"/>
      <c r="GG2669" s="2"/>
      <c r="GI2669"/>
      <c r="GJ2669"/>
      <c r="GK2669"/>
      <c r="GP2669" s="2"/>
      <c r="GR2669"/>
      <c r="GS2669"/>
      <c r="GT2669"/>
      <c r="GY2669" s="2"/>
      <c r="HA2669"/>
      <c r="HB2669"/>
      <c r="HC2669"/>
      <c r="HH2669" s="2"/>
      <c r="HJ2669"/>
      <c r="HK2669"/>
      <c r="HL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  <c r="IP2669"/>
      <c r="IQ2669"/>
      <c r="IR2669"/>
      <c r="IS2669"/>
      <c r="IT2669"/>
      <c r="IU2669"/>
      <c r="IV2669"/>
    </row>
    <row r="2670" spans="2:256" s="1" customFormat="1">
      <c r="B2670"/>
      <c r="C2670"/>
      <c r="D2670"/>
      <c r="I2670" s="2"/>
      <c r="K2670"/>
      <c r="L2670"/>
      <c r="M2670"/>
      <c r="N2670"/>
      <c r="R2670" s="2"/>
      <c r="T2670"/>
      <c r="U2670"/>
      <c r="V2670"/>
      <c r="AA2670" s="2"/>
      <c r="AC2670"/>
      <c r="AD2670"/>
      <c r="AE2670"/>
      <c r="AJ2670" s="2"/>
      <c r="AL2670"/>
      <c r="AM2670"/>
      <c r="AN2670"/>
      <c r="AS2670" s="2"/>
      <c r="AU2670"/>
      <c r="AV2670"/>
      <c r="AW2670"/>
      <c r="BB2670" s="2"/>
      <c r="BD2670"/>
      <c r="BE2670"/>
      <c r="BF2670"/>
      <c r="BK2670" s="2"/>
      <c r="BM2670"/>
      <c r="BN2670"/>
      <c r="BO2670"/>
      <c r="BT2670" s="2"/>
      <c r="BV2670"/>
      <c r="BW2670"/>
      <c r="BX2670"/>
      <c r="CC2670" s="2"/>
      <c r="CE2670"/>
      <c r="CF2670"/>
      <c r="CG2670"/>
      <c r="CL2670" s="2"/>
      <c r="CN2670"/>
      <c r="CO2670"/>
      <c r="CP2670"/>
      <c r="CU2670" s="2"/>
      <c r="CW2670"/>
      <c r="CX2670"/>
      <c r="CY2670"/>
      <c r="DD2670" s="2"/>
      <c r="DF2670"/>
      <c r="DG2670"/>
      <c r="DH2670"/>
      <c r="DM2670" s="2"/>
      <c r="DO2670"/>
      <c r="DP2670"/>
      <c r="DQ2670"/>
      <c r="DV2670" s="2"/>
      <c r="DX2670"/>
      <c r="DY2670"/>
      <c r="DZ2670"/>
      <c r="EE2670" s="2"/>
      <c r="EG2670"/>
      <c r="EH2670"/>
      <c r="EI2670"/>
      <c r="EN2670" s="2"/>
      <c r="EP2670"/>
      <c r="EQ2670"/>
      <c r="ER2670"/>
      <c r="EW2670" s="2"/>
      <c r="EY2670"/>
      <c r="EZ2670"/>
      <c r="FA2670"/>
      <c r="FF2670" s="2"/>
      <c r="FH2670"/>
      <c r="FI2670"/>
      <c r="FJ2670"/>
      <c r="FO2670" s="2"/>
      <c r="FQ2670"/>
      <c r="FR2670"/>
      <c r="FS2670"/>
      <c r="FX2670" s="2"/>
      <c r="FZ2670"/>
      <c r="GA2670"/>
      <c r="GB2670"/>
      <c r="GG2670" s="2"/>
      <c r="GI2670"/>
      <c r="GJ2670"/>
      <c r="GK2670"/>
      <c r="GP2670" s="2"/>
      <c r="GR2670"/>
      <c r="GS2670"/>
      <c r="GT2670"/>
      <c r="GY2670" s="2"/>
      <c r="HA2670"/>
      <c r="HB2670"/>
      <c r="HC2670"/>
      <c r="HH2670" s="2"/>
      <c r="HJ2670"/>
      <c r="HK2670"/>
      <c r="HL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  <c r="IP2670"/>
      <c r="IQ2670"/>
      <c r="IR2670"/>
      <c r="IS2670"/>
      <c r="IT2670"/>
      <c r="IU2670"/>
      <c r="IV2670"/>
    </row>
    <row r="2671" spans="2:256" s="1" customFormat="1">
      <c r="B2671"/>
      <c r="C2671"/>
      <c r="D2671"/>
      <c r="I2671" s="2"/>
      <c r="K2671"/>
      <c r="L2671"/>
      <c r="M2671"/>
      <c r="N2671"/>
      <c r="R2671" s="2"/>
      <c r="T2671"/>
      <c r="U2671"/>
      <c r="V2671"/>
      <c r="AA2671" s="2"/>
      <c r="AC2671"/>
      <c r="AD2671"/>
      <c r="AE2671"/>
      <c r="AJ2671" s="2"/>
      <c r="AL2671"/>
      <c r="AM2671"/>
      <c r="AN2671"/>
      <c r="AS2671" s="2"/>
      <c r="AU2671"/>
      <c r="AV2671"/>
      <c r="AW2671"/>
      <c r="BB2671" s="2"/>
      <c r="BD2671"/>
      <c r="BE2671"/>
      <c r="BF2671"/>
      <c r="BK2671" s="2"/>
      <c r="BM2671"/>
      <c r="BN2671"/>
      <c r="BO2671"/>
      <c r="BT2671" s="2"/>
      <c r="BV2671"/>
      <c r="BW2671"/>
      <c r="BX2671"/>
      <c r="CC2671" s="2"/>
      <c r="CE2671"/>
      <c r="CF2671"/>
      <c r="CG2671"/>
      <c r="CL2671" s="2"/>
      <c r="CN2671"/>
      <c r="CO2671"/>
      <c r="CP2671"/>
      <c r="CU2671" s="2"/>
      <c r="CW2671"/>
      <c r="CX2671"/>
      <c r="CY2671"/>
      <c r="DD2671" s="2"/>
      <c r="DF2671"/>
      <c r="DG2671"/>
      <c r="DH2671"/>
      <c r="DM2671" s="2"/>
      <c r="DO2671"/>
      <c r="DP2671"/>
      <c r="DQ2671"/>
      <c r="DV2671" s="2"/>
      <c r="DX2671"/>
      <c r="DY2671"/>
      <c r="DZ2671"/>
      <c r="EE2671" s="2"/>
      <c r="EG2671"/>
      <c r="EH2671"/>
      <c r="EI2671"/>
      <c r="EN2671" s="2"/>
      <c r="EP2671"/>
      <c r="EQ2671"/>
      <c r="ER2671"/>
      <c r="EW2671" s="2"/>
      <c r="EY2671"/>
      <c r="EZ2671"/>
      <c r="FA2671"/>
      <c r="FF2671" s="2"/>
      <c r="FH2671"/>
      <c r="FI2671"/>
      <c r="FJ2671"/>
      <c r="FO2671" s="2"/>
      <c r="FQ2671"/>
      <c r="FR2671"/>
      <c r="FS2671"/>
      <c r="FX2671" s="2"/>
      <c r="FZ2671"/>
      <c r="GA2671"/>
      <c r="GB2671"/>
      <c r="GG2671" s="2"/>
      <c r="GI2671"/>
      <c r="GJ2671"/>
      <c r="GK2671"/>
      <c r="GP2671" s="2"/>
      <c r="GR2671"/>
      <c r="GS2671"/>
      <c r="GT2671"/>
      <c r="GY2671" s="2"/>
      <c r="HA2671"/>
      <c r="HB2671"/>
      <c r="HC2671"/>
      <c r="HH2671" s="2"/>
      <c r="HJ2671"/>
      <c r="HK2671"/>
      <c r="HL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  <c r="IP2671"/>
      <c r="IQ2671"/>
      <c r="IR2671"/>
      <c r="IS2671"/>
      <c r="IT2671"/>
      <c r="IU2671"/>
      <c r="IV2671"/>
    </row>
    <row r="2672" spans="2:256" s="1" customFormat="1">
      <c r="B2672"/>
      <c r="C2672"/>
      <c r="D2672"/>
      <c r="I2672" s="2"/>
      <c r="K2672"/>
      <c r="L2672"/>
      <c r="M2672"/>
      <c r="N2672"/>
      <c r="R2672" s="2"/>
      <c r="T2672"/>
      <c r="U2672"/>
      <c r="V2672"/>
      <c r="AA2672" s="2"/>
      <c r="AC2672"/>
      <c r="AD2672"/>
      <c r="AE2672"/>
      <c r="AJ2672" s="2"/>
      <c r="AL2672"/>
      <c r="AM2672"/>
      <c r="AN2672"/>
      <c r="AS2672" s="2"/>
      <c r="AU2672"/>
      <c r="AV2672"/>
      <c r="AW2672"/>
      <c r="BB2672" s="2"/>
      <c r="BD2672"/>
      <c r="BE2672"/>
      <c r="BF2672"/>
      <c r="BK2672" s="2"/>
      <c r="BM2672"/>
      <c r="BN2672"/>
      <c r="BO2672"/>
      <c r="BT2672" s="2"/>
      <c r="BV2672"/>
      <c r="BW2672"/>
      <c r="BX2672"/>
      <c r="CC2672" s="2"/>
      <c r="CE2672"/>
      <c r="CF2672"/>
      <c r="CG2672"/>
      <c r="CL2672" s="2"/>
      <c r="CN2672"/>
      <c r="CO2672"/>
      <c r="CP2672"/>
      <c r="CU2672" s="2"/>
      <c r="CW2672"/>
      <c r="CX2672"/>
      <c r="CY2672"/>
      <c r="DD2672" s="2"/>
      <c r="DF2672"/>
      <c r="DG2672"/>
      <c r="DH2672"/>
      <c r="DM2672" s="2"/>
      <c r="DO2672"/>
      <c r="DP2672"/>
      <c r="DQ2672"/>
      <c r="DV2672" s="2"/>
      <c r="DX2672"/>
      <c r="DY2672"/>
      <c r="DZ2672"/>
      <c r="EE2672" s="2"/>
      <c r="EG2672"/>
      <c r="EH2672"/>
      <c r="EI2672"/>
      <c r="EN2672" s="2"/>
      <c r="EP2672"/>
      <c r="EQ2672"/>
      <c r="ER2672"/>
      <c r="EW2672" s="2"/>
      <c r="EY2672"/>
      <c r="EZ2672"/>
      <c r="FA2672"/>
      <c r="FF2672" s="2"/>
      <c r="FH2672"/>
      <c r="FI2672"/>
      <c r="FJ2672"/>
      <c r="FO2672" s="2"/>
      <c r="FQ2672"/>
      <c r="FR2672"/>
      <c r="FS2672"/>
      <c r="FX2672" s="2"/>
      <c r="FZ2672"/>
      <c r="GA2672"/>
      <c r="GB2672"/>
      <c r="GG2672" s="2"/>
      <c r="GI2672"/>
      <c r="GJ2672"/>
      <c r="GK2672"/>
      <c r="GP2672" s="2"/>
      <c r="GR2672"/>
      <c r="GS2672"/>
      <c r="GT2672"/>
      <c r="GY2672" s="2"/>
      <c r="HA2672"/>
      <c r="HB2672"/>
      <c r="HC2672"/>
      <c r="HH2672" s="2"/>
      <c r="HJ2672"/>
      <c r="HK2672"/>
      <c r="HL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  <c r="IP2672"/>
      <c r="IQ2672"/>
      <c r="IR2672"/>
      <c r="IS2672"/>
      <c r="IT2672"/>
      <c r="IU2672"/>
      <c r="IV2672"/>
    </row>
    <row r="2673" spans="2:256" s="1" customFormat="1">
      <c r="B2673"/>
      <c r="C2673"/>
      <c r="D2673"/>
      <c r="I2673" s="2"/>
      <c r="K2673"/>
      <c r="L2673"/>
      <c r="M2673"/>
      <c r="N2673"/>
      <c r="R2673" s="2"/>
      <c r="T2673"/>
      <c r="U2673"/>
      <c r="V2673"/>
      <c r="AA2673" s="2"/>
      <c r="AC2673"/>
      <c r="AD2673"/>
      <c r="AE2673"/>
      <c r="AJ2673" s="2"/>
      <c r="AL2673"/>
      <c r="AM2673"/>
      <c r="AN2673"/>
      <c r="AS2673" s="2"/>
      <c r="AU2673"/>
      <c r="AV2673"/>
      <c r="AW2673"/>
      <c r="BB2673" s="2"/>
      <c r="BD2673"/>
      <c r="BE2673"/>
      <c r="BF2673"/>
      <c r="BK2673" s="2"/>
      <c r="BM2673"/>
      <c r="BN2673"/>
      <c r="BO2673"/>
      <c r="BT2673" s="2"/>
      <c r="BV2673"/>
      <c r="BW2673"/>
      <c r="BX2673"/>
      <c r="CC2673" s="2"/>
      <c r="CE2673"/>
      <c r="CF2673"/>
      <c r="CG2673"/>
      <c r="CL2673" s="2"/>
      <c r="CN2673"/>
      <c r="CO2673"/>
      <c r="CP2673"/>
      <c r="CU2673" s="2"/>
      <c r="CW2673"/>
      <c r="CX2673"/>
      <c r="CY2673"/>
      <c r="DD2673" s="2"/>
      <c r="DF2673"/>
      <c r="DG2673"/>
      <c r="DH2673"/>
      <c r="DM2673" s="2"/>
      <c r="DO2673"/>
      <c r="DP2673"/>
      <c r="DQ2673"/>
      <c r="DV2673" s="2"/>
      <c r="DX2673"/>
      <c r="DY2673"/>
      <c r="DZ2673"/>
      <c r="EE2673" s="2"/>
      <c r="EG2673"/>
      <c r="EH2673"/>
      <c r="EI2673"/>
      <c r="EN2673" s="2"/>
      <c r="EP2673"/>
      <c r="EQ2673"/>
      <c r="ER2673"/>
      <c r="EW2673" s="2"/>
      <c r="EY2673"/>
      <c r="EZ2673"/>
      <c r="FA2673"/>
      <c r="FF2673" s="2"/>
      <c r="FH2673"/>
      <c r="FI2673"/>
      <c r="FJ2673"/>
      <c r="FO2673" s="2"/>
      <c r="FQ2673"/>
      <c r="FR2673"/>
      <c r="FS2673"/>
      <c r="FX2673" s="2"/>
      <c r="FZ2673"/>
      <c r="GA2673"/>
      <c r="GB2673"/>
      <c r="GG2673" s="2"/>
      <c r="GI2673"/>
      <c r="GJ2673"/>
      <c r="GK2673"/>
      <c r="GP2673" s="2"/>
      <c r="GR2673"/>
      <c r="GS2673"/>
      <c r="GT2673"/>
      <c r="GY2673" s="2"/>
      <c r="HA2673"/>
      <c r="HB2673"/>
      <c r="HC2673"/>
      <c r="HH2673" s="2"/>
      <c r="HJ2673"/>
      <c r="HK2673"/>
      <c r="HL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  <c r="IP2673"/>
      <c r="IQ2673"/>
      <c r="IR2673"/>
      <c r="IS2673"/>
      <c r="IT2673"/>
      <c r="IU2673"/>
      <c r="IV2673"/>
    </row>
    <row r="2674" spans="2:256" s="1" customFormat="1">
      <c r="B2674"/>
      <c r="C2674"/>
      <c r="D2674"/>
      <c r="I2674" s="2"/>
      <c r="K2674"/>
      <c r="L2674"/>
      <c r="M2674"/>
      <c r="N2674"/>
      <c r="R2674" s="2"/>
      <c r="T2674"/>
      <c r="U2674"/>
      <c r="V2674"/>
      <c r="AA2674" s="2"/>
      <c r="AC2674"/>
      <c r="AD2674"/>
      <c r="AE2674"/>
      <c r="AJ2674" s="2"/>
      <c r="AL2674"/>
      <c r="AM2674"/>
      <c r="AN2674"/>
      <c r="AS2674" s="2"/>
      <c r="AU2674"/>
      <c r="AV2674"/>
      <c r="AW2674"/>
      <c r="BB2674" s="2"/>
      <c r="BD2674"/>
      <c r="BE2674"/>
      <c r="BF2674"/>
      <c r="BK2674" s="2"/>
      <c r="BM2674"/>
      <c r="BN2674"/>
      <c r="BO2674"/>
      <c r="BT2674" s="2"/>
      <c r="BV2674"/>
      <c r="BW2674"/>
      <c r="BX2674"/>
      <c r="CC2674" s="2"/>
      <c r="CE2674"/>
      <c r="CF2674"/>
      <c r="CG2674"/>
      <c r="CL2674" s="2"/>
      <c r="CN2674"/>
      <c r="CO2674"/>
      <c r="CP2674"/>
      <c r="CU2674" s="2"/>
      <c r="CW2674"/>
      <c r="CX2674"/>
      <c r="CY2674"/>
      <c r="DD2674" s="2"/>
      <c r="DF2674"/>
      <c r="DG2674"/>
      <c r="DH2674"/>
      <c r="DM2674" s="2"/>
      <c r="DO2674"/>
      <c r="DP2674"/>
      <c r="DQ2674"/>
      <c r="DV2674" s="2"/>
      <c r="DX2674"/>
      <c r="DY2674"/>
      <c r="DZ2674"/>
      <c r="EE2674" s="2"/>
      <c r="EG2674"/>
      <c r="EH2674"/>
      <c r="EI2674"/>
      <c r="EN2674" s="2"/>
      <c r="EP2674"/>
      <c r="EQ2674"/>
      <c r="ER2674"/>
      <c r="EW2674" s="2"/>
      <c r="EY2674"/>
      <c r="EZ2674"/>
      <c r="FA2674"/>
      <c r="FF2674" s="2"/>
      <c r="FH2674"/>
      <c r="FI2674"/>
      <c r="FJ2674"/>
      <c r="FO2674" s="2"/>
      <c r="FQ2674"/>
      <c r="FR2674"/>
      <c r="FS2674"/>
      <c r="FX2674" s="2"/>
      <c r="FZ2674"/>
      <c r="GA2674"/>
      <c r="GB2674"/>
      <c r="GG2674" s="2"/>
      <c r="GI2674"/>
      <c r="GJ2674"/>
      <c r="GK2674"/>
      <c r="GP2674" s="2"/>
      <c r="GR2674"/>
      <c r="GS2674"/>
      <c r="GT2674"/>
      <c r="GY2674" s="2"/>
      <c r="HA2674"/>
      <c r="HB2674"/>
      <c r="HC2674"/>
      <c r="HH2674" s="2"/>
      <c r="HJ2674"/>
      <c r="HK2674"/>
      <c r="HL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  <c r="IP2674"/>
      <c r="IQ2674"/>
      <c r="IR2674"/>
      <c r="IS2674"/>
      <c r="IT2674"/>
      <c r="IU2674"/>
      <c r="IV2674"/>
    </row>
    <row r="2675" spans="2:256" s="1" customFormat="1">
      <c r="B2675"/>
      <c r="C2675"/>
      <c r="D2675"/>
      <c r="I2675" s="2"/>
      <c r="K2675"/>
      <c r="L2675"/>
      <c r="M2675"/>
      <c r="N2675"/>
      <c r="R2675" s="2"/>
      <c r="T2675"/>
      <c r="U2675"/>
      <c r="V2675"/>
      <c r="AA2675" s="2"/>
      <c r="AC2675"/>
      <c r="AD2675"/>
      <c r="AE2675"/>
      <c r="AJ2675" s="2"/>
      <c r="AL2675"/>
      <c r="AM2675"/>
      <c r="AN2675"/>
      <c r="AS2675" s="2"/>
      <c r="AU2675"/>
      <c r="AV2675"/>
      <c r="AW2675"/>
      <c r="BB2675" s="2"/>
      <c r="BD2675"/>
      <c r="BE2675"/>
      <c r="BF2675"/>
      <c r="BK2675" s="2"/>
      <c r="BM2675"/>
      <c r="BN2675"/>
      <c r="BO2675"/>
      <c r="BT2675" s="2"/>
      <c r="BV2675"/>
      <c r="BW2675"/>
      <c r="BX2675"/>
      <c r="CC2675" s="2"/>
      <c r="CE2675"/>
      <c r="CF2675"/>
      <c r="CG2675"/>
      <c r="CL2675" s="2"/>
      <c r="CN2675"/>
      <c r="CO2675"/>
      <c r="CP2675"/>
      <c r="CU2675" s="2"/>
      <c r="CW2675"/>
      <c r="CX2675"/>
      <c r="CY2675"/>
      <c r="DD2675" s="2"/>
      <c r="DF2675"/>
      <c r="DG2675"/>
      <c r="DH2675"/>
      <c r="DM2675" s="2"/>
      <c r="DO2675"/>
      <c r="DP2675"/>
      <c r="DQ2675"/>
      <c r="DV2675" s="2"/>
      <c r="DX2675"/>
      <c r="DY2675"/>
      <c r="DZ2675"/>
      <c r="EE2675" s="2"/>
      <c r="EG2675"/>
      <c r="EH2675"/>
      <c r="EI2675"/>
      <c r="EN2675" s="2"/>
      <c r="EP2675"/>
      <c r="EQ2675"/>
      <c r="ER2675"/>
      <c r="EW2675" s="2"/>
      <c r="EY2675"/>
      <c r="EZ2675"/>
      <c r="FA2675"/>
      <c r="FF2675" s="2"/>
      <c r="FH2675"/>
      <c r="FI2675"/>
      <c r="FJ2675"/>
      <c r="FO2675" s="2"/>
      <c r="FQ2675"/>
      <c r="FR2675"/>
      <c r="FS2675"/>
      <c r="FX2675" s="2"/>
      <c r="FZ2675"/>
      <c r="GA2675"/>
      <c r="GB2675"/>
      <c r="GG2675" s="2"/>
      <c r="GI2675"/>
      <c r="GJ2675"/>
      <c r="GK2675"/>
      <c r="GP2675" s="2"/>
      <c r="GR2675"/>
      <c r="GS2675"/>
      <c r="GT2675"/>
      <c r="GY2675" s="2"/>
      <c r="HA2675"/>
      <c r="HB2675"/>
      <c r="HC2675"/>
      <c r="HH2675" s="2"/>
      <c r="HJ2675"/>
      <c r="HK2675"/>
      <c r="HL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  <c r="IP2675"/>
      <c r="IQ2675"/>
      <c r="IR2675"/>
      <c r="IS2675"/>
      <c r="IT2675"/>
      <c r="IU2675"/>
      <c r="IV2675"/>
    </row>
    <row r="2676" spans="2:256" s="1" customFormat="1">
      <c r="B2676"/>
      <c r="C2676"/>
      <c r="D2676"/>
      <c r="I2676" s="2"/>
      <c r="K2676"/>
      <c r="L2676"/>
      <c r="M2676"/>
      <c r="N2676"/>
      <c r="R2676" s="2"/>
      <c r="T2676"/>
      <c r="U2676"/>
      <c r="V2676"/>
      <c r="AA2676" s="2"/>
      <c r="AC2676"/>
      <c r="AD2676"/>
      <c r="AE2676"/>
      <c r="AJ2676" s="2"/>
      <c r="AL2676"/>
      <c r="AM2676"/>
      <c r="AN2676"/>
      <c r="AS2676" s="2"/>
      <c r="AU2676"/>
      <c r="AV2676"/>
      <c r="AW2676"/>
      <c r="BB2676" s="2"/>
      <c r="BD2676"/>
      <c r="BE2676"/>
      <c r="BF2676"/>
      <c r="BK2676" s="2"/>
      <c r="BM2676"/>
      <c r="BN2676"/>
      <c r="BO2676"/>
      <c r="BT2676" s="2"/>
      <c r="BV2676"/>
      <c r="BW2676"/>
      <c r="BX2676"/>
      <c r="CC2676" s="2"/>
      <c r="CE2676"/>
      <c r="CF2676"/>
      <c r="CG2676"/>
      <c r="CL2676" s="2"/>
      <c r="CN2676"/>
      <c r="CO2676"/>
      <c r="CP2676"/>
      <c r="CU2676" s="2"/>
      <c r="CW2676"/>
      <c r="CX2676"/>
      <c r="CY2676"/>
      <c r="DD2676" s="2"/>
      <c r="DF2676"/>
      <c r="DG2676"/>
      <c r="DH2676"/>
      <c r="DM2676" s="2"/>
      <c r="DO2676"/>
      <c r="DP2676"/>
      <c r="DQ2676"/>
      <c r="DV2676" s="2"/>
      <c r="DX2676"/>
      <c r="DY2676"/>
      <c r="DZ2676"/>
      <c r="EE2676" s="2"/>
      <c r="EG2676"/>
      <c r="EH2676"/>
      <c r="EI2676"/>
      <c r="EN2676" s="2"/>
      <c r="EP2676"/>
      <c r="EQ2676"/>
      <c r="ER2676"/>
      <c r="EW2676" s="2"/>
      <c r="EY2676"/>
      <c r="EZ2676"/>
      <c r="FA2676"/>
      <c r="FF2676" s="2"/>
      <c r="FH2676"/>
      <c r="FI2676"/>
      <c r="FJ2676"/>
      <c r="FO2676" s="2"/>
      <c r="FQ2676"/>
      <c r="FR2676"/>
      <c r="FS2676"/>
      <c r="FX2676" s="2"/>
      <c r="FZ2676"/>
      <c r="GA2676"/>
      <c r="GB2676"/>
      <c r="GG2676" s="2"/>
      <c r="GI2676"/>
      <c r="GJ2676"/>
      <c r="GK2676"/>
      <c r="GP2676" s="2"/>
      <c r="GR2676"/>
      <c r="GS2676"/>
      <c r="GT2676"/>
      <c r="GY2676" s="2"/>
      <c r="HA2676"/>
      <c r="HB2676"/>
      <c r="HC2676"/>
      <c r="HH2676" s="2"/>
      <c r="HJ2676"/>
      <c r="HK2676"/>
      <c r="HL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  <c r="IP2676"/>
      <c r="IQ2676"/>
      <c r="IR2676"/>
      <c r="IS2676"/>
      <c r="IT2676"/>
      <c r="IU2676"/>
      <c r="IV2676"/>
    </row>
    <row r="2677" spans="2:256" s="1" customFormat="1">
      <c r="B2677"/>
      <c r="C2677"/>
      <c r="D2677"/>
      <c r="I2677" s="2"/>
      <c r="K2677"/>
      <c r="L2677"/>
      <c r="M2677"/>
      <c r="N2677"/>
      <c r="R2677" s="2"/>
      <c r="T2677"/>
      <c r="U2677"/>
      <c r="V2677"/>
      <c r="AA2677" s="2"/>
      <c r="AC2677"/>
      <c r="AD2677"/>
      <c r="AE2677"/>
      <c r="AJ2677" s="2"/>
      <c r="AL2677"/>
      <c r="AM2677"/>
      <c r="AN2677"/>
      <c r="AS2677" s="2"/>
      <c r="AU2677"/>
      <c r="AV2677"/>
      <c r="AW2677"/>
      <c r="BB2677" s="2"/>
      <c r="BD2677"/>
      <c r="BE2677"/>
      <c r="BF2677"/>
      <c r="BK2677" s="2"/>
      <c r="BM2677"/>
      <c r="BN2677"/>
      <c r="BO2677"/>
      <c r="BT2677" s="2"/>
      <c r="BV2677"/>
      <c r="BW2677"/>
      <c r="BX2677"/>
      <c r="CC2677" s="2"/>
      <c r="CE2677"/>
      <c r="CF2677"/>
      <c r="CG2677"/>
      <c r="CL2677" s="2"/>
      <c r="CN2677"/>
      <c r="CO2677"/>
      <c r="CP2677"/>
      <c r="CU2677" s="2"/>
      <c r="CW2677"/>
      <c r="CX2677"/>
      <c r="CY2677"/>
      <c r="DD2677" s="2"/>
      <c r="DF2677"/>
      <c r="DG2677"/>
      <c r="DH2677"/>
      <c r="DM2677" s="2"/>
      <c r="DO2677"/>
      <c r="DP2677"/>
      <c r="DQ2677"/>
      <c r="DV2677" s="2"/>
      <c r="DX2677"/>
      <c r="DY2677"/>
      <c r="DZ2677"/>
      <c r="EE2677" s="2"/>
      <c r="EG2677"/>
      <c r="EH2677"/>
      <c r="EI2677"/>
      <c r="EN2677" s="2"/>
      <c r="EP2677"/>
      <c r="EQ2677"/>
      <c r="ER2677"/>
      <c r="EW2677" s="2"/>
      <c r="EY2677"/>
      <c r="EZ2677"/>
      <c r="FA2677"/>
      <c r="FF2677" s="2"/>
      <c r="FH2677"/>
      <c r="FI2677"/>
      <c r="FJ2677"/>
      <c r="FO2677" s="2"/>
      <c r="FQ2677"/>
      <c r="FR2677"/>
      <c r="FS2677"/>
      <c r="FX2677" s="2"/>
      <c r="FZ2677"/>
      <c r="GA2677"/>
      <c r="GB2677"/>
      <c r="GG2677" s="2"/>
      <c r="GI2677"/>
      <c r="GJ2677"/>
      <c r="GK2677"/>
      <c r="GP2677" s="2"/>
      <c r="GR2677"/>
      <c r="GS2677"/>
      <c r="GT2677"/>
      <c r="GY2677" s="2"/>
      <c r="HA2677"/>
      <c r="HB2677"/>
      <c r="HC2677"/>
      <c r="HH2677" s="2"/>
      <c r="HJ2677"/>
      <c r="HK2677"/>
      <c r="HL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  <c r="IP2677"/>
      <c r="IQ2677"/>
      <c r="IR2677"/>
      <c r="IS2677"/>
      <c r="IT2677"/>
      <c r="IU2677"/>
      <c r="IV2677"/>
    </row>
    <row r="2678" spans="2:256" s="1" customFormat="1">
      <c r="B2678"/>
      <c r="C2678"/>
      <c r="D2678"/>
      <c r="I2678" s="2"/>
      <c r="K2678"/>
      <c r="L2678"/>
      <c r="M2678"/>
      <c r="N2678"/>
      <c r="R2678" s="2"/>
      <c r="T2678"/>
      <c r="U2678"/>
      <c r="V2678"/>
      <c r="AA2678" s="2"/>
      <c r="AC2678"/>
      <c r="AD2678"/>
      <c r="AE2678"/>
      <c r="AJ2678" s="2"/>
      <c r="AL2678"/>
      <c r="AM2678"/>
      <c r="AN2678"/>
      <c r="AS2678" s="2"/>
      <c r="AU2678"/>
      <c r="AV2678"/>
      <c r="AW2678"/>
      <c r="BB2678" s="2"/>
      <c r="BD2678"/>
      <c r="BE2678"/>
      <c r="BF2678"/>
      <c r="BK2678" s="2"/>
      <c r="BM2678"/>
      <c r="BN2678"/>
      <c r="BO2678"/>
      <c r="BT2678" s="2"/>
      <c r="BV2678"/>
      <c r="BW2678"/>
      <c r="BX2678"/>
      <c r="CC2678" s="2"/>
      <c r="CE2678"/>
      <c r="CF2678"/>
      <c r="CG2678"/>
      <c r="CL2678" s="2"/>
      <c r="CN2678"/>
      <c r="CO2678"/>
      <c r="CP2678"/>
      <c r="CU2678" s="2"/>
      <c r="CW2678"/>
      <c r="CX2678"/>
      <c r="CY2678"/>
      <c r="DD2678" s="2"/>
      <c r="DF2678"/>
      <c r="DG2678"/>
      <c r="DH2678"/>
      <c r="DM2678" s="2"/>
      <c r="DO2678"/>
      <c r="DP2678"/>
      <c r="DQ2678"/>
      <c r="DV2678" s="2"/>
      <c r="DX2678"/>
      <c r="DY2678"/>
      <c r="DZ2678"/>
      <c r="EE2678" s="2"/>
      <c r="EG2678"/>
      <c r="EH2678"/>
      <c r="EI2678"/>
      <c r="EN2678" s="2"/>
      <c r="EP2678"/>
      <c r="EQ2678"/>
      <c r="ER2678"/>
      <c r="EW2678" s="2"/>
      <c r="EY2678"/>
      <c r="EZ2678"/>
      <c r="FA2678"/>
      <c r="FF2678" s="2"/>
      <c r="FH2678"/>
      <c r="FI2678"/>
      <c r="FJ2678"/>
      <c r="FO2678" s="2"/>
      <c r="FQ2678"/>
      <c r="FR2678"/>
      <c r="FS2678"/>
      <c r="FX2678" s="2"/>
      <c r="FZ2678"/>
      <c r="GA2678"/>
      <c r="GB2678"/>
      <c r="GG2678" s="2"/>
      <c r="GI2678"/>
      <c r="GJ2678"/>
      <c r="GK2678"/>
      <c r="GP2678" s="2"/>
      <c r="GR2678"/>
      <c r="GS2678"/>
      <c r="GT2678"/>
      <c r="GY2678" s="2"/>
      <c r="HA2678"/>
      <c r="HB2678"/>
      <c r="HC2678"/>
      <c r="HH2678" s="2"/>
      <c r="HJ2678"/>
      <c r="HK2678"/>
      <c r="HL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  <c r="IP2678"/>
      <c r="IQ2678"/>
      <c r="IR2678"/>
      <c r="IS2678"/>
      <c r="IT2678"/>
      <c r="IU2678"/>
      <c r="IV2678"/>
    </row>
    <row r="2679" spans="2:256" s="1" customFormat="1">
      <c r="B2679"/>
      <c r="C2679"/>
      <c r="D2679"/>
      <c r="I2679" s="2"/>
      <c r="K2679"/>
      <c r="L2679"/>
      <c r="M2679"/>
      <c r="N2679"/>
      <c r="R2679" s="2"/>
      <c r="T2679"/>
      <c r="U2679"/>
      <c r="V2679"/>
      <c r="AA2679" s="2"/>
      <c r="AC2679"/>
      <c r="AD2679"/>
      <c r="AE2679"/>
      <c r="AJ2679" s="2"/>
      <c r="AL2679"/>
      <c r="AM2679"/>
      <c r="AN2679"/>
      <c r="AS2679" s="2"/>
      <c r="AU2679"/>
      <c r="AV2679"/>
      <c r="AW2679"/>
      <c r="BB2679" s="2"/>
      <c r="BD2679"/>
      <c r="BE2679"/>
      <c r="BF2679"/>
      <c r="BK2679" s="2"/>
      <c r="BM2679"/>
      <c r="BN2679"/>
      <c r="BO2679"/>
      <c r="BT2679" s="2"/>
      <c r="BV2679"/>
      <c r="BW2679"/>
      <c r="BX2679"/>
      <c r="CC2679" s="2"/>
      <c r="CE2679"/>
      <c r="CF2679"/>
      <c r="CG2679"/>
      <c r="CL2679" s="2"/>
      <c r="CN2679"/>
      <c r="CO2679"/>
      <c r="CP2679"/>
      <c r="CU2679" s="2"/>
      <c r="CW2679"/>
      <c r="CX2679"/>
      <c r="CY2679"/>
      <c r="DD2679" s="2"/>
      <c r="DF2679"/>
      <c r="DG2679"/>
      <c r="DH2679"/>
      <c r="DM2679" s="2"/>
      <c r="DO2679"/>
      <c r="DP2679"/>
      <c r="DQ2679"/>
      <c r="DV2679" s="2"/>
      <c r="DX2679"/>
      <c r="DY2679"/>
      <c r="DZ2679"/>
      <c r="EE2679" s="2"/>
      <c r="EG2679"/>
      <c r="EH2679"/>
      <c r="EI2679"/>
      <c r="EN2679" s="2"/>
      <c r="EP2679"/>
      <c r="EQ2679"/>
      <c r="ER2679"/>
      <c r="EW2679" s="2"/>
      <c r="EY2679"/>
      <c r="EZ2679"/>
      <c r="FA2679"/>
      <c r="FF2679" s="2"/>
      <c r="FH2679"/>
      <c r="FI2679"/>
      <c r="FJ2679"/>
      <c r="FO2679" s="2"/>
      <c r="FQ2679"/>
      <c r="FR2679"/>
      <c r="FS2679"/>
      <c r="FX2679" s="2"/>
      <c r="FZ2679"/>
      <c r="GA2679"/>
      <c r="GB2679"/>
      <c r="GG2679" s="2"/>
      <c r="GI2679"/>
      <c r="GJ2679"/>
      <c r="GK2679"/>
      <c r="GP2679" s="2"/>
      <c r="GR2679"/>
      <c r="GS2679"/>
      <c r="GT2679"/>
      <c r="GY2679" s="2"/>
      <c r="HA2679"/>
      <c r="HB2679"/>
      <c r="HC2679"/>
      <c r="HH2679" s="2"/>
      <c r="HJ2679"/>
      <c r="HK2679"/>
      <c r="HL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  <c r="IP2679"/>
      <c r="IQ2679"/>
      <c r="IR2679"/>
      <c r="IS2679"/>
      <c r="IT2679"/>
      <c r="IU2679"/>
      <c r="IV2679"/>
    </row>
    <row r="2680" spans="2:256" s="1" customFormat="1">
      <c r="B2680"/>
      <c r="C2680"/>
      <c r="D2680"/>
      <c r="I2680" s="2"/>
      <c r="K2680"/>
      <c r="L2680"/>
      <c r="M2680"/>
      <c r="N2680"/>
      <c r="R2680" s="2"/>
      <c r="T2680"/>
      <c r="U2680"/>
      <c r="V2680"/>
      <c r="AA2680" s="2"/>
      <c r="AC2680"/>
      <c r="AD2680"/>
      <c r="AE2680"/>
      <c r="AJ2680" s="2"/>
      <c r="AL2680"/>
      <c r="AM2680"/>
      <c r="AN2680"/>
      <c r="AS2680" s="2"/>
      <c r="AU2680"/>
      <c r="AV2680"/>
      <c r="AW2680"/>
      <c r="BB2680" s="2"/>
      <c r="BD2680"/>
      <c r="BE2680"/>
      <c r="BF2680"/>
      <c r="BK2680" s="2"/>
      <c r="BM2680"/>
      <c r="BN2680"/>
      <c r="BO2680"/>
      <c r="BT2680" s="2"/>
      <c r="BV2680"/>
      <c r="BW2680"/>
      <c r="BX2680"/>
      <c r="CC2680" s="2"/>
      <c r="CE2680"/>
      <c r="CF2680"/>
      <c r="CG2680"/>
      <c r="CL2680" s="2"/>
      <c r="CN2680"/>
      <c r="CO2680"/>
      <c r="CP2680"/>
      <c r="CU2680" s="2"/>
      <c r="CW2680"/>
      <c r="CX2680"/>
      <c r="CY2680"/>
      <c r="DD2680" s="2"/>
      <c r="DF2680"/>
      <c r="DG2680"/>
      <c r="DH2680"/>
      <c r="DM2680" s="2"/>
      <c r="DO2680"/>
      <c r="DP2680"/>
      <c r="DQ2680"/>
      <c r="DV2680" s="2"/>
      <c r="DX2680"/>
      <c r="DY2680"/>
      <c r="DZ2680"/>
      <c r="EE2680" s="2"/>
      <c r="EG2680"/>
      <c r="EH2680"/>
      <c r="EI2680"/>
      <c r="EN2680" s="2"/>
      <c r="EP2680"/>
      <c r="EQ2680"/>
      <c r="ER2680"/>
      <c r="EW2680" s="2"/>
      <c r="EY2680"/>
      <c r="EZ2680"/>
      <c r="FA2680"/>
      <c r="FF2680" s="2"/>
      <c r="FH2680"/>
      <c r="FI2680"/>
      <c r="FJ2680"/>
      <c r="FO2680" s="2"/>
      <c r="FQ2680"/>
      <c r="FR2680"/>
      <c r="FS2680"/>
      <c r="FX2680" s="2"/>
      <c r="FZ2680"/>
      <c r="GA2680"/>
      <c r="GB2680"/>
      <c r="GG2680" s="2"/>
      <c r="GI2680"/>
      <c r="GJ2680"/>
      <c r="GK2680"/>
      <c r="GP2680" s="2"/>
      <c r="GR2680"/>
      <c r="GS2680"/>
      <c r="GT2680"/>
      <c r="GY2680" s="2"/>
      <c r="HA2680"/>
      <c r="HB2680"/>
      <c r="HC2680"/>
      <c r="HH2680" s="2"/>
      <c r="HJ2680"/>
      <c r="HK2680"/>
      <c r="HL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  <c r="IP2680"/>
      <c r="IQ2680"/>
      <c r="IR2680"/>
      <c r="IS2680"/>
      <c r="IT2680"/>
      <c r="IU2680"/>
      <c r="IV2680"/>
    </row>
    <row r="2681" spans="2:256" s="1" customFormat="1">
      <c r="B2681"/>
      <c r="C2681"/>
      <c r="D2681"/>
      <c r="I2681" s="2"/>
      <c r="K2681"/>
      <c r="L2681"/>
      <c r="M2681"/>
      <c r="N2681"/>
      <c r="R2681" s="2"/>
      <c r="T2681"/>
      <c r="U2681"/>
      <c r="V2681"/>
      <c r="AA2681" s="2"/>
      <c r="AC2681"/>
      <c r="AD2681"/>
      <c r="AE2681"/>
      <c r="AJ2681" s="2"/>
      <c r="AL2681"/>
      <c r="AM2681"/>
      <c r="AN2681"/>
      <c r="AS2681" s="2"/>
      <c r="AU2681"/>
      <c r="AV2681"/>
      <c r="AW2681"/>
      <c r="BB2681" s="2"/>
      <c r="BD2681"/>
      <c r="BE2681"/>
      <c r="BF2681"/>
      <c r="BK2681" s="2"/>
      <c r="BM2681"/>
      <c r="BN2681"/>
      <c r="BO2681"/>
      <c r="BT2681" s="2"/>
      <c r="BV2681"/>
      <c r="BW2681"/>
      <c r="BX2681"/>
      <c r="CC2681" s="2"/>
      <c r="CE2681"/>
      <c r="CF2681"/>
      <c r="CG2681"/>
      <c r="CL2681" s="2"/>
      <c r="CN2681"/>
      <c r="CO2681"/>
      <c r="CP2681"/>
      <c r="CU2681" s="2"/>
      <c r="CW2681"/>
      <c r="CX2681"/>
      <c r="CY2681"/>
      <c r="DD2681" s="2"/>
      <c r="DF2681"/>
      <c r="DG2681"/>
      <c r="DH2681"/>
      <c r="DM2681" s="2"/>
      <c r="DO2681"/>
      <c r="DP2681"/>
      <c r="DQ2681"/>
      <c r="DV2681" s="2"/>
      <c r="DX2681"/>
      <c r="DY2681"/>
      <c r="DZ2681"/>
      <c r="EE2681" s="2"/>
      <c r="EG2681"/>
      <c r="EH2681"/>
      <c r="EI2681"/>
      <c r="EN2681" s="2"/>
      <c r="EP2681"/>
      <c r="EQ2681"/>
      <c r="ER2681"/>
      <c r="EW2681" s="2"/>
      <c r="EY2681"/>
      <c r="EZ2681"/>
      <c r="FA2681"/>
      <c r="FF2681" s="2"/>
      <c r="FH2681"/>
      <c r="FI2681"/>
      <c r="FJ2681"/>
      <c r="FO2681" s="2"/>
      <c r="FQ2681"/>
      <c r="FR2681"/>
      <c r="FS2681"/>
      <c r="FX2681" s="2"/>
      <c r="FZ2681"/>
      <c r="GA2681"/>
      <c r="GB2681"/>
      <c r="GG2681" s="2"/>
      <c r="GI2681"/>
      <c r="GJ2681"/>
      <c r="GK2681"/>
      <c r="GP2681" s="2"/>
      <c r="GR2681"/>
      <c r="GS2681"/>
      <c r="GT2681"/>
      <c r="GY2681" s="2"/>
      <c r="HA2681"/>
      <c r="HB2681"/>
      <c r="HC2681"/>
      <c r="HH2681" s="2"/>
      <c r="HJ2681"/>
      <c r="HK2681"/>
      <c r="HL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  <c r="IP2681"/>
      <c r="IQ2681"/>
      <c r="IR2681"/>
      <c r="IS2681"/>
      <c r="IT2681"/>
      <c r="IU2681"/>
      <c r="IV2681"/>
    </row>
    <row r="2682" spans="2:256" s="1" customFormat="1">
      <c r="B2682"/>
      <c r="C2682"/>
      <c r="D2682"/>
      <c r="I2682" s="2"/>
      <c r="K2682"/>
      <c r="L2682"/>
      <c r="M2682"/>
      <c r="N2682"/>
      <c r="R2682" s="2"/>
      <c r="T2682"/>
      <c r="U2682"/>
      <c r="V2682"/>
      <c r="AA2682" s="2"/>
      <c r="AC2682"/>
      <c r="AD2682"/>
      <c r="AE2682"/>
      <c r="AJ2682" s="2"/>
      <c r="AL2682"/>
      <c r="AM2682"/>
      <c r="AN2682"/>
      <c r="AS2682" s="2"/>
      <c r="AU2682"/>
      <c r="AV2682"/>
      <c r="AW2682"/>
      <c r="BB2682" s="2"/>
      <c r="BD2682"/>
      <c r="BE2682"/>
      <c r="BF2682"/>
      <c r="BK2682" s="2"/>
      <c r="BM2682"/>
      <c r="BN2682"/>
      <c r="BO2682"/>
      <c r="BT2682" s="2"/>
      <c r="BV2682"/>
      <c r="BW2682"/>
      <c r="BX2682"/>
      <c r="CC2682" s="2"/>
      <c r="CE2682"/>
      <c r="CF2682"/>
      <c r="CG2682"/>
      <c r="CL2682" s="2"/>
      <c r="CN2682"/>
      <c r="CO2682"/>
      <c r="CP2682"/>
      <c r="CU2682" s="2"/>
      <c r="CW2682"/>
      <c r="CX2682"/>
      <c r="CY2682"/>
      <c r="DD2682" s="2"/>
      <c r="DF2682"/>
      <c r="DG2682"/>
      <c r="DH2682"/>
      <c r="DM2682" s="2"/>
      <c r="DO2682"/>
      <c r="DP2682"/>
      <c r="DQ2682"/>
      <c r="DV2682" s="2"/>
      <c r="DX2682"/>
      <c r="DY2682"/>
      <c r="DZ2682"/>
      <c r="EE2682" s="2"/>
      <c r="EG2682"/>
      <c r="EH2682"/>
      <c r="EI2682"/>
      <c r="EN2682" s="2"/>
      <c r="EP2682"/>
      <c r="EQ2682"/>
      <c r="ER2682"/>
      <c r="EW2682" s="2"/>
      <c r="EY2682"/>
      <c r="EZ2682"/>
      <c r="FA2682"/>
      <c r="FF2682" s="2"/>
      <c r="FH2682"/>
      <c r="FI2682"/>
      <c r="FJ2682"/>
      <c r="FO2682" s="2"/>
      <c r="FQ2682"/>
      <c r="FR2682"/>
      <c r="FS2682"/>
      <c r="FX2682" s="2"/>
      <c r="FZ2682"/>
      <c r="GA2682"/>
      <c r="GB2682"/>
      <c r="GG2682" s="2"/>
      <c r="GI2682"/>
      <c r="GJ2682"/>
      <c r="GK2682"/>
      <c r="GP2682" s="2"/>
      <c r="GR2682"/>
      <c r="GS2682"/>
      <c r="GT2682"/>
      <c r="GY2682" s="2"/>
      <c r="HA2682"/>
      <c r="HB2682"/>
      <c r="HC2682"/>
      <c r="HH2682" s="2"/>
      <c r="HJ2682"/>
      <c r="HK2682"/>
      <c r="HL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  <c r="IP2682"/>
      <c r="IQ2682"/>
      <c r="IR2682"/>
      <c r="IS2682"/>
      <c r="IT2682"/>
      <c r="IU2682"/>
      <c r="IV2682"/>
    </row>
    <row r="2683" spans="2:256" s="1" customFormat="1">
      <c r="B2683"/>
      <c r="C2683"/>
      <c r="D2683"/>
      <c r="I2683" s="2"/>
      <c r="K2683"/>
      <c r="L2683"/>
      <c r="M2683"/>
      <c r="N2683"/>
      <c r="R2683" s="2"/>
      <c r="T2683"/>
      <c r="U2683"/>
      <c r="V2683"/>
      <c r="AA2683" s="2"/>
      <c r="AC2683"/>
      <c r="AD2683"/>
      <c r="AE2683"/>
      <c r="AJ2683" s="2"/>
      <c r="AL2683"/>
      <c r="AM2683"/>
      <c r="AN2683"/>
      <c r="AS2683" s="2"/>
      <c r="AU2683"/>
      <c r="AV2683"/>
      <c r="AW2683"/>
      <c r="BB2683" s="2"/>
      <c r="BD2683"/>
      <c r="BE2683"/>
      <c r="BF2683"/>
      <c r="BK2683" s="2"/>
      <c r="BM2683"/>
      <c r="BN2683"/>
      <c r="BO2683"/>
      <c r="BT2683" s="2"/>
      <c r="BV2683"/>
      <c r="BW2683"/>
      <c r="BX2683"/>
      <c r="CC2683" s="2"/>
      <c r="CE2683"/>
      <c r="CF2683"/>
      <c r="CG2683"/>
      <c r="CL2683" s="2"/>
      <c r="CN2683"/>
      <c r="CO2683"/>
      <c r="CP2683"/>
      <c r="CU2683" s="2"/>
      <c r="CW2683"/>
      <c r="CX2683"/>
      <c r="CY2683"/>
      <c r="DD2683" s="2"/>
      <c r="DF2683"/>
      <c r="DG2683"/>
      <c r="DH2683"/>
      <c r="DM2683" s="2"/>
      <c r="DO2683"/>
      <c r="DP2683"/>
      <c r="DQ2683"/>
      <c r="DV2683" s="2"/>
      <c r="DX2683"/>
      <c r="DY2683"/>
      <c r="DZ2683"/>
      <c r="EE2683" s="2"/>
      <c r="EG2683"/>
      <c r="EH2683"/>
      <c r="EI2683"/>
      <c r="EN2683" s="2"/>
      <c r="EP2683"/>
      <c r="EQ2683"/>
      <c r="ER2683"/>
      <c r="EW2683" s="2"/>
      <c r="EY2683"/>
      <c r="EZ2683"/>
      <c r="FA2683"/>
      <c r="FF2683" s="2"/>
      <c r="FH2683"/>
      <c r="FI2683"/>
      <c r="FJ2683"/>
      <c r="FO2683" s="2"/>
      <c r="FQ2683"/>
      <c r="FR2683"/>
      <c r="FS2683"/>
      <c r="FX2683" s="2"/>
      <c r="FZ2683"/>
      <c r="GA2683"/>
      <c r="GB2683"/>
      <c r="GG2683" s="2"/>
      <c r="GI2683"/>
      <c r="GJ2683"/>
      <c r="GK2683"/>
      <c r="GP2683" s="2"/>
      <c r="GR2683"/>
      <c r="GS2683"/>
      <c r="GT2683"/>
      <c r="GY2683" s="2"/>
      <c r="HA2683"/>
      <c r="HB2683"/>
      <c r="HC2683"/>
      <c r="HH2683" s="2"/>
      <c r="HJ2683"/>
      <c r="HK2683"/>
      <c r="HL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  <c r="IP2683"/>
      <c r="IQ2683"/>
      <c r="IR2683"/>
      <c r="IS2683"/>
      <c r="IT2683"/>
      <c r="IU2683"/>
      <c r="IV2683"/>
    </row>
    <row r="2684" spans="2:256" s="1" customFormat="1">
      <c r="B2684"/>
      <c r="C2684"/>
      <c r="D2684"/>
      <c r="I2684" s="2"/>
      <c r="K2684"/>
      <c r="L2684"/>
      <c r="M2684"/>
      <c r="N2684"/>
      <c r="R2684" s="2"/>
      <c r="T2684"/>
      <c r="U2684"/>
      <c r="V2684"/>
      <c r="AA2684" s="2"/>
      <c r="AC2684"/>
      <c r="AD2684"/>
      <c r="AE2684"/>
      <c r="AJ2684" s="2"/>
      <c r="AL2684"/>
      <c r="AM2684"/>
      <c r="AN2684"/>
      <c r="AS2684" s="2"/>
      <c r="AU2684"/>
      <c r="AV2684"/>
      <c r="AW2684"/>
      <c r="BB2684" s="2"/>
      <c r="BD2684"/>
      <c r="BE2684"/>
      <c r="BF2684"/>
      <c r="BK2684" s="2"/>
      <c r="BM2684"/>
      <c r="BN2684"/>
      <c r="BO2684"/>
      <c r="BT2684" s="2"/>
      <c r="BV2684"/>
      <c r="BW2684"/>
      <c r="BX2684"/>
      <c r="CC2684" s="2"/>
      <c r="CE2684"/>
      <c r="CF2684"/>
      <c r="CG2684"/>
      <c r="CL2684" s="2"/>
      <c r="CN2684"/>
      <c r="CO2684"/>
      <c r="CP2684"/>
      <c r="CU2684" s="2"/>
      <c r="CW2684"/>
      <c r="CX2684"/>
      <c r="CY2684"/>
      <c r="DD2684" s="2"/>
      <c r="DF2684"/>
      <c r="DG2684"/>
      <c r="DH2684"/>
      <c r="DM2684" s="2"/>
      <c r="DO2684"/>
      <c r="DP2684"/>
      <c r="DQ2684"/>
      <c r="DV2684" s="2"/>
      <c r="DX2684"/>
      <c r="DY2684"/>
      <c r="DZ2684"/>
      <c r="EE2684" s="2"/>
      <c r="EG2684"/>
      <c r="EH2684"/>
      <c r="EI2684"/>
      <c r="EN2684" s="2"/>
      <c r="EP2684"/>
      <c r="EQ2684"/>
      <c r="ER2684"/>
      <c r="EW2684" s="2"/>
      <c r="EY2684"/>
      <c r="EZ2684"/>
      <c r="FA2684"/>
      <c r="FF2684" s="2"/>
      <c r="FH2684"/>
      <c r="FI2684"/>
      <c r="FJ2684"/>
      <c r="FO2684" s="2"/>
      <c r="FQ2684"/>
      <c r="FR2684"/>
      <c r="FS2684"/>
      <c r="FX2684" s="2"/>
      <c r="FZ2684"/>
      <c r="GA2684"/>
      <c r="GB2684"/>
      <c r="GG2684" s="2"/>
      <c r="GI2684"/>
      <c r="GJ2684"/>
      <c r="GK2684"/>
      <c r="GP2684" s="2"/>
      <c r="GR2684"/>
      <c r="GS2684"/>
      <c r="GT2684"/>
      <c r="GY2684" s="2"/>
      <c r="HA2684"/>
      <c r="HB2684"/>
      <c r="HC2684"/>
      <c r="HH2684" s="2"/>
      <c r="HJ2684"/>
      <c r="HK2684"/>
      <c r="HL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  <c r="IP2684"/>
      <c r="IQ2684"/>
      <c r="IR2684"/>
      <c r="IS2684"/>
      <c r="IT2684"/>
      <c r="IU2684"/>
      <c r="IV2684"/>
    </row>
    <row r="2685" spans="2:256" s="1" customFormat="1">
      <c r="B2685"/>
      <c r="C2685"/>
      <c r="D2685"/>
      <c r="I2685" s="2"/>
      <c r="K2685"/>
      <c r="L2685"/>
      <c r="M2685"/>
      <c r="N2685"/>
      <c r="R2685" s="2"/>
      <c r="T2685"/>
      <c r="U2685"/>
      <c r="V2685"/>
      <c r="AA2685" s="2"/>
      <c r="AC2685"/>
      <c r="AD2685"/>
      <c r="AE2685"/>
      <c r="AJ2685" s="2"/>
      <c r="AL2685"/>
      <c r="AM2685"/>
      <c r="AN2685"/>
      <c r="AS2685" s="2"/>
      <c r="AU2685"/>
      <c r="AV2685"/>
      <c r="AW2685"/>
      <c r="BB2685" s="2"/>
      <c r="BD2685"/>
      <c r="BE2685"/>
      <c r="BF2685"/>
      <c r="BK2685" s="2"/>
      <c r="BM2685"/>
      <c r="BN2685"/>
      <c r="BO2685"/>
      <c r="BT2685" s="2"/>
      <c r="BV2685"/>
      <c r="BW2685"/>
      <c r="BX2685"/>
      <c r="CC2685" s="2"/>
      <c r="CE2685"/>
      <c r="CF2685"/>
      <c r="CG2685"/>
      <c r="CL2685" s="2"/>
      <c r="CN2685"/>
      <c r="CO2685"/>
      <c r="CP2685"/>
      <c r="CU2685" s="2"/>
      <c r="CW2685"/>
      <c r="CX2685"/>
      <c r="CY2685"/>
      <c r="DD2685" s="2"/>
      <c r="DF2685"/>
      <c r="DG2685"/>
      <c r="DH2685"/>
      <c r="DM2685" s="2"/>
      <c r="DO2685"/>
      <c r="DP2685"/>
      <c r="DQ2685"/>
      <c r="DV2685" s="2"/>
      <c r="DX2685"/>
      <c r="DY2685"/>
      <c r="DZ2685"/>
      <c r="EE2685" s="2"/>
      <c r="EG2685"/>
      <c r="EH2685"/>
      <c r="EI2685"/>
      <c r="EN2685" s="2"/>
      <c r="EP2685"/>
      <c r="EQ2685"/>
      <c r="ER2685"/>
      <c r="EW2685" s="2"/>
      <c r="EY2685"/>
      <c r="EZ2685"/>
      <c r="FA2685"/>
      <c r="FF2685" s="2"/>
      <c r="FH2685"/>
      <c r="FI2685"/>
      <c r="FJ2685"/>
      <c r="FO2685" s="2"/>
      <c r="FQ2685"/>
      <c r="FR2685"/>
      <c r="FS2685"/>
      <c r="FX2685" s="2"/>
      <c r="FZ2685"/>
      <c r="GA2685"/>
      <c r="GB2685"/>
      <c r="GG2685" s="2"/>
      <c r="GI2685"/>
      <c r="GJ2685"/>
      <c r="GK2685"/>
      <c r="GP2685" s="2"/>
      <c r="GR2685"/>
      <c r="GS2685"/>
      <c r="GT2685"/>
      <c r="GY2685" s="2"/>
      <c r="HA2685"/>
      <c r="HB2685"/>
      <c r="HC2685"/>
      <c r="HH2685" s="2"/>
      <c r="HJ2685"/>
      <c r="HK2685"/>
      <c r="HL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  <c r="IP2685"/>
      <c r="IQ2685"/>
      <c r="IR2685"/>
      <c r="IS2685"/>
      <c r="IT2685"/>
      <c r="IU2685"/>
      <c r="IV2685"/>
    </row>
    <row r="2686" spans="2:256" s="1" customFormat="1">
      <c r="B2686"/>
      <c r="C2686"/>
      <c r="D2686"/>
      <c r="I2686" s="2"/>
      <c r="K2686"/>
      <c r="L2686"/>
      <c r="M2686"/>
      <c r="N2686"/>
      <c r="R2686" s="2"/>
      <c r="T2686"/>
      <c r="U2686"/>
      <c r="V2686"/>
      <c r="AA2686" s="2"/>
      <c r="AC2686"/>
      <c r="AD2686"/>
      <c r="AE2686"/>
      <c r="AJ2686" s="2"/>
      <c r="AL2686"/>
      <c r="AM2686"/>
      <c r="AN2686"/>
      <c r="AS2686" s="2"/>
      <c r="AU2686"/>
      <c r="AV2686"/>
      <c r="AW2686"/>
      <c r="BB2686" s="2"/>
      <c r="BD2686"/>
      <c r="BE2686"/>
      <c r="BF2686"/>
      <c r="BK2686" s="2"/>
      <c r="BM2686"/>
      <c r="BN2686"/>
      <c r="BO2686"/>
      <c r="BT2686" s="2"/>
      <c r="BV2686"/>
      <c r="BW2686"/>
      <c r="BX2686"/>
      <c r="CC2686" s="2"/>
      <c r="CE2686"/>
      <c r="CF2686"/>
      <c r="CG2686"/>
      <c r="CL2686" s="2"/>
      <c r="CN2686"/>
      <c r="CO2686"/>
      <c r="CP2686"/>
      <c r="CU2686" s="2"/>
      <c r="CW2686"/>
      <c r="CX2686"/>
      <c r="CY2686"/>
      <c r="DD2686" s="2"/>
      <c r="DF2686"/>
      <c r="DG2686"/>
      <c r="DH2686"/>
      <c r="DM2686" s="2"/>
      <c r="DO2686"/>
      <c r="DP2686"/>
      <c r="DQ2686"/>
      <c r="DV2686" s="2"/>
      <c r="DX2686"/>
      <c r="DY2686"/>
      <c r="DZ2686"/>
      <c r="EE2686" s="2"/>
      <c r="EG2686"/>
      <c r="EH2686"/>
      <c r="EI2686"/>
      <c r="EN2686" s="2"/>
      <c r="EP2686"/>
      <c r="EQ2686"/>
      <c r="ER2686"/>
      <c r="EW2686" s="2"/>
      <c r="EY2686"/>
      <c r="EZ2686"/>
      <c r="FA2686"/>
      <c r="FF2686" s="2"/>
      <c r="FH2686"/>
      <c r="FI2686"/>
      <c r="FJ2686"/>
      <c r="FO2686" s="2"/>
      <c r="FQ2686"/>
      <c r="FR2686"/>
      <c r="FS2686"/>
      <c r="FX2686" s="2"/>
      <c r="FZ2686"/>
      <c r="GA2686"/>
      <c r="GB2686"/>
      <c r="GG2686" s="2"/>
      <c r="GI2686"/>
      <c r="GJ2686"/>
      <c r="GK2686"/>
      <c r="GP2686" s="2"/>
      <c r="GR2686"/>
      <c r="GS2686"/>
      <c r="GT2686"/>
      <c r="GY2686" s="2"/>
      <c r="HA2686"/>
      <c r="HB2686"/>
      <c r="HC2686"/>
      <c r="HH2686" s="2"/>
      <c r="HJ2686"/>
      <c r="HK2686"/>
      <c r="HL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  <c r="IP2686"/>
      <c r="IQ2686"/>
      <c r="IR2686"/>
      <c r="IS2686"/>
      <c r="IT2686"/>
      <c r="IU2686"/>
      <c r="IV2686"/>
    </row>
    <row r="2687" spans="2:256" s="1" customFormat="1">
      <c r="B2687"/>
      <c r="C2687"/>
      <c r="D2687"/>
      <c r="I2687" s="2"/>
      <c r="K2687"/>
      <c r="L2687"/>
      <c r="M2687"/>
      <c r="N2687"/>
      <c r="R2687" s="2"/>
      <c r="T2687"/>
      <c r="U2687"/>
      <c r="V2687"/>
      <c r="AA2687" s="2"/>
      <c r="AC2687"/>
      <c r="AD2687"/>
      <c r="AE2687"/>
      <c r="AJ2687" s="2"/>
      <c r="AL2687"/>
      <c r="AM2687"/>
      <c r="AN2687"/>
      <c r="AS2687" s="2"/>
      <c r="AU2687"/>
      <c r="AV2687"/>
      <c r="AW2687"/>
      <c r="BB2687" s="2"/>
      <c r="BD2687"/>
      <c r="BE2687"/>
      <c r="BF2687"/>
      <c r="BK2687" s="2"/>
      <c r="BM2687"/>
      <c r="BN2687"/>
      <c r="BO2687"/>
      <c r="BT2687" s="2"/>
      <c r="BV2687"/>
      <c r="BW2687"/>
      <c r="BX2687"/>
      <c r="CC2687" s="2"/>
      <c r="CE2687"/>
      <c r="CF2687"/>
      <c r="CG2687"/>
      <c r="CL2687" s="2"/>
      <c r="CN2687"/>
      <c r="CO2687"/>
      <c r="CP2687"/>
      <c r="CU2687" s="2"/>
      <c r="CW2687"/>
      <c r="CX2687"/>
      <c r="CY2687"/>
      <c r="DD2687" s="2"/>
      <c r="DF2687"/>
      <c r="DG2687"/>
      <c r="DH2687"/>
      <c r="DM2687" s="2"/>
      <c r="DO2687"/>
      <c r="DP2687"/>
      <c r="DQ2687"/>
      <c r="DV2687" s="2"/>
      <c r="DX2687"/>
      <c r="DY2687"/>
      <c r="DZ2687"/>
      <c r="EE2687" s="2"/>
      <c r="EG2687"/>
      <c r="EH2687"/>
      <c r="EI2687"/>
      <c r="EN2687" s="2"/>
      <c r="EP2687"/>
      <c r="EQ2687"/>
      <c r="ER2687"/>
      <c r="EW2687" s="2"/>
      <c r="EY2687"/>
      <c r="EZ2687"/>
      <c r="FA2687"/>
      <c r="FF2687" s="2"/>
      <c r="FH2687"/>
      <c r="FI2687"/>
      <c r="FJ2687"/>
      <c r="FO2687" s="2"/>
      <c r="FQ2687"/>
      <c r="FR2687"/>
      <c r="FS2687"/>
      <c r="FX2687" s="2"/>
      <c r="FZ2687"/>
      <c r="GA2687"/>
      <c r="GB2687"/>
      <c r="GG2687" s="2"/>
      <c r="GI2687"/>
      <c r="GJ2687"/>
      <c r="GK2687"/>
      <c r="GP2687" s="2"/>
      <c r="GR2687"/>
      <c r="GS2687"/>
      <c r="GT2687"/>
      <c r="GY2687" s="2"/>
      <c r="HA2687"/>
      <c r="HB2687"/>
      <c r="HC2687"/>
      <c r="HH2687" s="2"/>
      <c r="HJ2687"/>
      <c r="HK2687"/>
      <c r="HL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  <c r="IP2687"/>
      <c r="IQ2687"/>
      <c r="IR2687"/>
      <c r="IS2687"/>
      <c r="IT2687"/>
      <c r="IU2687"/>
      <c r="IV2687"/>
    </row>
    <row r="2688" spans="2:256" s="1" customFormat="1">
      <c r="B2688"/>
      <c r="C2688"/>
      <c r="D2688"/>
      <c r="I2688" s="2"/>
      <c r="K2688"/>
      <c r="L2688"/>
      <c r="M2688"/>
      <c r="N2688"/>
      <c r="R2688" s="2"/>
      <c r="T2688"/>
      <c r="U2688"/>
      <c r="V2688"/>
      <c r="AA2688" s="2"/>
      <c r="AC2688"/>
      <c r="AD2688"/>
      <c r="AE2688"/>
      <c r="AJ2688" s="2"/>
      <c r="AL2688"/>
      <c r="AM2688"/>
      <c r="AN2688"/>
      <c r="AS2688" s="2"/>
      <c r="AU2688"/>
      <c r="AV2688"/>
      <c r="AW2688"/>
      <c r="BB2688" s="2"/>
      <c r="BD2688"/>
      <c r="BE2688"/>
      <c r="BF2688"/>
      <c r="BK2688" s="2"/>
      <c r="BM2688"/>
      <c r="BN2688"/>
      <c r="BO2688"/>
      <c r="BT2688" s="2"/>
      <c r="BV2688"/>
      <c r="BW2688"/>
      <c r="BX2688"/>
      <c r="CC2688" s="2"/>
      <c r="CE2688"/>
      <c r="CF2688"/>
      <c r="CG2688"/>
      <c r="CL2688" s="2"/>
      <c r="CN2688"/>
      <c r="CO2688"/>
      <c r="CP2688"/>
      <c r="CU2688" s="2"/>
      <c r="CW2688"/>
      <c r="CX2688"/>
      <c r="CY2688"/>
      <c r="DD2688" s="2"/>
      <c r="DF2688"/>
      <c r="DG2688"/>
      <c r="DH2688"/>
      <c r="DM2688" s="2"/>
      <c r="DO2688"/>
      <c r="DP2688"/>
      <c r="DQ2688"/>
      <c r="DV2688" s="2"/>
      <c r="DX2688"/>
      <c r="DY2688"/>
      <c r="DZ2688"/>
      <c r="EE2688" s="2"/>
      <c r="EG2688"/>
      <c r="EH2688"/>
      <c r="EI2688"/>
      <c r="EN2688" s="2"/>
      <c r="EP2688"/>
      <c r="EQ2688"/>
      <c r="ER2688"/>
      <c r="EW2688" s="2"/>
      <c r="EY2688"/>
      <c r="EZ2688"/>
      <c r="FA2688"/>
      <c r="FF2688" s="2"/>
      <c r="FH2688"/>
      <c r="FI2688"/>
      <c r="FJ2688"/>
      <c r="FO2688" s="2"/>
      <c r="FQ2688"/>
      <c r="FR2688"/>
      <c r="FS2688"/>
      <c r="FX2688" s="2"/>
      <c r="FZ2688"/>
      <c r="GA2688"/>
      <c r="GB2688"/>
      <c r="GG2688" s="2"/>
      <c r="GI2688"/>
      <c r="GJ2688"/>
      <c r="GK2688"/>
      <c r="GP2688" s="2"/>
      <c r="GR2688"/>
      <c r="GS2688"/>
      <c r="GT2688"/>
      <c r="GY2688" s="2"/>
      <c r="HA2688"/>
      <c r="HB2688"/>
      <c r="HC2688"/>
      <c r="HH2688" s="2"/>
      <c r="HJ2688"/>
      <c r="HK2688"/>
      <c r="HL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  <c r="IP2688"/>
      <c r="IQ2688"/>
      <c r="IR2688"/>
      <c r="IS2688"/>
      <c r="IT2688"/>
      <c r="IU2688"/>
      <c r="IV2688"/>
    </row>
    <row r="2689" spans="2:256" s="1" customFormat="1">
      <c r="B2689"/>
      <c r="C2689"/>
      <c r="D2689"/>
      <c r="I2689" s="2"/>
      <c r="K2689"/>
      <c r="L2689"/>
      <c r="M2689"/>
      <c r="N2689"/>
      <c r="R2689" s="2"/>
      <c r="T2689"/>
      <c r="U2689"/>
      <c r="V2689"/>
      <c r="AA2689" s="2"/>
      <c r="AC2689"/>
      <c r="AD2689"/>
      <c r="AE2689"/>
      <c r="AJ2689" s="2"/>
      <c r="AL2689"/>
      <c r="AM2689"/>
      <c r="AN2689"/>
      <c r="AS2689" s="2"/>
      <c r="AU2689"/>
      <c r="AV2689"/>
      <c r="AW2689"/>
      <c r="BB2689" s="2"/>
      <c r="BD2689"/>
      <c r="BE2689"/>
      <c r="BF2689"/>
      <c r="BK2689" s="2"/>
      <c r="BM2689"/>
      <c r="BN2689"/>
      <c r="BO2689"/>
      <c r="BT2689" s="2"/>
      <c r="BV2689"/>
      <c r="BW2689"/>
      <c r="BX2689"/>
      <c r="CC2689" s="2"/>
      <c r="CE2689"/>
      <c r="CF2689"/>
      <c r="CG2689"/>
      <c r="CL2689" s="2"/>
      <c r="CN2689"/>
      <c r="CO2689"/>
      <c r="CP2689"/>
      <c r="CU2689" s="2"/>
      <c r="CW2689"/>
      <c r="CX2689"/>
      <c r="CY2689"/>
      <c r="DD2689" s="2"/>
      <c r="DF2689"/>
      <c r="DG2689"/>
      <c r="DH2689"/>
      <c r="DM2689" s="2"/>
      <c r="DO2689"/>
      <c r="DP2689"/>
      <c r="DQ2689"/>
      <c r="DV2689" s="2"/>
      <c r="DX2689"/>
      <c r="DY2689"/>
      <c r="DZ2689"/>
      <c r="EE2689" s="2"/>
      <c r="EG2689"/>
      <c r="EH2689"/>
      <c r="EI2689"/>
      <c r="EN2689" s="2"/>
      <c r="EP2689"/>
      <c r="EQ2689"/>
      <c r="ER2689"/>
      <c r="EW2689" s="2"/>
      <c r="EY2689"/>
      <c r="EZ2689"/>
      <c r="FA2689"/>
      <c r="FF2689" s="2"/>
      <c r="FH2689"/>
      <c r="FI2689"/>
      <c r="FJ2689"/>
      <c r="FO2689" s="2"/>
      <c r="FQ2689"/>
      <c r="FR2689"/>
      <c r="FS2689"/>
      <c r="FX2689" s="2"/>
      <c r="FZ2689"/>
      <c r="GA2689"/>
      <c r="GB2689"/>
      <c r="GG2689" s="2"/>
      <c r="GI2689"/>
      <c r="GJ2689"/>
      <c r="GK2689"/>
      <c r="GP2689" s="2"/>
      <c r="GR2689"/>
      <c r="GS2689"/>
      <c r="GT2689"/>
      <c r="GY2689" s="2"/>
      <c r="HA2689"/>
      <c r="HB2689"/>
      <c r="HC2689"/>
      <c r="HH2689" s="2"/>
      <c r="HJ2689"/>
      <c r="HK2689"/>
      <c r="HL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  <c r="IP2689"/>
      <c r="IQ2689"/>
      <c r="IR2689"/>
      <c r="IS2689"/>
      <c r="IT2689"/>
      <c r="IU2689"/>
      <c r="IV2689"/>
    </row>
    <row r="2690" spans="2:256" s="1" customFormat="1">
      <c r="B2690"/>
      <c r="C2690"/>
      <c r="D2690"/>
      <c r="I2690" s="2"/>
      <c r="K2690"/>
      <c r="L2690"/>
      <c r="M2690"/>
      <c r="N2690"/>
      <c r="R2690" s="2"/>
      <c r="T2690"/>
      <c r="U2690"/>
      <c r="V2690"/>
      <c r="AA2690" s="2"/>
      <c r="AC2690"/>
      <c r="AD2690"/>
      <c r="AE2690"/>
      <c r="AJ2690" s="2"/>
      <c r="AL2690"/>
      <c r="AM2690"/>
      <c r="AN2690"/>
      <c r="AS2690" s="2"/>
      <c r="AU2690"/>
      <c r="AV2690"/>
      <c r="AW2690"/>
      <c r="BB2690" s="2"/>
      <c r="BD2690"/>
      <c r="BE2690"/>
      <c r="BF2690"/>
      <c r="BK2690" s="2"/>
      <c r="BM2690"/>
      <c r="BN2690"/>
      <c r="BO2690"/>
      <c r="BT2690" s="2"/>
      <c r="BV2690"/>
      <c r="BW2690"/>
      <c r="BX2690"/>
      <c r="CC2690" s="2"/>
      <c r="CE2690"/>
      <c r="CF2690"/>
      <c r="CG2690"/>
      <c r="CL2690" s="2"/>
      <c r="CN2690"/>
      <c r="CO2690"/>
      <c r="CP2690"/>
      <c r="CU2690" s="2"/>
      <c r="CW2690"/>
      <c r="CX2690"/>
      <c r="CY2690"/>
      <c r="DD2690" s="2"/>
      <c r="DF2690"/>
      <c r="DG2690"/>
      <c r="DH2690"/>
      <c r="DM2690" s="2"/>
      <c r="DO2690"/>
      <c r="DP2690"/>
      <c r="DQ2690"/>
      <c r="DV2690" s="2"/>
      <c r="DX2690"/>
      <c r="DY2690"/>
      <c r="DZ2690"/>
      <c r="EE2690" s="2"/>
      <c r="EG2690"/>
      <c r="EH2690"/>
      <c r="EI2690"/>
      <c r="EN2690" s="2"/>
      <c r="EP2690"/>
      <c r="EQ2690"/>
      <c r="ER2690"/>
      <c r="EW2690" s="2"/>
      <c r="EY2690"/>
      <c r="EZ2690"/>
      <c r="FA2690"/>
      <c r="FF2690" s="2"/>
      <c r="FH2690"/>
      <c r="FI2690"/>
      <c r="FJ2690"/>
      <c r="FO2690" s="2"/>
      <c r="FQ2690"/>
      <c r="FR2690"/>
      <c r="FS2690"/>
      <c r="FX2690" s="2"/>
      <c r="FZ2690"/>
      <c r="GA2690"/>
      <c r="GB2690"/>
      <c r="GG2690" s="2"/>
      <c r="GI2690"/>
      <c r="GJ2690"/>
      <c r="GK2690"/>
      <c r="GP2690" s="2"/>
      <c r="GR2690"/>
      <c r="GS2690"/>
      <c r="GT2690"/>
      <c r="GY2690" s="2"/>
      <c r="HA2690"/>
      <c r="HB2690"/>
      <c r="HC2690"/>
      <c r="HH2690" s="2"/>
      <c r="HJ2690"/>
      <c r="HK2690"/>
      <c r="HL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  <c r="IP2690"/>
      <c r="IQ2690"/>
      <c r="IR2690"/>
      <c r="IS2690"/>
      <c r="IT2690"/>
      <c r="IU2690"/>
      <c r="IV2690"/>
    </row>
    <row r="2691" spans="2:256" s="1" customFormat="1">
      <c r="B2691"/>
      <c r="C2691"/>
      <c r="D2691"/>
      <c r="I2691" s="2"/>
      <c r="K2691"/>
      <c r="L2691"/>
      <c r="M2691"/>
      <c r="N2691"/>
      <c r="R2691" s="2"/>
      <c r="T2691"/>
      <c r="U2691"/>
      <c r="V2691"/>
      <c r="AA2691" s="2"/>
      <c r="AC2691"/>
      <c r="AD2691"/>
      <c r="AE2691"/>
      <c r="AJ2691" s="2"/>
      <c r="AL2691"/>
      <c r="AM2691"/>
      <c r="AN2691"/>
      <c r="AS2691" s="2"/>
      <c r="AU2691"/>
      <c r="AV2691"/>
      <c r="AW2691"/>
      <c r="BB2691" s="2"/>
      <c r="BD2691"/>
      <c r="BE2691"/>
      <c r="BF2691"/>
      <c r="BK2691" s="2"/>
      <c r="BM2691"/>
      <c r="BN2691"/>
      <c r="BO2691"/>
      <c r="BT2691" s="2"/>
      <c r="BV2691"/>
      <c r="BW2691"/>
      <c r="BX2691"/>
      <c r="CC2691" s="2"/>
      <c r="CE2691"/>
      <c r="CF2691"/>
      <c r="CG2691"/>
      <c r="CL2691" s="2"/>
      <c r="CN2691"/>
      <c r="CO2691"/>
      <c r="CP2691"/>
      <c r="CU2691" s="2"/>
      <c r="CW2691"/>
      <c r="CX2691"/>
      <c r="CY2691"/>
      <c r="DD2691" s="2"/>
      <c r="DF2691"/>
      <c r="DG2691"/>
      <c r="DH2691"/>
      <c r="DM2691" s="2"/>
      <c r="DO2691"/>
      <c r="DP2691"/>
      <c r="DQ2691"/>
      <c r="DV2691" s="2"/>
      <c r="DX2691"/>
      <c r="DY2691"/>
      <c r="DZ2691"/>
      <c r="EE2691" s="2"/>
      <c r="EG2691"/>
      <c r="EH2691"/>
      <c r="EI2691"/>
      <c r="EN2691" s="2"/>
      <c r="EP2691"/>
      <c r="EQ2691"/>
      <c r="ER2691"/>
      <c r="EW2691" s="2"/>
      <c r="EY2691"/>
      <c r="EZ2691"/>
      <c r="FA2691"/>
      <c r="FF2691" s="2"/>
      <c r="FH2691"/>
      <c r="FI2691"/>
      <c r="FJ2691"/>
      <c r="FO2691" s="2"/>
      <c r="FQ2691"/>
      <c r="FR2691"/>
      <c r="FS2691"/>
      <c r="FX2691" s="2"/>
      <c r="FZ2691"/>
      <c r="GA2691"/>
      <c r="GB2691"/>
      <c r="GG2691" s="2"/>
      <c r="GI2691"/>
      <c r="GJ2691"/>
      <c r="GK2691"/>
      <c r="GP2691" s="2"/>
      <c r="GR2691"/>
      <c r="GS2691"/>
      <c r="GT2691"/>
      <c r="GY2691" s="2"/>
      <c r="HA2691"/>
      <c r="HB2691"/>
      <c r="HC2691"/>
      <c r="HH2691" s="2"/>
      <c r="HJ2691"/>
      <c r="HK2691"/>
      <c r="HL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  <c r="IP2691"/>
      <c r="IQ2691"/>
      <c r="IR2691"/>
      <c r="IS2691"/>
      <c r="IT2691"/>
      <c r="IU2691"/>
      <c r="IV2691"/>
    </row>
    <row r="2692" spans="2:256" s="1" customFormat="1">
      <c r="B2692"/>
      <c r="C2692"/>
      <c r="D2692"/>
      <c r="I2692" s="2"/>
      <c r="K2692"/>
      <c r="L2692"/>
      <c r="M2692"/>
      <c r="N2692"/>
      <c r="R2692" s="2"/>
      <c r="T2692"/>
      <c r="U2692"/>
      <c r="V2692"/>
      <c r="AA2692" s="2"/>
      <c r="AC2692"/>
      <c r="AD2692"/>
      <c r="AE2692"/>
      <c r="AJ2692" s="2"/>
      <c r="AL2692"/>
      <c r="AM2692"/>
      <c r="AN2692"/>
      <c r="AS2692" s="2"/>
      <c r="AU2692"/>
      <c r="AV2692"/>
      <c r="AW2692"/>
      <c r="BB2692" s="2"/>
      <c r="BD2692"/>
      <c r="BE2692"/>
      <c r="BF2692"/>
      <c r="BK2692" s="2"/>
      <c r="BM2692"/>
      <c r="BN2692"/>
      <c r="BO2692"/>
      <c r="BT2692" s="2"/>
      <c r="BV2692"/>
      <c r="BW2692"/>
      <c r="BX2692"/>
      <c r="CC2692" s="2"/>
      <c r="CE2692"/>
      <c r="CF2692"/>
      <c r="CG2692"/>
      <c r="CL2692" s="2"/>
      <c r="CN2692"/>
      <c r="CO2692"/>
      <c r="CP2692"/>
      <c r="CU2692" s="2"/>
      <c r="CW2692"/>
      <c r="CX2692"/>
      <c r="CY2692"/>
      <c r="DD2692" s="2"/>
      <c r="DF2692"/>
      <c r="DG2692"/>
      <c r="DH2692"/>
      <c r="DM2692" s="2"/>
      <c r="DO2692"/>
      <c r="DP2692"/>
      <c r="DQ2692"/>
      <c r="DV2692" s="2"/>
      <c r="DX2692"/>
      <c r="DY2692"/>
      <c r="DZ2692"/>
      <c r="EE2692" s="2"/>
      <c r="EG2692"/>
      <c r="EH2692"/>
      <c r="EI2692"/>
      <c r="EN2692" s="2"/>
      <c r="EP2692"/>
      <c r="EQ2692"/>
      <c r="ER2692"/>
      <c r="EW2692" s="2"/>
      <c r="EY2692"/>
      <c r="EZ2692"/>
      <c r="FA2692"/>
      <c r="FF2692" s="2"/>
      <c r="FH2692"/>
      <c r="FI2692"/>
      <c r="FJ2692"/>
      <c r="FO2692" s="2"/>
      <c r="FQ2692"/>
      <c r="FR2692"/>
      <c r="FS2692"/>
      <c r="FX2692" s="2"/>
      <c r="FZ2692"/>
      <c r="GA2692"/>
      <c r="GB2692"/>
      <c r="GG2692" s="2"/>
      <c r="GI2692"/>
      <c r="GJ2692"/>
      <c r="GK2692"/>
      <c r="GP2692" s="2"/>
      <c r="GR2692"/>
      <c r="GS2692"/>
      <c r="GT2692"/>
      <c r="GY2692" s="2"/>
      <c r="HA2692"/>
      <c r="HB2692"/>
      <c r="HC2692"/>
      <c r="HH2692" s="2"/>
      <c r="HJ2692"/>
      <c r="HK2692"/>
      <c r="HL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  <c r="IP2692"/>
      <c r="IQ2692"/>
      <c r="IR2692"/>
      <c r="IS2692"/>
      <c r="IT2692"/>
      <c r="IU2692"/>
      <c r="IV2692"/>
    </row>
    <row r="2693" spans="2:256" s="1" customFormat="1">
      <c r="B2693"/>
      <c r="C2693"/>
      <c r="D2693"/>
      <c r="I2693" s="2"/>
      <c r="K2693"/>
      <c r="L2693"/>
      <c r="M2693"/>
      <c r="N2693"/>
      <c r="R2693" s="2"/>
      <c r="T2693"/>
      <c r="U2693"/>
      <c r="V2693"/>
      <c r="AA2693" s="2"/>
      <c r="AC2693"/>
      <c r="AD2693"/>
      <c r="AE2693"/>
      <c r="AJ2693" s="2"/>
      <c r="AL2693"/>
      <c r="AM2693"/>
      <c r="AN2693"/>
      <c r="AS2693" s="2"/>
      <c r="AU2693"/>
      <c r="AV2693"/>
      <c r="AW2693"/>
      <c r="BB2693" s="2"/>
      <c r="BD2693"/>
      <c r="BE2693"/>
      <c r="BF2693"/>
      <c r="BK2693" s="2"/>
      <c r="BM2693"/>
      <c r="BN2693"/>
      <c r="BO2693"/>
      <c r="BT2693" s="2"/>
      <c r="BV2693"/>
      <c r="BW2693"/>
      <c r="BX2693"/>
      <c r="CC2693" s="2"/>
      <c r="CE2693"/>
      <c r="CF2693"/>
      <c r="CG2693"/>
      <c r="CL2693" s="2"/>
      <c r="CN2693"/>
      <c r="CO2693"/>
      <c r="CP2693"/>
      <c r="CU2693" s="2"/>
      <c r="CW2693"/>
      <c r="CX2693"/>
      <c r="CY2693"/>
      <c r="DD2693" s="2"/>
      <c r="DF2693"/>
      <c r="DG2693"/>
      <c r="DH2693"/>
      <c r="DM2693" s="2"/>
      <c r="DO2693"/>
      <c r="DP2693"/>
      <c r="DQ2693"/>
      <c r="DV2693" s="2"/>
      <c r="DX2693"/>
      <c r="DY2693"/>
      <c r="DZ2693"/>
      <c r="EE2693" s="2"/>
      <c r="EG2693"/>
      <c r="EH2693"/>
      <c r="EI2693"/>
      <c r="EN2693" s="2"/>
      <c r="EP2693"/>
      <c r="EQ2693"/>
      <c r="ER2693"/>
      <c r="EW2693" s="2"/>
      <c r="EY2693"/>
      <c r="EZ2693"/>
      <c r="FA2693"/>
      <c r="FF2693" s="2"/>
      <c r="FH2693"/>
      <c r="FI2693"/>
      <c r="FJ2693"/>
      <c r="FO2693" s="2"/>
      <c r="FQ2693"/>
      <c r="FR2693"/>
      <c r="FS2693"/>
      <c r="FX2693" s="2"/>
      <c r="FZ2693"/>
      <c r="GA2693"/>
      <c r="GB2693"/>
      <c r="GG2693" s="2"/>
      <c r="GI2693"/>
      <c r="GJ2693"/>
      <c r="GK2693"/>
      <c r="GP2693" s="2"/>
      <c r="GR2693"/>
      <c r="GS2693"/>
      <c r="GT2693"/>
      <c r="GY2693" s="2"/>
      <c r="HA2693"/>
      <c r="HB2693"/>
      <c r="HC2693"/>
      <c r="HH2693" s="2"/>
      <c r="HJ2693"/>
      <c r="HK2693"/>
      <c r="HL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  <c r="IP2693"/>
      <c r="IQ2693"/>
      <c r="IR2693"/>
      <c r="IS2693"/>
      <c r="IT2693"/>
      <c r="IU2693"/>
      <c r="IV2693"/>
    </row>
    <row r="2694" spans="2:256" s="1" customFormat="1">
      <c r="B2694"/>
      <c r="C2694"/>
      <c r="D2694"/>
      <c r="I2694" s="2"/>
      <c r="K2694"/>
      <c r="L2694"/>
      <c r="M2694"/>
      <c r="N2694"/>
      <c r="R2694" s="2"/>
      <c r="T2694"/>
      <c r="U2694"/>
      <c r="V2694"/>
      <c r="AA2694" s="2"/>
      <c r="AC2694"/>
      <c r="AD2694"/>
      <c r="AE2694"/>
      <c r="AJ2694" s="2"/>
      <c r="AL2694"/>
      <c r="AM2694"/>
      <c r="AN2694"/>
      <c r="AS2694" s="2"/>
      <c r="AU2694"/>
      <c r="AV2694"/>
      <c r="AW2694"/>
      <c r="BB2694" s="2"/>
      <c r="BD2694"/>
      <c r="BE2694"/>
      <c r="BF2694"/>
      <c r="BK2694" s="2"/>
      <c r="BM2694"/>
      <c r="BN2694"/>
      <c r="BO2694"/>
      <c r="BT2694" s="2"/>
      <c r="BV2694"/>
      <c r="BW2694"/>
      <c r="BX2694"/>
      <c r="CC2694" s="2"/>
      <c r="CE2694"/>
      <c r="CF2694"/>
      <c r="CG2694"/>
      <c r="CL2694" s="2"/>
      <c r="CN2694"/>
      <c r="CO2694"/>
      <c r="CP2694"/>
      <c r="CU2694" s="2"/>
      <c r="CW2694"/>
      <c r="CX2694"/>
      <c r="CY2694"/>
      <c r="DD2694" s="2"/>
      <c r="DF2694"/>
      <c r="DG2694"/>
      <c r="DH2694"/>
      <c r="DM2694" s="2"/>
      <c r="DO2694"/>
      <c r="DP2694"/>
      <c r="DQ2694"/>
      <c r="DV2694" s="2"/>
      <c r="DX2694"/>
      <c r="DY2694"/>
      <c r="DZ2694"/>
      <c r="EE2694" s="2"/>
      <c r="EG2694"/>
      <c r="EH2694"/>
      <c r="EI2694"/>
      <c r="EN2694" s="2"/>
      <c r="EP2694"/>
      <c r="EQ2694"/>
      <c r="ER2694"/>
      <c r="EW2694" s="2"/>
      <c r="EY2694"/>
      <c r="EZ2694"/>
      <c r="FA2694"/>
      <c r="FF2694" s="2"/>
      <c r="FH2694"/>
      <c r="FI2694"/>
      <c r="FJ2694"/>
      <c r="FO2694" s="2"/>
      <c r="FQ2694"/>
      <c r="FR2694"/>
      <c r="FS2694"/>
      <c r="FX2694" s="2"/>
      <c r="FZ2694"/>
      <c r="GA2694"/>
      <c r="GB2694"/>
      <c r="GG2694" s="2"/>
      <c r="GI2694"/>
      <c r="GJ2694"/>
      <c r="GK2694"/>
      <c r="GP2694" s="2"/>
      <c r="GR2694"/>
      <c r="GS2694"/>
      <c r="GT2694"/>
      <c r="GY2694" s="2"/>
      <c r="HA2694"/>
      <c r="HB2694"/>
      <c r="HC2694"/>
      <c r="HH2694" s="2"/>
      <c r="HJ2694"/>
      <c r="HK2694"/>
      <c r="HL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  <c r="IP2694"/>
      <c r="IQ2694"/>
      <c r="IR2694"/>
      <c r="IS2694"/>
      <c r="IT2694"/>
      <c r="IU2694"/>
      <c r="IV2694"/>
    </row>
    <row r="2695" spans="2:256" s="1" customFormat="1">
      <c r="B2695"/>
      <c r="C2695"/>
      <c r="D2695"/>
      <c r="I2695" s="2"/>
      <c r="K2695"/>
      <c r="L2695"/>
      <c r="M2695"/>
      <c r="N2695"/>
      <c r="R2695" s="2"/>
      <c r="T2695"/>
      <c r="U2695"/>
      <c r="V2695"/>
      <c r="AA2695" s="2"/>
      <c r="AC2695"/>
      <c r="AD2695"/>
      <c r="AE2695"/>
      <c r="AJ2695" s="2"/>
      <c r="AL2695"/>
      <c r="AM2695"/>
      <c r="AN2695"/>
      <c r="AS2695" s="2"/>
      <c r="AU2695"/>
      <c r="AV2695"/>
      <c r="AW2695"/>
      <c r="BB2695" s="2"/>
      <c r="BD2695"/>
      <c r="BE2695"/>
      <c r="BF2695"/>
      <c r="BK2695" s="2"/>
      <c r="BM2695"/>
      <c r="BN2695"/>
      <c r="BO2695"/>
      <c r="BT2695" s="2"/>
      <c r="BV2695"/>
      <c r="BW2695"/>
      <c r="BX2695"/>
      <c r="CC2695" s="2"/>
      <c r="CE2695"/>
      <c r="CF2695"/>
      <c r="CG2695"/>
      <c r="CL2695" s="2"/>
      <c r="CN2695"/>
      <c r="CO2695"/>
      <c r="CP2695"/>
      <c r="CU2695" s="2"/>
      <c r="CW2695"/>
      <c r="CX2695"/>
      <c r="CY2695"/>
      <c r="DD2695" s="2"/>
      <c r="DF2695"/>
      <c r="DG2695"/>
      <c r="DH2695"/>
      <c r="DM2695" s="2"/>
      <c r="DO2695"/>
      <c r="DP2695"/>
      <c r="DQ2695"/>
      <c r="DV2695" s="2"/>
      <c r="DX2695"/>
      <c r="DY2695"/>
      <c r="DZ2695"/>
      <c r="EE2695" s="2"/>
      <c r="EG2695"/>
      <c r="EH2695"/>
      <c r="EI2695"/>
      <c r="EN2695" s="2"/>
      <c r="EP2695"/>
      <c r="EQ2695"/>
      <c r="ER2695"/>
      <c r="EW2695" s="2"/>
      <c r="EY2695"/>
      <c r="EZ2695"/>
      <c r="FA2695"/>
      <c r="FF2695" s="2"/>
      <c r="FH2695"/>
      <c r="FI2695"/>
      <c r="FJ2695"/>
      <c r="FO2695" s="2"/>
      <c r="FQ2695"/>
      <c r="FR2695"/>
      <c r="FS2695"/>
      <c r="FX2695" s="2"/>
      <c r="FZ2695"/>
      <c r="GA2695"/>
      <c r="GB2695"/>
      <c r="GG2695" s="2"/>
      <c r="GI2695"/>
      <c r="GJ2695"/>
      <c r="GK2695"/>
      <c r="GP2695" s="2"/>
      <c r="GR2695"/>
      <c r="GS2695"/>
      <c r="GT2695"/>
      <c r="GY2695" s="2"/>
      <c r="HA2695"/>
      <c r="HB2695"/>
      <c r="HC2695"/>
      <c r="HH2695" s="2"/>
      <c r="HJ2695"/>
      <c r="HK2695"/>
      <c r="HL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  <c r="IP2695"/>
      <c r="IQ2695"/>
      <c r="IR2695"/>
      <c r="IS2695"/>
      <c r="IT2695"/>
      <c r="IU2695"/>
      <c r="IV2695"/>
    </row>
    <row r="2696" spans="2:256" s="1" customFormat="1">
      <c r="B2696"/>
      <c r="C2696"/>
      <c r="D2696"/>
      <c r="I2696" s="2"/>
      <c r="K2696"/>
      <c r="L2696"/>
      <c r="M2696"/>
      <c r="N2696"/>
      <c r="R2696" s="2"/>
      <c r="T2696"/>
      <c r="U2696"/>
      <c r="V2696"/>
      <c r="AA2696" s="2"/>
      <c r="AC2696"/>
      <c r="AD2696"/>
      <c r="AE2696"/>
      <c r="AJ2696" s="2"/>
      <c r="AL2696"/>
      <c r="AM2696"/>
      <c r="AN2696"/>
      <c r="AS2696" s="2"/>
      <c r="AU2696"/>
      <c r="AV2696"/>
      <c r="AW2696"/>
      <c r="BB2696" s="2"/>
      <c r="BD2696"/>
      <c r="BE2696"/>
      <c r="BF2696"/>
      <c r="BK2696" s="2"/>
      <c r="BM2696"/>
      <c r="BN2696"/>
      <c r="BO2696"/>
      <c r="BT2696" s="2"/>
      <c r="BV2696"/>
      <c r="BW2696"/>
      <c r="BX2696"/>
      <c r="CC2696" s="2"/>
      <c r="CE2696"/>
      <c r="CF2696"/>
      <c r="CG2696"/>
      <c r="CL2696" s="2"/>
      <c r="CN2696"/>
      <c r="CO2696"/>
      <c r="CP2696"/>
      <c r="CU2696" s="2"/>
      <c r="CW2696"/>
      <c r="CX2696"/>
      <c r="CY2696"/>
      <c r="DD2696" s="2"/>
      <c r="DF2696"/>
      <c r="DG2696"/>
      <c r="DH2696"/>
      <c r="DM2696" s="2"/>
      <c r="DO2696"/>
      <c r="DP2696"/>
      <c r="DQ2696"/>
      <c r="DV2696" s="2"/>
      <c r="DX2696"/>
      <c r="DY2696"/>
      <c r="DZ2696"/>
      <c r="EE2696" s="2"/>
      <c r="EG2696"/>
      <c r="EH2696"/>
      <c r="EI2696"/>
      <c r="EN2696" s="2"/>
      <c r="EP2696"/>
      <c r="EQ2696"/>
      <c r="ER2696"/>
      <c r="EW2696" s="2"/>
      <c r="EY2696"/>
      <c r="EZ2696"/>
      <c r="FA2696"/>
      <c r="FF2696" s="2"/>
      <c r="FH2696"/>
      <c r="FI2696"/>
      <c r="FJ2696"/>
      <c r="FO2696" s="2"/>
      <c r="FQ2696"/>
      <c r="FR2696"/>
      <c r="FS2696"/>
      <c r="FX2696" s="2"/>
      <c r="FZ2696"/>
      <c r="GA2696"/>
      <c r="GB2696"/>
      <c r="GG2696" s="2"/>
      <c r="GI2696"/>
      <c r="GJ2696"/>
      <c r="GK2696"/>
      <c r="GP2696" s="2"/>
      <c r="GR2696"/>
      <c r="GS2696"/>
      <c r="GT2696"/>
      <c r="GY2696" s="2"/>
      <c r="HA2696"/>
      <c r="HB2696"/>
      <c r="HC2696"/>
      <c r="HH2696" s="2"/>
      <c r="HJ2696"/>
      <c r="HK2696"/>
      <c r="HL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  <c r="IP2696"/>
      <c r="IQ2696"/>
      <c r="IR2696"/>
      <c r="IS2696"/>
      <c r="IT2696"/>
      <c r="IU2696"/>
      <c r="IV2696"/>
    </row>
    <row r="2697" spans="2:256" s="1" customFormat="1">
      <c r="B2697"/>
      <c r="C2697"/>
      <c r="D2697"/>
      <c r="I2697" s="2"/>
      <c r="K2697"/>
      <c r="L2697"/>
      <c r="M2697"/>
      <c r="N2697"/>
      <c r="R2697" s="2"/>
      <c r="T2697"/>
      <c r="U2697"/>
      <c r="V2697"/>
      <c r="AA2697" s="2"/>
      <c r="AC2697"/>
      <c r="AD2697"/>
      <c r="AE2697"/>
      <c r="AJ2697" s="2"/>
      <c r="AL2697"/>
      <c r="AM2697"/>
      <c r="AN2697"/>
      <c r="AS2697" s="2"/>
      <c r="AU2697"/>
      <c r="AV2697"/>
      <c r="AW2697"/>
      <c r="BB2697" s="2"/>
      <c r="BD2697"/>
      <c r="BE2697"/>
      <c r="BF2697"/>
      <c r="BK2697" s="2"/>
      <c r="BM2697"/>
      <c r="BN2697"/>
      <c r="BO2697"/>
      <c r="BT2697" s="2"/>
      <c r="BV2697"/>
      <c r="BW2697"/>
      <c r="BX2697"/>
      <c r="CC2697" s="2"/>
      <c r="CE2697"/>
      <c r="CF2697"/>
      <c r="CG2697"/>
      <c r="CL2697" s="2"/>
      <c r="CN2697"/>
      <c r="CO2697"/>
      <c r="CP2697"/>
      <c r="CU2697" s="2"/>
      <c r="CW2697"/>
      <c r="CX2697"/>
      <c r="CY2697"/>
      <c r="DD2697" s="2"/>
      <c r="DF2697"/>
      <c r="DG2697"/>
      <c r="DH2697"/>
      <c r="DM2697" s="2"/>
      <c r="DO2697"/>
      <c r="DP2697"/>
      <c r="DQ2697"/>
      <c r="DV2697" s="2"/>
      <c r="DX2697"/>
      <c r="DY2697"/>
      <c r="DZ2697"/>
      <c r="EE2697" s="2"/>
      <c r="EG2697"/>
      <c r="EH2697"/>
      <c r="EI2697"/>
      <c r="EN2697" s="2"/>
      <c r="EP2697"/>
      <c r="EQ2697"/>
      <c r="ER2697"/>
      <c r="EW2697" s="2"/>
      <c r="EY2697"/>
      <c r="EZ2697"/>
      <c r="FA2697"/>
      <c r="FF2697" s="2"/>
      <c r="FH2697"/>
      <c r="FI2697"/>
      <c r="FJ2697"/>
      <c r="FO2697" s="2"/>
      <c r="FQ2697"/>
      <c r="FR2697"/>
      <c r="FS2697"/>
      <c r="FX2697" s="2"/>
      <c r="FZ2697"/>
      <c r="GA2697"/>
      <c r="GB2697"/>
      <c r="GG2697" s="2"/>
      <c r="GI2697"/>
      <c r="GJ2697"/>
      <c r="GK2697"/>
      <c r="GP2697" s="2"/>
      <c r="GR2697"/>
      <c r="GS2697"/>
      <c r="GT2697"/>
      <c r="GY2697" s="2"/>
      <c r="HA2697"/>
      <c r="HB2697"/>
      <c r="HC2697"/>
      <c r="HH2697" s="2"/>
      <c r="HJ2697"/>
      <c r="HK2697"/>
      <c r="HL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  <c r="IP2697"/>
      <c r="IQ2697"/>
      <c r="IR2697"/>
      <c r="IS2697"/>
      <c r="IT2697"/>
      <c r="IU2697"/>
      <c r="IV2697"/>
    </row>
    <row r="2698" spans="2:256" s="1" customFormat="1">
      <c r="B2698"/>
      <c r="C2698"/>
      <c r="D2698"/>
      <c r="I2698" s="2"/>
      <c r="K2698"/>
      <c r="L2698"/>
      <c r="M2698"/>
      <c r="N2698"/>
      <c r="R2698" s="2"/>
      <c r="T2698"/>
      <c r="U2698"/>
      <c r="V2698"/>
      <c r="AA2698" s="2"/>
      <c r="AC2698"/>
      <c r="AD2698"/>
      <c r="AE2698"/>
      <c r="AJ2698" s="2"/>
      <c r="AL2698"/>
      <c r="AM2698"/>
      <c r="AN2698"/>
      <c r="AS2698" s="2"/>
      <c r="AU2698"/>
      <c r="AV2698"/>
      <c r="AW2698"/>
      <c r="BB2698" s="2"/>
      <c r="BD2698"/>
      <c r="BE2698"/>
      <c r="BF2698"/>
      <c r="BK2698" s="2"/>
      <c r="BM2698"/>
      <c r="BN2698"/>
      <c r="BO2698"/>
      <c r="BT2698" s="2"/>
      <c r="BV2698"/>
      <c r="BW2698"/>
      <c r="BX2698"/>
      <c r="CC2698" s="2"/>
      <c r="CE2698"/>
      <c r="CF2698"/>
      <c r="CG2698"/>
      <c r="CL2698" s="2"/>
      <c r="CN2698"/>
      <c r="CO2698"/>
      <c r="CP2698"/>
      <c r="CU2698" s="2"/>
      <c r="CW2698"/>
      <c r="CX2698"/>
      <c r="CY2698"/>
      <c r="DD2698" s="2"/>
      <c r="DF2698"/>
      <c r="DG2698"/>
      <c r="DH2698"/>
      <c r="DM2698" s="2"/>
      <c r="DO2698"/>
      <c r="DP2698"/>
      <c r="DQ2698"/>
      <c r="DV2698" s="2"/>
      <c r="DX2698"/>
      <c r="DY2698"/>
      <c r="DZ2698"/>
      <c r="EE2698" s="2"/>
      <c r="EG2698"/>
      <c r="EH2698"/>
      <c r="EI2698"/>
      <c r="EN2698" s="2"/>
      <c r="EP2698"/>
      <c r="EQ2698"/>
      <c r="ER2698"/>
      <c r="EW2698" s="2"/>
      <c r="EY2698"/>
      <c r="EZ2698"/>
      <c r="FA2698"/>
      <c r="FF2698" s="2"/>
      <c r="FH2698"/>
      <c r="FI2698"/>
      <c r="FJ2698"/>
      <c r="FO2698" s="2"/>
      <c r="FQ2698"/>
      <c r="FR2698"/>
      <c r="FS2698"/>
      <c r="FX2698" s="2"/>
      <c r="FZ2698"/>
      <c r="GA2698"/>
      <c r="GB2698"/>
      <c r="GG2698" s="2"/>
      <c r="GI2698"/>
      <c r="GJ2698"/>
      <c r="GK2698"/>
      <c r="GP2698" s="2"/>
      <c r="GR2698"/>
      <c r="GS2698"/>
      <c r="GT2698"/>
      <c r="GY2698" s="2"/>
      <c r="HA2698"/>
      <c r="HB2698"/>
      <c r="HC2698"/>
      <c r="HH2698" s="2"/>
      <c r="HJ2698"/>
      <c r="HK2698"/>
      <c r="HL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  <c r="IP2698"/>
      <c r="IQ2698"/>
      <c r="IR2698"/>
      <c r="IS2698"/>
      <c r="IT2698"/>
      <c r="IU2698"/>
      <c r="IV2698"/>
    </row>
    <row r="2699" spans="2:256" s="1" customFormat="1">
      <c r="B2699"/>
      <c r="C2699"/>
      <c r="D2699"/>
      <c r="I2699" s="2"/>
      <c r="K2699"/>
      <c r="L2699"/>
      <c r="M2699"/>
      <c r="N2699"/>
      <c r="R2699" s="2"/>
      <c r="T2699"/>
      <c r="U2699"/>
      <c r="V2699"/>
      <c r="AA2699" s="2"/>
      <c r="AC2699"/>
      <c r="AD2699"/>
      <c r="AE2699"/>
      <c r="AJ2699" s="2"/>
      <c r="AL2699"/>
      <c r="AM2699"/>
      <c r="AN2699"/>
      <c r="AS2699" s="2"/>
      <c r="AU2699"/>
      <c r="AV2699"/>
      <c r="AW2699"/>
      <c r="BB2699" s="2"/>
      <c r="BD2699"/>
      <c r="BE2699"/>
      <c r="BF2699"/>
      <c r="BK2699" s="2"/>
      <c r="BM2699"/>
      <c r="BN2699"/>
      <c r="BO2699"/>
      <c r="BT2699" s="2"/>
      <c r="BV2699"/>
      <c r="BW2699"/>
      <c r="BX2699"/>
      <c r="CC2699" s="2"/>
      <c r="CE2699"/>
      <c r="CF2699"/>
      <c r="CG2699"/>
      <c r="CL2699" s="2"/>
      <c r="CN2699"/>
      <c r="CO2699"/>
      <c r="CP2699"/>
      <c r="CU2699" s="2"/>
      <c r="CW2699"/>
      <c r="CX2699"/>
      <c r="CY2699"/>
      <c r="DD2699" s="2"/>
      <c r="DF2699"/>
      <c r="DG2699"/>
      <c r="DH2699"/>
      <c r="DM2699" s="2"/>
      <c r="DO2699"/>
      <c r="DP2699"/>
      <c r="DQ2699"/>
      <c r="DV2699" s="2"/>
      <c r="DX2699"/>
      <c r="DY2699"/>
      <c r="DZ2699"/>
      <c r="EE2699" s="2"/>
      <c r="EG2699"/>
      <c r="EH2699"/>
      <c r="EI2699"/>
      <c r="EN2699" s="2"/>
      <c r="EP2699"/>
      <c r="EQ2699"/>
      <c r="ER2699"/>
      <c r="EW2699" s="2"/>
      <c r="EY2699"/>
      <c r="EZ2699"/>
      <c r="FA2699"/>
      <c r="FF2699" s="2"/>
      <c r="FH2699"/>
      <c r="FI2699"/>
      <c r="FJ2699"/>
      <c r="FO2699" s="2"/>
      <c r="FQ2699"/>
      <c r="FR2699"/>
      <c r="FS2699"/>
      <c r="FX2699" s="2"/>
      <c r="FZ2699"/>
      <c r="GA2699"/>
      <c r="GB2699"/>
      <c r="GG2699" s="2"/>
      <c r="GI2699"/>
      <c r="GJ2699"/>
      <c r="GK2699"/>
      <c r="GP2699" s="2"/>
      <c r="GR2699"/>
      <c r="GS2699"/>
      <c r="GT2699"/>
      <c r="GY2699" s="2"/>
      <c r="HA2699"/>
      <c r="HB2699"/>
      <c r="HC2699"/>
      <c r="HH2699" s="2"/>
      <c r="HJ2699"/>
      <c r="HK2699"/>
      <c r="HL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  <c r="IP2699"/>
      <c r="IQ2699"/>
      <c r="IR2699"/>
      <c r="IS2699"/>
      <c r="IT2699"/>
      <c r="IU2699"/>
      <c r="IV2699"/>
    </row>
    <row r="2700" spans="2:256" s="1" customFormat="1">
      <c r="B2700"/>
      <c r="C2700"/>
      <c r="D2700"/>
      <c r="I2700" s="2"/>
      <c r="K2700"/>
      <c r="L2700"/>
      <c r="M2700"/>
      <c r="N2700"/>
      <c r="R2700" s="2"/>
      <c r="T2700"/>
      <c r="U2700"/>
      <c r="V2700"/>
      <c r="AA2700" s="2"/>
      <c r="AC2700"/>
      <c r="AD2700"/>
      <c r="AE2700"/>
      <c r="AJ2700" s="2"/>
      <c r="AL2700"/>
      <c r="AM2700"/>
      <c r="AN2700"/>
      <c r="AS2700" s="2"/>
      <c r="AU2700"/>
      <c r="AV2700"/>
      <c r="AW2700"/>
      <c r="BB2700" s="2"/>
      <c r="BD2700"/>
      <c r="BE2700"/>
      <c r="BF2700"/>
      <c r="BK2700" s="2"/>
      <c r="BM2700"/>
      <c r="BN2700"/>
      <c r="BO2700"/>
      <c r="BT2700" s="2"/>
      <c r="BV2700"/>
      <c r="BW2700"/>
      <c r="BX2700"/>
      <c r="CC2700" s="2"/>
      <c r="CE2700"/>
      <c r="CF2700"/>
      <c r="CG2700"/>
      <c r="CL2700" s="2"/>
      <c r="CN2700"/>
      <c r="CO2700"/>
      <c r="CP2700"/>
      <c r="CU2700" s="2"/>
      <c r="CW2700"/>
      <c r="CX2700"/>
      <c r="CY2700"/>
      <c r="DD2700" s="2"/>
      <c r="DF2700"/>
      <c r="DG2700"/>
      <c r="DH2700"/>
      <c r="DM2700" s="2"/>
      <c r="DO2700"/>
      <c r="DP2700"/>
      <c r="DQ2700"/>
      <c r="DV2700" s="2"/>
      <c r="DX2700"/>
      <c r="DY2700"/>
      <c r="DZ2700"/>
      <c r="EE2700" s="2"/>
      <c r="EG2700"/>
      <c r="EH2700"/>
      <c r="EI2700"/>
      <c r="EN2700" s="2"/>
      <c r="EP2700"/>
      <c r="EQ2700"/>
      <c r="ER2700"/>
      <c r="EW2700" s="2"/>
      <c r="EY2700"/>
      <c r="EZ2700"/>
      <c r="FA2700"/>
      <c r="FF2700" s="2"/>
      <c r="FH2700"/>
      <c r="FI2700"/>
      <c r="FJ2700"/>
      <c r="FO2700" s="2"/>
      <c r="FQ2700"/>
      <c r="FR2700"/>
      <c r="FS2700"/>
      <c r="FX2700" s="2"/>
      <c r="FZ2700"/>
      <c r="GA2700"/>
      <c r="GB2700"/>
      <c r="GG2700" s="2"/>
      <c r="GI2700"/>
      <c r="GJ2700"/>
      <c r="GK2700"/>
      <c r="GP2700" s="2"/>
      <c r="GR2700"/>
      <c r="GS2700"/>
      <c r="GT2700"/>
      <c r="GY2700" s="2"/>
      <c r="HA2700"/>
      <c r="HB2700"/>
      <c r="HC2700"/>
      <c r="HH2700" s="2"/>
      <c r="HJ2700"/>
      <c r="HK2700"/>
      <c r="HL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  <c r="IP2700"/>
      <c r="IQ2700"/>
      <c r="IR2700"/>
      <c r="IS2700"/>
      <c r="IT2700"/>
      <c r="IU2700"/>
      <c r="IV2700"/>
    </row>
    <row r="2701" spans="2:256" s="1" customFormat="1">
      <c r="B2701"/>
      <c r="C2701"/>
      <c r="D2701"/>
      <c r="I2701" s="2"/>
      <c r="K2701"/>
      <c r="L2701"/>
      <c r="M2701"/>
      <c r="N2701"/>
      <c r="R2701" s="2"/>
      <c r="T2701"/>
      <c r="U2701"/>
      <c r="V2701"/>
      <c r="AA2701" s="2"/>
      <c r="AC2701"/>
      <c r="AD2701"/>
      <c r="AE2701"/>
      <c r="AJ2701" s="2"/>
      <c r="AL2701"/>
      <c r="AM2701"/>
      <c r="AN2701"/>
      <c r="AS2701" s="2"/>
      <c r="AU2701"/>
      <c r="AV2701"/>
      <c r="AW2701"/>
      <c r="BB2701" s="2"/>
      <c r="BD2701"/>
      <c r="BE2701"/>
      <c r="BF2701"/>
      <c r="BK2701" s="2"/>
      <c r="BM2701"/>
      <c r="BN2701"/>
      <c r="BO2701"/>
      <c r="BT2701" s="2"/>
      <c r="BV2701"/>
      <c r="BW2701"/>
      <c r="BX2701"/>
      <c r="CC2701" s="2"/>
      <c r="CE2701"/>
      <c r="CF2701"/>
      <c r="CG2701"/>
      <c r="CL2701" s="2"/>
      <c r="CN2701"/>
      <c r="CO2701"/>
      <c r="CP2701"/>
      <c r="CU2701" s="2"/>
      <c r="CW2701"/>
      <c r="CX2701"/>
      <c r="CY2701"/>
      <c r="DD2701" s="2"/>
      <c r="DF2701"/>
      <c r="DG2701"/>
      <c r="DH2701"/>
      <c r="DM2701" s="2"/>
      <c r="DO2701"/>
      <c r="DP2701"/>
      <c r="DQ2701"/>
      <c r="DV2701" s="2"/>
      <c r="DX2701"/>
      <c r="DY2701"/>
      <c r="DZ2701"/>
      <c r="EE2701" s="2"/>
      <c r="EG2701"/>
      <c r="EH2701"/>
      <c r="EI2701"/>
      <c r="EN2701" s="2"/>
      <c r="EP2701"/>
      <c r="EQ2701"/>
      <c r="ER2701"/>
      <c r="EW2701" s="2"/>
      <c r="EY2701"/>
      <c r="EZ2701"/>
      <c r="FA2701"/>
      <c r="FF2701" s="2"/>
      <c r="FH2701"/>
      <c r="FI2701"/>
      <c r="FJ2701"/>
      <c r="FO2701" s="2"/>
      <c r="FQ2701"/>
      <c r="FR2701"/>
      <c r="FS2701"/>
      <c r="FX2701" s="2"/>
      <c r="FZ2701"/>
      <c r="GA2701"/>
      <c r="GB2701"/>
      <c r="GG2701" s="2"/>
      <c r="GI2701"/>
      <c r="GJ2701"/>
      <c r="GK2701"/>
      <c r="GP2701" s="2"/>
      <c r="GR2701"/>
      <c r="GS2701"/>
      <c r="GT2701"/>
      <c r="GY2701" s="2"/>
      <c r="HA2701"/>
      <c r="HB2701"/>
      <c r="HC2701"/>
      <c r="HH2701" s="2"/>
      <c r="HJ2701"/>
      <c r="HK2701"/>
      <c r="HL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  <c r="IP2701"/>
      <c r="IQ2701"/>
      <c r="IR2701"/>
      <c r="IS2701"/>
      <c r="IT2701"/>
      <c r="IU2701"/>
      <c r="IV2701"/>
    </row>
    <row r="2702" spans="2:256" s="1" customFormat="1">
      <c r="B2702"/>
      <c r="C2702"/>
      <c r="D2702"/>
      <c r="I2702" s="2"/>
      <c r="K2702"/>
      <c r="L2702"/>
      <c r="M2702"/>
      <c r="N2702"/>
      <c r="R2702" s="2"/>
      <c r="T2702"/>
      <c r="U2702"/>
      <c r="V2702"/>
      <c r="AA2702" s="2"/>
      <c r="AC2702"/>
      <c r="AD2702"/>
      <c r="AE2702"/>
      <c r="AJ2702" s="2"/>
      <c r="AL2702"/>
      <c r="AM2702"/>
      <c r="AN2702"/>
      <c r="AS2702" s="2"/>
      <c r="AU2702"/>
      <c r="AV2702"/>
      <c r="AW2702"/>
      <c r="BB2702" s="2"/>
      <c r="BD2702"/>
      <c r="BE2702"/>
      <c r="BF2702"/>
      <c r="BK2702" s="2"/>
      <c r="BM2702"/>
      <c r="BN2702"/>
      <c r="BO2702"/>
      <c r="BT2702" s="2"/>
      <c r="BV2702"/>
      <c r="BW2702"/>
      <c r="BX2702"/>
      <c r="CC2702" s="2"/>
      <c r="CE2702"/>
      <c r="CF2702"/>
      <c r="CG2702"/>
      <c r="CL2702" s="2"/>
      <c r="CN2702"/>
      <c r="CO2702"/>
      <c r="CP2702"/>
      <c r="CU2702" s="2"/>
      <c r="CW2702"/>
      <c r="CX2702"/>
      <c r="CY2702"/>
      <c r="DD2702" s="2"/>
      <c r="DF2702"/>
      <c r="DG2702"/>
      <c r="DH2702"/>
      <c r="DM2702" s="2"/>
      <c r="DO2702"/>
      <c r="DP2702"/>
      <c r="DQ2702"/>
      <c r="DV2702" s="2"/>
      <c r="DX2702"/>
      <c r="DY2702"/>
      <c r="DZ2702"/>
      <c r="EE2702" s="2"/>
      <c r="EG2702"/>
      <c r="EH2702"/>
      <c r="EI2702"/>
      <c r="EN2702" s="2"/>
      <c r="EP2702"/>
      <c r="EQ2702"/>
      <c r="ER2702"/>
      <c r="EW2702" s="2"/>
      <c r="EY2702"/>
      <c r="EZ2702"/>
      <c r="FA2702"/>
      <c r="FF2702" s="2"/>
      <c r="FH2702"/>
      <c r="FI2702"/>
      <c r="FJ2702"/>
      <c r="FO2702" s="2"/>
      <c r="FQ2702"/>
      <c r="FR2702"/>
      <c r="FS2702"/>
      <c r="FX2702" s="2"/>
      <c r="FZ2702"/>
      <c r="GA2702"/>
      <c r="GB2702"/>
      <c r="GG2702" s="2"/>
      <c r="GI2702"/>
      <c r="GJ2702"/>
      <c r="GK2702"/>
      <c r="GP2702" s="2"/>
      <c r="GR2702"/>
      <c r="GS2702"/>
      <c r="GT2702"/>
      <c r="GY2702" s="2"/>
      <c r="HA2702"/>
      <c r="HB2702"/>
      <c r="HC2702"/>
      <c r="HH2702" s="2"/>
      <c r="HJ2702"/>
      <c r="HK2702"/>
      <c r="HL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  <c r="IP2702"/>
      <c r="IQ2702"/>
      <c r="IR2702"/>
      <c r="IS2702"/>
      <c r="IT2702"/>
      <c r="IU2702"/>
      <c r="IV2702"/>
    </row>
    <row r="2703" spans="2:256" s="1" customFormat="1">
      <c r="B2703"/>
      <c r="C2703"/>
      <c r="D2703"/>
      <c r="I2703" s="2"/>
      <c r="K2703"/>
      <c r="L2703"/>
      <c r="M2703"/>
      <c r="N2703"/>
      <c r="R2703" s="2"/>
      <c r="T2703"/>
      <c r="U2703"/>
      <c r="V2703"/>
      <c r="AA2703" s="2"/>
      <c r="AC2703"/>
      <c r="AD2703"/>
      <c r="AE2703"/>
      <c r="AJ2703" s="2"/>
      <c r="AL2703"/>
      <c r="AM2703"/>
      <c r="AN2703"/>
      <c r="AS2703" s="2"/>
      <c r="AU2703"/>
      <c r="AV2703"/>
      <c r="AW2703"/>
      <c r="BB2703" s="2"/>
      <c r="BD2703"/>
      <c r="BE2703"/>
      <c r="BF2703"/>
      <c r="BK2703" s="2"/>
      <c r="BM2703"/>
      <c r="BN2703"/>
      <c r="BO2703"/>
      <c r="BT2703" s="2"/>
      <c r="BV2703"/>
      <c r="BW2703"/>
      <c r="BX2703"/>
      <c r="CC2703" s="2"/>
      <c r="CE2703"/>
      <c r="CF2703"/>
      <c r="CG2703"/>
      <c r="CL2703" s="2"/>
      <c r="CN2703"/>
      <c r="CO2703"/>
      <c r="CP2703"/>
      <c r="CU2703" s="2"/>
      <c r="CW2703"/>
      <c r="CX2703"/>
      <c r="CY2703"/>
      <c r="DD2703" s="2"/>
      <c r="DF2703"/>
      <c r="DG2703"/>
      <c r="DH2703"/>
      <c r="DM2703" s="2"/>
      <c r="DO2703"/>
      <c r="DP2703"/>
      <c r="DQ2703"/>
      <c r="DV2703" s="2"/>
      <c r="DX2703"/>
      <c r="DY2703"/>
      <c r="DZ2703"/>
      <c r="EE2703" s="2"/>
      <c r="EG2703"/>
      <c r="EH2703"/>
      <c r="EI2703"/>
      <c r="EN2703" s="2"/>
      <c r="EP2703"/>
      <c r="EQ2703"/>
      <c r="ER2703"/>
      <c r="EW2703" s="2"/>
      <c r="EY2703"/>
      <c r="EZ2703"/>
      <c r="FA2703"/>
      <c r="FF2703" s="2"/>
      <c r="FH2703"/>
      <c r="FI2703"/>
      <c r="FJ2703"/>
      <c r="FO2703" s="2"/>
      <c r="FQ2703"/>
      <c r="FR2703"/>
      <c r="FS2703"/>
      <c r="FX2703" s="2"/>
      <c r="FZ2703"/>
      <c r="GA2703"/>
      <c r="GB2703"/>
      <c r="GG2703" s="2"/>
      <c r="GI2703"/>
      <c r="GJ2703"/>
      <c r="GK2703"/>
      <c r="GP2703" s="2"/>
      <c r="GR2703"/>
      <c r="GS2703"/>
      <c r="GT2703"/>
      <c r="GY2703" s="2"/>
      <c r="HA2703"/>
      <c r="HB2703"/>
      <c r="HC2703"/>
      <c r="HH2703" s="2"/>
      <c r="HJ2703"/>
      <c r="HK2703"/>
      <c r="HL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  <c r="IP2703"/>
      <c r="IQ2703"/>
      <c r="IR2703"/>
      <c r="IS2703"/>
      <c r="IT2703"/>
      <c r="IU2703"/>
      <c r="IV2703"/>
    </row>
    <row r="2704" spans="2:256" s="1" customFormat="1">
      <c r="B2704"/>
      <c r="C2704"/>
      <c r="D2704"/>
      <c r="I2704" s="2"/>
      <c r="K2704"/>
      <c r="L2704"/>
      <c r="M2704"/>
      <c r="N2704"/>
      <c r="R2704" s="2"/>
      <c r="T2704"/>
      <c r="U2704"/>
      <c r="V2704"/>
      <c r="AA2704" s="2"/>
      <c r="AC2704"/>
      <c r="AD2704"/>
      <c r="AE2704"/>
      <c r="AJ2704" s="2"/>
      <c r="AL2704"/>
      <c r="AM2704"/>
      <c r="AN2704"/>
      <c r="AS2704" s="2"/>
      <c r="AU2704"/>
      <c r="AV2704"/>
      <c r="AW2704"/>
      <c r="BB2704" s="2"/>
      <c r="BD2704"/>
      <c r="BE2704"/>
      <c r="BF2704"/>
      <c r="BK2704" s="2"/>
      <c r="BM2704"/>
      <c r="BN2704"/>
      <c r="BO2704"/>
      <c r="BT2704" s="2"/>
      <c r="BV2704"/>
      <c r="BW2704"/>
      <c r="BX2704"/>
      <c r="CC2704" s="2"/>
      <c r="CE2704"/>
      <c r="CF2704"/>
      <c r="CG2704"/>
      <c r="CL2704" s="2"/>
      <c r="CN2704"/>
      <c r="CO2704"/>
      <c r="CP2704"/>
      <c r="CU2704" s="2"/>
      <c r="CW2704"/>
      <c r="CX2704"/>
      <c r="CY2704"/>
      <c r="DD2704" s="2"/>
      <c r="DF2704"/>
      <c r="DG2704"/>
      <c r="DH2704"/>
      <c r="DM2704" s="2"/>
      <c r="DO2704"/>
      <c r="DP2704"/>
      <c r="DQ2704"/>
      <c r="DV2704" s="2"/>
      <c r="DX2704"/>
      <c r="DY2704"/>
      <c r="DZ2704"/>
      <c r="EE2704" s="2"/>
      <c r="EG2704"/>
      <c r="EH2704"/>
      <c r="EI2704"/>
      <c r="EN2704" s="2"/>
      <c r="EP2704"/>
      <c r="EQ2704"/>
      <c r="ER2704"/>
      <c r="EW2704" s="2"/>
      <c r="EY2704"/>
      <c r="EZ2704"/>
      <c r="FA2704"/>
      <c r="FF2704" s="2"/>
      <c r="FH2704"/>
      <c r="FI2704"/>
      <c r="FJ2704"/>
      <c r="FO2704" s="2"/>
      <c r="FQ2704"/>
      <c r="FR2704"/>
      <c r="FS2704"/>
      <c r="FX2704" s="2"/>
      <c r="FZ2704"/>
      <c r="GA2704"/>
      <c r="GB2704"/>
      <c r="GG2704" s="2"/>
      <c r="GI2704"/>
      <c r="GJ2704"/>
      <c r="GK2704"/>
      <c r="GP2704" s="2"/>
      <c r="GR2704"/>
      <c r="GS2704"/>
      <c r="GT2704"/>
      <c r="GY2704" s="2"/>
      <c r="HA2704"/>
      <c r="HB2704"/>
      <c r="HC2704"/>
      <c r="HH2704" s="2"/>
      <c r="HJ2704"/>
      <c r="HK2704"/>
      <c r="HL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  <c r="IP2704"/>
      <c r="IQ2704"/>
      <c r="IR2704"/>
      <c r="IS2704"/>
      <c r="IT2704"/>
      <c r="IU2704"/>
      <c r="IV2704"/>
    </row>
    <row r="2705" spans="2:256" s="1" customFormat="1">
      <c r="B2705"/>
      <c r="C2705"/>
      <c r="D2705"/>
      <c r="I2705" s="2"/>
      <c r="K2705"/>
      <c r="L2705"/>
      <c r="M2705"/>
      <c r="N2705"/>
      <c r="R2705" s="2"/>
      <c r="T2705"/>
      <c r="U2705"/>
      <c r="V2705"/>
      <c r="AA2705" s="2"/>
      <c r="AC2705"/>
      <c r="AD2705"/>
      <c r="AE2705"/>
      <c r="AJ2705" s="2"/>
      <c r="AL2705"/>
      <c r="AM2705"/>
      <c r="AN2705"/>
      <c r="AS2705" s="2"/>
      <c r="AU2705"/>
      <c r="AV2705"/>
      <c r="AW2705"/>
      <c r="BB2705" s="2"/>
      <c r="BD2705"/>
      <c r="BE2705"/>
      <c r="BF2705"/>
      <c r="BK2705" s="2"/>
      <c r="BM2705"/>
      <c r="BN2705"/>
      <c r="BO2705"/>
      <c r="BT2705" s="2"/>
      <c r="BV2705"/>
      <c r="BW2705"/>
      <c r="BX2705"/>
      <c r="CC2705" s="2"/>
      <c r="CE2705"/>
      <c r="CF2705"/>
      <c r="CG2705"/>
      <c r="CL2705" s="2"/>
      <c r="CN2705"/>
      <c r="CO2705"/>
      <c r="CP2705"/>
      <c r="CU2705" s="2"/>
      <c r="CW2705"/>
      <c r="CX2705"/>
      <c r="CY2705"/>
      <c r="DD2705" s="2"/>
      <c r="DF2705"/>
      <c r="DG2705"/>
      <c r="DH2705"/>
      <c r="DM2705" s="2"/>
      <c r="DO2705"/>
      <c r="DP2705"/>
      <c r="DQ2705"/>
      <c r="DV2705" s="2"/>
      <c r="DX2705"/>
      <c r="DY2705"/>
      <c r="DZ2705"/>
      <c r="EE2705" s="2"/>
      <c r="EG2705"/>
      <c r="EH2705"/>
      <c r="EI2705"/>
      <c r="EN2705" s="2"/>
      <c r="EP2705"/>
      <c r="EQ2705"/>
      <c r="ER2705"/>
      <c r="EW2705" s="2"/>
      <c r="EY2705"/>
      <c r="EZ2705"/>
      <c r="FA2705"/>
      <c r="FF2705" s="2"/>
      <c r="FH2705"/>
      <c r="FI2705"/>
      <c r="FJ2705"/>
      <c r="FO2705" s="2"/>
      <c r="FQ2705"/>
      <c r="FR2705"/>
      <c r="FS2705"/>
      <c r="FX2705" s="2"/>
      <c r="FZ2705"/>
      <c r="GA2705"/>
      <c r="GB2705"/>
      <c r="GG2705" s="2"/>
      <c r="GI2705"/>
      <c r="GJ2705"/>
      <c r="GK2705"/>
      <c r="GP2705" s="2"/>
      <c r="GR2705"/>
      <c r="GS2705"/>
      <c r="GT2705"/>
      <c r="GY2705" s="2"/>
      <c r="HA2705"/>
      <c r="HB2705"/>
      <c r="HC2705"/>
      <c r="HH2705" s="2"/>
      <c r="HJ2705"/>
      <c r="HK2705"/>
      <c r="HL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  <c r="IP2705"/>
      <c r="IQ2705"/>
      <c r="IR2705"/>
      <c r="IS2705"/>
      <c r="IT2705"/>
      <c r="IU2705"/>
      <c r="IV2705"/>
    </row>
    <row r="2706" spans="2:256" s="1" customFormat="1">
      <c r="B2706"/>
      <c r="C2706"/>
      <c r="D2706"/>
      <c r="I2706" s="2"/>
      <c r="K2706"/>
      <c r="L2706"/>
      <c r="M2706"/>
      <c r="N2706"/>
      <c r="R2706" s="2"/>
      <c r="T2706"/>
      <c r="U2706"/>
      <c r="V2706"/>
      <c r="AA2706" s="2"/>
      <c r="AC2706"/>
      <c r="AD2706"/>
      <c r="AE2706"/>
      <c r="AJ2706" s="2"/>
      <c r="AL2706"/>
      <c r="AM2706"/>
      <c r="AN2706"/>
      <c r="AS2706" s="2"/>
      <c r="AU2706"/>
      <c r="AV2706"/>
      <c r="AW2706"/>
      <c r="BB2706" s="2"/>
      <c r="BD2706"/>
      <c r="BE2706"/>
      <c r="BF2706"/>
      <c r="BK2706" s="2"/>
      <c r="BM2706"/>
      <c r="BN2706"/>
      <c r="BO2706"/>
      <c r="BT2706" s="2"/>
      <c r="BV2706"/>
      <c r="BW2706"/>
      <c r="BX2706"/>
      <c r="CC2706" s="2"/>
      <c r="CE2706"/>
      <c r="CF2706"/>
      <c r="CG2706"/>
      <c r="CL2706" s="2"/>
      <c r="CN2706"/>
      <c r="CO2706"/>
      <c r="CP2706"/>
      <c r="CU2706" s="2"/>
      <c r="CW2706"/>
      <c r="CX2706"/>
      <c r="CY2706"/>
      <c r="DD2706" s="2"/>
      <c r="DF2706"/>
      <c r="DG2706"/>
      <c r="DH2706"/>
      <c r="DM2706" s="2"/>
      <c r="DO2706"/>
      <c r="DP2706"/>
      <c r="DQ2706"/>
      <c r="DV2706" s="2"/>
      <c r="DX2706"/>
      <c r="DY2706"/>
      <c r="DZ2706"/>
      <c r="EE2706" s="2"/>
      <c r="EG2706"/>
      <c r="EH2706"/>
      <c r="EI2706"/>
      <c r="EN2706" s="2"/>
      <c r="EP2706"/>
      <c r="EQ2706"/>
      <c r="ER2706"/>
      <c r="EW2706" s="2"/>
      <c r="EY2706"/>
      <c r="EZ2706"/>
      <c r="FA2706"/>
      <c r="FF2706" s="2"/>
      <c r="FH2706"/>
      <c r="FI2706"/>
      <c r="FJ2706"/>
      <c r="FO2706" s="2"/>
      <c r="FQ2706"/>
      <c r="FR2706"/>
      <c r="FS2706"/>
      <c r="FX2706" s="2"/>
      <c r="FZ2706"/>
      <c r="GA2706"/>
      <c r="GB2706"/>
      <c r="GG2706" s="2"/>
      <c r="GI2706"/>
      <c r="GJ2706"/>
      <c r="GK2706"/>
      <c r="GP2706" s="2"/>
      <c r="GR2706"/>
      <c r="GS2706"/>
      <c r="GT2706"/>
      <c r="GY2706" s="2"/>
      <c r="HA2706"/>
      <c r="HB2706"/>
      <c r="HC2706"/>
      <c r="HH2706" s="2"/>
      <c r="HJ2706"/>
      <c r="HK2706"/>
      <c r="HL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  <c r="IP2706"/>
      <c r="IQ2706"/>
      <c r="IR2706"/>
      <c r="IS2706"/>
      <c r="IT2706"/>
      <c r="IU2706"/>
      <c r="IV2706"/>
    </row>
    <row r="2707" spans="2:256" s="1" customFormat="1">
      <c r="B2707"/>
      <c r="C2707"/>
      <c r="D2707"/>
      <c r="I2707" s="2"/>
      <c r="K2707"/>
      <c r="L2707"/>
      <c r="M2707"/>
      <c r="N2707"/>
      <c r="R2707" s="2"/>
      <c r="T2707"/>
      <c r="U2707"/>
      <c r="V2707"/>
      <c r="AA2707" s="2"/>
      <c r="AC2707"/>
      <c r="AD2707"/>
      <c r="AE2707"/>
      <c r="AJ2707" s="2"/>
      <c r="AL2707"/>
      <c r="AM2707"/>
      <c r="AN2707"/>
      <c r="AS2707" s="2"/>
      <c r="AU2707"/>
      <c r="AV2707"/>
      <c r="AW2707"/>
      <c r="BB2707" s="2"/>
      <c r="BD2707"/>
      <c r="BE2707"/>
      <c r="BF2707"/>
      <c r="BK2707" s="2"/>
      <c r="BM2707"/>
      <c r="BN2707"/>
      <c r="BO2707"/>
      <c r="BT2707" s="2"/>
      <c r="BV2707"/>
      <c r="BW2707"/>
      <c r="BX2707"/>
      <c r="CC2707" s="2"/>
      <c r="CE2707"/>
      <c r="CF2707"/>
      <c r="CG2707"/>
      <c r="CL2707" s="2"/>
      <c r="CN2707"/>
      <c r="CO2707"/>
      <c r="CP2707"/>
      <c r="CU2707" s="2"/>
      <c r="CW2707"/>
      <c r="CX2707"/>
      <c r="CY2707"/>
      <c r="DD2707" s="2"/>
      <c r="DF2707"/>
      <c r="DG2707"/>
      <c r="DH2707"/>
      <c r="DM2707" s="2"/>
      <c r="DO2707"/>
      <c r="DP2707"/>
      <c r="DQ2707"/>
      <c r="DV2707" s="2"/>
      <c r="DX2707"/>
      <c r="DY2707"/>
      <c r="DZ2707"/>
      <c r="EE2707" s="2"/>
      <c r="EG2707"/>
      <c r="EH2707"/>
      <c r="EI2707"/>
      <c r="EN2707" s="2"/>
      <c r="EP2707"/>
      <c r="EQ2707"/>
      <c r="ER2707"/>
      <c r="EW2707" s="2"/>
      <c r="EY2707"/>
      <c r="EZ2707"/>
      <c r="FA2707"/>
      <c r="FF2707" s="2"/>
      <c r="FH2707"/>
      <c r="FI2707"/>
      <c r="FJ2707"/>
      <c r="FO2707" s="2"/>
      <c r="FQ2707"/>
      <c r="FR2707"/>
      <c r="FS2707"/>
      <c r="FX2707" s="2"/>
      <c r="FZ2707"/>
      <c r="GA2707"/>
      <c r="GB2707"/>
      <c r="GG2707" s="2"/>
      <c r="GI2707"/>
      <c r="GJ2707"/>
      <c r="GK2707"/>
      <c r="GP2707" s="2"/>
      <c r="GR2707"/>
      <c r="GS2707"/>
      <c r="GT2707"/>
      <c r="GY2707" s="2"/>
      <c r="HA2707"/>
      <c r="HB2707"/>
      <c r="HC2707"/>
      <c r="HH2707" s="2"/>
      <c r="HJ2707"/>
      <c r="HK2707"/>
      <c r="HL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  <c r="IP2707"/>
      <c r="IQ2707"/>
      <c r="IR2707"/>
      <c r="IS2707"/>
      <c r="IT2707"/>
      <c r="IU2707"/>
      <c r="IV2707"/>
    </row>
    <row r="2708" spans="2:256" s="1" customFormat="1">
      <c r="B2708"/>
      <c r="C2708"/>
      <c r="D2708"/>
      <c r="I2708" s="2"/>
      <c r="K2708"/>
      <c r="L2708"/>
      <c r="M2708"/>
      <c r="N2708"/>
      <c r="R2708" s="2"/>
      <c r="T2708"/>
      <c r="U2708"/>
      <c r="V2708"/>
      <c r="AA2708" s="2"/>
      <c r="AC2708"/>
      <c r="AD2708"/>
      <c r="AE2708"/>
      <c r="AJ2708" s="2"/>
      <c r="AL2708"/>
      <c r="AM2708"/>
      <c r="AN2708"/>
      <c r="AS2708" s="2"/>
      <c r="AU2708"/>
      <c r="AV2708"/>
      <c r="AW2708"/>
      <c r="BB2708" s="2"/>
      <c r="BD2708"/>
      <c r="BE2708"/>
      <c r="BF2708"/>
      <c r="BK2708" s="2"/>
      <c r="BM2708"/>
      <c r="BN2708"/>
      <c r="BO2708"/>
      <c r="BT2708" s="2"/>
      <c r="BV2708"/>
      <c r="BW2708"/>
      <c r="BX2708"/>
      <c r="CC2708" s="2"/>
      <c r="CE2708"/>
      <c r="CF2708"/>
      <c r="CG2708"/>
      <c r="CL2708" s="2"/>
      <c r="CN2708"/>
      <c r="CO2708"/>
      <c r="CP2708"/>
      <c r="CU2708" s="2"/>
      <c r="CW2708"/>
      <c r="CX2708"/>
      <c r="CY2708"/>
      <c r="DD2708" s="2"/>
      <c r="DF2708"/>
      <c r="DG2708"/>
      <c r="DH2708"/>
      <c r="DM2708" s="2"/>
      <c r="DO2708"/>
      <c r="DP2708"/>
      <c r="DQ2708"/>
      <c r="DV2708" s="2"/>
      <c r="DX2708"/>
      <c r="DY2708"/>
      <c r="DZ2708"/>
      <c r="EE2708" s="2"/>
      <c r="EG2708"/>
      <c r="EH2708"/>
      <c r="EI2708"/>
      <c r="EN2708" s="2"/>
      <c r="EP2708"/>
      <c r="EQ2708"/>
      <c r="ER2708"/>
      <c r="EW2708" s="2"/>
      <c r="EY2708"/>
      <c r="EZ2708"/>
      <c r="FA2708"/>
      <c r="FF2708" s="2"/>
      <c r="FH2708"/>
      <c r="FI2708"/>
      <c r="FJ2708"/>
      <c r="FO2708" s="2"/>
      <c r="FQ2708"/>
      <c r="FR2708"/>
      <c r="FS2708"/>
      <c r="FX2708" s="2"/>
      <c r="FZ2708"/>
      <c r="GA2708"/>
      <c r="GB2708"/>
      <c r="GG2708" s="2"/>
      <c r="GI2708"/>
      <c r="GJ2708"/>
      <c r="GK2708"/>
      <c r="GP2708" s="2"/>
      <c r="GR2708"/>
      <c r="GS2708"/>
      <c r="GT2708"/>
      <c r="GY2708" s="2"/>
      <c r="HA2708"/>
      <c r="HB2708"/>
      <c r="HC2708"/>
      <c r="HH2708" s="2"/>
      <c r="HJ2708"/>
      <c r="HK2708"/>
      <c r="HL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  <c r="IP2708"/>
      <c r="IQ2708"/>
      <c r="IR2708"/>
      <c r="IS2708"/>
      <c r="IT2708"/>
      <c r="IU2708"/>
      <c r="IV2708"/>
    </row>
    <row r="2709" spans="2:256" s="1" customFormat="1">
      <c r="B2709"/>
      <c r="C2709"/>
      <c r="D2709"/>
      <c r="I2709" s="2"/>
      <c r="K2709"/>
      <c r="L2709"/>
      <c r="M2709"/>
      <c r="N2709"/>
      <c r="R2709" s="2"/>
      <c r="T2709"/>
      <c r="U2709"/>
      <c r="V2709"/>
      <c r="AA2709" s="2"/>
      <c r="AC2709"/>
      <c r="AD2709"/>
      <c r="AE2709"/>
      <c r="AJ2709" s="2"/>
      <c r="AL2709"/>
      <c r="AM2709"/>
      <c r="AN2709"/>
      <c r="AS2709" s="2"/>
      <c r="AU2709"/>
      <c r="AV2709"/>
      <c r="AW2709"/>
      <c r="BB2709" s="2"/>
      <c r="BD2709"/>
      <c r="BE2709"/>
      <c r="BF2709"/>
      <c r="BK2709" s="2"/>
      <c r="BM2709"/>
      <c r="BN2709"/>
      <c r="BO2709"/>
      <c r="BT2709" s="2"/>
      <c r="BV2709"/>
      <c r="BW2709"/>
      <c r="BX2709"/>
      <c r="CC2709" s="2"/>
      <c r="CE2709"/>
      <c r="CF2709"/>
      <c r="CG2709"/>
      <c r="CL2709" s="2"/>
      <c r="CN2709"/>
      <c r="CO2709"/>
      <c r="CP2709"/>
      <c r="CU2709" s="2"/>
      <c r="CW2709"/>
      <c r="CX2709"/>
      <c r="CY2709"/>
      <c r="DD2709" s="2"/>
      <c r="DF2709"/>
      <c r="DG2709"/>
      <c r="DH2709"/>
      <c r="DM2709" s="2"/>
      <c r="DO2709"/>
      <c r="DP2709"/>
      <c r="DQ2709"/>
      <c r="DV2709" s="2"/>
      <c r="DX2709"/>
      <c r="DY2709"/>
      <c r="DZ2709"/>
      <c r="EE2709" s="2"/>
      <c r="EG2709"/>
      <c r="EH2709"/>
      <c r="EI2709"/>
      <c r="EN2709" s="2"/>
      <c r="EP2709"/>
      <c r="EQ2709"/>
      <c r="ER2709"/>
      <c r="EW2709" s="2"/>
      <c r="EY2709"/>
      <c r="EZ2709"/>
      <c r="FA2709"/>
      <c r="FF2709" s="2"/>
      <c r="FH2709"/>
      <c r="FI2709"/>
      <c r="FJ2709"/>
      <c r="FO2709" s="2"/>
      <c r="FQ2709"/>
      <c r="FR2709"/>
      <c r="FS2709"/>
      <c r="FX2709" s="2"/>
      <c r="FZ2709"/>
      <c r="GA2709"/>
      <c r="GB2709"/>
      <c r="GG2709" s="2"/>
      <c r="GI2709"/>
      <c r="GJ2709"/>
      <c r="GK2709"/>
      <c r="GP2709" s="2"/>
      <c r="GR2709"/>
      <c r="GS2709"/>
      <c r="GT2709"/>
      <c r="GY2709" s="2"/>
      <c r="HA2709"/>
      <c r="HB2709"/>
      <c r="HC2709"/>
      <c r="HH2709" s="2"/>
      <c r="HJ2709"/>
      <c r="HK2709"/>
      <c r="HL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  <c r="IP2709"/>
      <c r="IQ2709"/>
      <c r="IR2709"/>
      <c r="IS2709"/>
      <c r="IT2709"/>
      <c r="IU2709"/>
      <c r="IV2709"/>
    </row>
    <row r="2710" spans="2:256" s="1" customFormat="1">
      <c r="B2710"/>
      <c r="C2710"/>
      <c r="D2710"/>
      <c r="I2710" s="2"/>
      <c r="K2710"/>
      <c r="L2710"/>
      <c r="M2710"/>
      <c r="N2710"/>
      <c r="R2710" s="2"/>
      <c r="T2710"/>
      <c r="U2710"/>
      <c r="V2710"/>
      <c r="AA2710" s="2"/>
      <c r="AC2710"/>
      <c r="AD2710"/>
      <c r="AE2710"/>
      <c r="AJ2710" s="2"/>
      <c r="AL2710"/>
      <c r="AM2710"/>
      <c r="AN2710"/>
      <c r="AS2710" s="2"/>
      <c r="AU2710"/>
      <c r="AV2710"/>
      <c r="AW2710"/>
      <c r="BB2710" s="2"/>
      <c r="BD2710"/>
      <c r="BE2710"/>
      <c r="BF2710"/>
      <c r="BK2710" s="2"/>
      <c r="BM2710"/>
      <c r="BN2710"/>
      <c r="BO2710"/>
      <c r="BT2710" s="2"/>
      <c r="BV2710"/>
      <c r="BW2710"/>
      <c r="BX2710"/>
      <c r="CC2710" s="2"/>
      <c r="CE2710"/>
      <c r="CF2710"/>
      <c r="CG2710"/>
      <c r="CL2710" s="2"/>
      <c r="CN2710"/>
      <c r="CO2710"/>
      <c r="CP2710"/>
      <c r="CU2710" s="2"/>
      <c r="CW2710"/>
      <c r="CX2710"/>
      <c r="CY2710"/>
      <c r="DD2710" s="2"/>
      <c r="DF2710"/>
      <c r="DG2710"/>
      <c r="DH2710"/>
      <c r="DM2710" s="2"/>
      <c r="DO2710"/>
      <c r="DP2710"/>
      <c r="DQ2710"/>
      <c r="DV2710" s="2"/>
      <c r="DX2710"/>
      <c r="DY2710"/>
      <c r="DZ2710"/>
      <c r="EE2710" s="2"/>
      <c r="EG2710"/>
      <c r="EH2710"/>
      <c r="EI2710"/>
      <c r="EN2710" s="2"/>
      <c r="EP2710"/>
      <c r="EQ2710"/>
      <c r="ER2710"/>
      <c r="EW2710" s="2"/>
      <c r="EY2710"/>
      <c r="EZ2710"/>
      <c r="FA2710"/>
      <c r="FF2710" s="2"/>
      <c r="FH2710"/>
      <c r="FI2710"/>
      <c r="FJ2710"/>
      <c r="FO2710" s="2"/>
      <c r="FQ2710"/>
      <c r="FR2710"/>
      <c r="FS2710"/>
      <c r="FX2710" s="2"/>
      <c r="FZ2710"/>
      <c r="GA2710"/>
      <c r="GB2710"/>
      <c r="GG2710" s="2"/>
      <c r="GI2710"/>
      <c r="GJ2710"/>
      <c r="GK2710"/>
      <c r="GP2710" s="2"/>
      <c r="GR2710"/>
      <c r="GS2710"/>
      <c r="GT2710"/>
      <c r="GY2710" s="2"/>
      <c r="HA2710"/>
      <c r="HB2710"/>
      <c r="HC2710"/>
      <c r="HH2710" s="2"/>
      <c r="HJ2710"/>
      <c r="HK2710"/>
      <c r="HL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  <c r="IP2710"/>
      <c r="IQ2710"/>
      <c r="IR2710"/>
      <c r="IS2710"/>
      <c r="IT2710"/>
      <c r="IU2710"/>
      <c r="IV2710"/>
    </row>
    <row r="2711" spans="2:256" s="1" customFormat="1">
      <c r="B2711"/>
      <c r="C2711"/>
      <c r="D2711"/>
      <c r="I2711" s="2"/>
      <c r="K2711"/>
      <c r="L2711"/>
      <c r="M2711"/>
      <c r="N2711"/>
      <c r="R2711" s="2"/>
      <c r="T2711"/>
      <c r="U2711"/>
      <c r="V2711"/>
      <c r="AA2711" s="2"/>
      <c r="AC2711"/>
      <c r="AD2711"/>
      <c r="AE2711"/>
      <c r="AJ2711" s="2"/>
      <c r="AL2711"/>
      <c r="AM2711"/>
      <c r="AN2711"/>
      <c r="AS2711" s="2"/>
      <c r="AU2711"/>
      <c r="AV2711"/>
      <c r="AW2711"/>
      <c r="BB2711" s="2"/>
      <c r="BD2711"/>
      <c r="BE2711"/>
      <c r="BF2711"/>
      <c r="BK2711" s="2"/>
      <c r="BM2711"/>
      <c r="BN2711"/>
      <c r="BO2711"/>
      <c r="BT2711" s="2"/>
      <c r="BV2711"/>
      <c r="BW2711"/>
      <c r="BX2711"/>
      <c r="CC2711" s="2"/>
      <c r="CE2711"/>
      <c r="CF2711"/>
      <c r="CG2711"/>
      <c r="CL2711" s="2"/>
      <c r="CN2711"/>
      <c r="CO2711"/>
      <c r="CP2711"/>
      <c r="CU2711" s="2"/>
      <c r="CW2711"/>
      <c r="CX2711"/>
      <c r="CY2711"/>
      <c r="DD2711" s="2"/>
      <c r="DF2711"/>
      <c r="DG2711"/>
      <c r="DH2711"/>
      <c r="DM2711" s="2"/>
      <c r="DO2711"/>
      <c r="DP2711"/>
      <c r="DQ2711"/>
      <c r="DV2711" s="2"/>
      <c r="DX2711"/>
      <c r="DY2711"/>
      <c r="DZ2711"/>
      <c r="EE2711" s="2"/>
      <c r="EG2711"/>
      <c r="EH2711"/>
      <c r="EI2711"/>
      <c r="EN2711" s="2"/>
      <c r="EP2711"/>
      <c r="EQ2711"/>
      <c r="ER2711"/>
      <c r="EW2711" s="2"/>
      <c r="EY2711"/>
      <c r="EZ2711"/>
      <c r="FA2711"/>
      <c r="FF2711" s="2"/>
      <c r="FH2711"/>
      <c r="FI2711"/>
      <c r="FJ2711"/>
      <c r="FO2711" s="2"/>
      <c r="FQ2711"/>
      <c r="FR2711"/>
      <c r="FS2711"/>
      <c r="FX2711" s="2"/>
      <c r="FZ2711"/>
      <c r="GA2711"/>
      <c r="GB2711"/>
      <c r="GG2711" s="2"/>
      <c r="GI2711"/>
      <c r="GJ2711"/>
      <c r="GK2711"/>
      <c r="GP2711" s="2"/>
      <c r="GR2711"/>
      <c r="GS2711"/>
      <c r="GT2711"/>
      <c r="GY2711" s="2"/>
      <c r="HA2711"/>
      <c r="HB2711"/>
      <c r="HC2711"/>
      <c r="HH2711" s="2"/>
      <c r="HJ2711"/>
      <c r="HK2711"/>
      <c r="HL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  <c r="IP2711"/>
      <c r="IQ2711"/>
      <c r="IR2711"/>
      <c r="IS2711"/>
      <c r="IT2711"/>
      <c r="IU2711"/>
      <c r="IV2711"/>
    </row>
    <row r="2712" spans="2:256" s="1" customFormat="1">
      <c r="B2712"/>
      <c r="C2712"/>
      <c r="D2712"/>
      <c r="I2712" s="2"/>
      <c r="K2712"/>
      <c r="L2712"/>
      <c r="M2712"/>
      <c r="N2712"/>
      <c r="R2712" s="2"/>
      <c r="T2712"/>
      <c r="U2712"/>
      <c r="V2712"/>
      <c r="AA2712" s="2"/>
      <c r="AC2712"/>
      <c r="AD2712"/>
      <c r="AE2712"/>
      <c r="AJ2712" s="2"/>
      <c r="AL2712"/>
      <c r="AM2712"/>
      <c r="AN2712"/>
      <c r="AS2712" s="2"/>
      <c r="AU2712"/>
      <c r="AV2712"/>
      <c r="AW2712"/>
      <c r="BB2712" s="2"/>
      <c r="BD2712"/>
      <c r="BE2712"/>
      <c r="BF2712"/>
      <c r="BK2712" s="2"/>
      <c r="BM2712"/>
      <c r="BN2712"/>
      <c r="BO2712"/>
      <c r="BT2712" s="2"/>
      <c r="BV2712"/>
      <c r="BW2712"/>
      <c r="BX2712"/>
      <c r="CC2712" s="2"/>
      <c r="CE2712"/>
      <c r="CF2712"/>
      <c r="CG2712"/>
      <c r="CL2712" s="2"/>
      <c r="CN2712"/>
      <c r="CO2712"/>
      <c r="CP2712"/>
      <c r="CU2712" s="2"/>
      <c r="CW2712"/>
      <c r="CX2712"/>
      <c r="CY2712"/>
      <c r="DD2712" s="2"/>
      <c r="DF2712"/>
      <c r="DG2712"/>
      <c r="DH2712"/>
      <c r="DM2712" s="2"/>
      <c r="DO2712"/>
      <c r="DP2712"/>
      <c r="DQ2712"/>
      <c r="DV2712" s="2"/>
      <c r="DX2712"/>
      <c r="DY2712"/>
      <c r="DZ2712"/>
      <c r="EE2712" s="2"/>
      <c r="EG2712"/>
      <c r="EH2712"/>
      <c r="EI2712"/>
      <c r="EN2712" s="2"/>
      <c r="EP2712"/>
      <c r="EQ2712"/>
      <c r="ER2712"/>
      <c r="EW2712" s="2"/>
      <c r="EY2712"/>
      <c r="EZ2712"/>
      <c r="FA2712"/>
      <c r="FF2712" s="2"/>
      <c r="FH2712"/>
      <c r="FI2712"/>
      <c r="FJ2712"/>
      <c r="FO2712" s="2"/>
      <c r="FQ2712"/>
      <c r="FR2712"/>
      <c r="FS2712"/>
      <c r="FX2712" s="2"/>
      <c r="FZ2712"/>
      <c r="GA2712"/>
      <c r="GB2712"/>
      <c r="GG2712" s="2"/>
      <c r="GI2712"/>
      <c r="GJ2712"/>
      <c r="GK2712"/>
      <c r="GP2712" s="2"/>
      <c r="GR2712"/>
      <c r="GS2712"/>
      <c r="GT2712"/>
      <c r="GY2712" s="2"/>
      <c r="HA2712"/>
      <c r="HB2712"/>
      <c r="HC2712"/>
      <c r="HH2712" s="2"/>
      <c r="HJ2712"/>
      <c r="HK2712"/>
      <c r="HL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  <c r="IP2712"/>
      <c r="IQ2712"/>
      <c r="IR2712"/>
      <c r="IS2712"/>
      <c r="IT2712"/>
      <c r="IU2712"/>
      <c r="IV2712"/>
    </row>
    <row r="2713" spans="2:256" s="1" customFormat="1">
      <c r="B2713"/>
      <c r="C2713"/>
      <c r="D2713"/>
      <c r="I2713" s="2"/>
      <c r="K2713"/>
      <c r="L2713"/>
      <c r="M2713"/>
      <c r="N2713"/>
      <c r="R2713" s="2"/>
      <c r="T2713"/>
      <c r="U2713"/>
      <c r="V2713"/>
      <c r="AA2713" s="2"/>
      <c r="AC2713"/>
      <c r="AD2713"/>
      <c r="AE2713"/>
      <c r="AJ2713" s="2"/>
      <c r="AL2713"/>
      <c r="AM2713"/>
      <c r="AN2713"/>
      <c r="AS2713" s="2"/>
      <c r="AU2713"/>
      <c r="AV2713"/>
      <c r="AW2713"/>
      <c r="BB2713" s="2"/>
      <c r="BD2713"/>
      <c r="BE2713"/>
      <c r="BF2713"/>
      <c r="BK2713" s="2"/>
      <c r="BM2713"/>
      <c r="BN2713"/>
      <c r="BO2713"/>
      <c r="BT2713" s="2"/>
      <c r="BV2713"/>
      <c r="BW2713"/>
      <c r="BX2713"/>
      <c r="CC2713" s="2"/>
      <c r="CE2713"/>
      <c r="CF2713"/>
      <c r="CG2713"/>
      <c r="CL2713" s="2"/>
      <c r="CN2713"/>
      <c r="CO2713"/>
      <c r="CP2713"/>
      <c r="CU2713" s="2"/>
      <c r="CW2713"/>
      <c r="CX2713"/>
      <c r="CY2713"/>
      <c r="DD2713" s="2"/>
      <c r="DF2713"/>
      <c r="DG2713"/>
      <c r="DH2713"/>
      <c r="DM2713" s="2"/>
      <c r="DO2713"/>
      <c r="DP2713"/>
      <c r="DQ2713"/>
      <c r="DV2713" s="2"/>
      <c r="DX2713"/>
      <c r="DY2713"/>
      <c r="DZ2713"/>
      <c r="EE2713" s="2"/>
      <c r="EG2713"/>
      <c r="EH2713"/>
      <c r="EI2713"/>
      <c r="EN2713" s="2"/>
      <c r="EP2713"/>
      <c r="EQ2713"/>
      <c r="ER2713"/>
      <c r="EW2713" s="2"/>
      <c r="EY2713"/>
      <c r="EZ2713"/>
      <c r="FA2713"/>
      <c r="FF2713" s="2"/>
      <c r="FH2713"/>
      <c r="FI2713"/>
      <c r="FJ2713"/>
      <c r="FO2713" s="2"/>
      <c r="FQ2713"/>
      <c r="FR2713"/>
      <c r="FS2713"/>
      <c r="FX2713" s="2"/>
      <c r="FZ2713"/>
      <c r="GA2713"/>
      <c r="GB2713"/>
      <c r="GG2713" s="2"/>
      <c r="GI2713"/>
      <c r="GJ2713"/>
      <c r="GK2713"/>
      <c r="GP2713" s="2"/>
      <c r="GR2713"/>
      <c r="GS2713"/>
      <c r="GT2713"/>
      <c r="GY2713" s="2"/>
      <c r="HA2713"/>
      <c r="HB2713"/>
      <c r="HC2713"/>
      <c r="HH2713" s="2"/>
      <c r="HJ2713"/>
      <c r="HK2713"/>
      <c r="HL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  <c r="IP2713"/>
      <c r="IQ2713"/>
      <c r="IR2713"/>
      <c r="IS2713"/>
      <c r="IT2713"/>
      <c r="IU2713"/>
      <c r="IV2713"/>
    </row>
    <row r="2714" spans="2:256" s="1" customFormat="1">
      <c r="B2714"/>
      <c r="C2714"/>
      <c r="D2714"/>
      <c r="I2714" s="2"/>
      <c r="K2714"/>
      <c r="L2714"/>
      <c r="M2714"/>
      <c r="N2714"/>
      <c r="R2714" s="2"/>
      <c r="T2714"/>
      <c r="U2714"/>
      <c r="V2714"/>
      <c r="AA2714" s="2"/>
      <c r="AC2714"/>
      <c r="AD2714"/>
      <c r="AE2714"/>
      <c r="AJ2714" s="2"/>
      <c r="AL2714"/>
      <c r="AM2714"/>
      <c r="AN2714"/>
      <c r="AS2714" s="2"/>
      <c r="AU2714"/>
      <c r="AV2714"/>
      <c r="AW2714"/>
      <c r="BB2714" s="2"/>
      <c r="BD2714"/>
      <c r="BE2714"/>
      <c r="BF2714"/>
      <c r="BK2714" s="2"/>
      <c r="BM2714"/>
      <c r="BN2714"/>
      <c r="BO2714"/>
      <c r="BT2714" s="2"/>
      <c r="BV2714"/>
      <c r="BW2714"/>
      <c r="BX2714"/>
      <c r="CC2714" s="2"/>
      <c r="CE2714"/>
      <c r="CF2714"/>
      <c r="CG2714"/>
      <c r="CL2714" s="2"/>
      <c r="CN2714"/>
      <c r="CO2714"/>
      <c r="CP2714"/>
      <c r="CU2714" s="2"/>
      <c r="CW2714"/>
      <c r="CX2714"/>
      <c r="CY2714"/>
      <c r="DD2714" s="2"/>
      <c r="DF2714"/>
      <c r="DG2714"/>
      <c r="DH2714"/>
      <c r="DM2714" s="2"/>
      <c r="DO2714"/>
      <c r="DP2714"/>
      <c r="DQ2714"/>
      <c r="DV2714" s="2"/>
      <c r="DX2714"/>
      <c r="DY2714"/>
      <c r="DZ2714"/>
      <c r="EE2714" s="2"/>
      <c r="EG2714"/>
      <c r="EH2714"/>
      <c r="EI2714"/>
      <c r="EN2714" s="2"/>
      <c r="EP2714"/>
      <c r="EQ2714"/>
      <c r="ER2714"/>
      <c r="EW2714" s="2"/>
      <c r="EY2714"/>
      <c r="EZ2714"/>
      <c r="FA2714"/>
      <c r="FF2714" s="2"/>
      <c r="FH2714"/>
      <c r="FI2714"/>
      <c r="FJ2714"/>
      <c r="FO2714" s="2"/>
      <c r="FQ2714"/>
      <c r="FR2714"/>
      <c r="FS2714"/>
      <c r="FX2714" s="2"/>
      <c r="FZ2714"/>
      <c r="GA2714"/>
      <c r="GB2714"/>
      <c r="GG2714" s="2"/>
      <c r="GI2714"/>
      <c r="GJ2714"/>
      <c r="GK2714"/>
      <c r="GP2714" s="2"/>
      <c r="GR2714"/>
      <c r="GS2714"/>
      <c r="GT2714"/>
      <c r="GY2714" s="2"/>
      <c r="HA2714"/>
      <c r="HB2714"/>
      <c r="HC2714"/>
      <c r="HH2714" s="2"/>
      <c r="HJ2714"/>
      <c r="HK2714"/>
      <c r="HL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  <c r="IP2714"/>
      <c r="IQ2714"/>
      <c r="IR2714"/>
      <c r="IS2714"/>
      <c r="IT2714"/>
      <c r="IU2714"/>
      <c r="IV2714"/>
    </row>
    <row r="2715" spans="2:256" s="1" customFormat="1">
      <c r="B2715"/>
      <c r="C2715"/>
      <c r="D2715"/>
      <c r="I2715" s="2"/>
      <c r="K2715"/>
      <c r="L2715"/>
      <c r="M2715"/>
      <c r="N2715"/>
      <c r="R2715" s="2"/>
      <c r="T2715"/>
      <c r="U2715"/>
      <c r="V2715"/>
      <c r="AA2715" s="2"/>
      <c r="AC2715"/>
      <c r="AD2715"/>
      <c r="AE2715"/>
      <c r="AJ2715" s="2"/>
      <c r="AL2715"/>
      <c r="AM2715"/>
      <c r="AN2715"/>
      <c r="AS2715" s="2"/>
      <c r="AU2715"/>
      <c r="AV2715"/>
      <c r="AW2715"/>
      <c r="BB2715" s="2"/>
      <c r="BD2715"/>
      <c r="BE2715"/>
      <c r="BF2715"/>
      <c r="BK2715" s="2"/>
      <c r="BM2715"/>
      <c r="BN2715"/>
      <c r="BO2715"/>
      <c r="BT2715" s="2"/>
      <c r="BV2715"/>
      <c r="BW2715"/>
      <c r="BX2715"/>
      <c r="CC2715" s="2"/>
      <c r="CE2715"/>
      <c r="CF2715"/>
      <c r="CG2715"/>
      <c r="CL2715" s="2"/>
      <c r="CN2715"/>
      <c r="CO2715"/>
      <c r="CP2715"/>
      <c r="CU2715" s="2"/>
      <c r="CW2715"/>
      <c r="CX2715"/>
      <c r="CY2715"/>
      <c r="DD2715" s="2"/>
      <c r="DF2715"/>
      <c r="DG2715"/>
      <c r="DH2715"/>
      <c r="DM2715" s="2"/>
      <c r="DO2715"/>
      <c r="DP2715"/>
      <c r="DQ2715"/>
      <c r="DV2715" s="2"/>
      <c r="DX2715"/>
      <c r="DY2715"/>
      <c r="DZ2715"/>
      <c r="EE2715" s="2"/>
      <c r="EG2715"/>
      <c r="EH2715"/>
      <c r="EI2715"/>
      <c r="EN2715" s="2"/>
      <c r="EP2715"/>
      <c r="EQ2715"/>
      <c r="ER2715"/>
      <c r="EW2715" s="2"/>
      <c r="EY2715"/>
      <c r="EZ2715"/>
      <c r="FA2715"/>
      <c r="FF2715" s="2"/>
      <c r="FH2715"/>
      <c r="FI2715"/>
      <c r="FJ2715"/>
      <c r="FO2715" s="2"/>
      <c r="FQ2715"/>
      <c r="FR2715"/>
      <c r="FS2715"/>
      <c r="FX2715" s="2"/>
      <c r="FZ2715"/>
      <c r="GA2715"/>
      <c r="GB2715"/>
      <c r="GG2715" s="2"/>
      <c r="GI2715"/>
      <c r="GJ2715"/>
      <c r="GK2715"/>
      <c r="GP2715" s="2"/>
      <c r="GR2715"/>
      <c r="GS2715"/>
      <c r="GT2715"/>
      <c r="GY2715" s="2"/>
      <c r="HA2715"/>
      <c r="HB2715"/>
      <c r="HC2715"/>
      <c r="HH2715" s="2"/>
      <c r="HJ2715"/>
      <c r="HK2715"/>
      <c r="HL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  <c r="IP2715"/>
      <c r="IQ2715"/>
      <c r="IR2715"/>
      <c r="IS2715"/>
      <c r="IT2715"/>
      <c r="IU2715"/>
      <c r="IV2715"/>
    </row>
    <row r="2716" spans="2:256" s="1" customFormat="1">
      <c r="B2716"/>
      <c r="C2716"/>
      <c r="D2716"/>
      <c r="I2716" s="2"/>
      <c r="K2716"/>
      <c r="L2716"/>
      <c r="M2716"/>
      <c r="N2716"/>
      <c r="R2716" s="2"/>
      <c r="T2716"/>
      <c r="U2716"/>
      <c r="V2716"/>
      <c r="AA2716" s="2"/>
      <c r="AC2716"/>
      <c r="AD2716"/>
      <c r="AE2716"/>
      <c r="AJ2716" s="2"/>
      <c r="AL2716"/>
      <c r="AM2716"/>
      <c r="AN2716"/>
      <c r="AS2716" s="2"/>
      <c r="AU2716"/>
      <c r="AV2716"/>
      <c r="AW2716"/>
      <c r="BB2716" s="2"/>
      <c r="BD2716"/>
      <c r="BE2716"/>
      <c r="BF2716"/>
      <c r="BK2716" s="2"/>
      <c r="BM2716"/>
      <c r="BN2716"/>
      <c r="BO2716"/>
      <c r="BT2716" s="2"/>
      <c r="BV2716"/>
      <c r="BW2716"/>
      <c r="BX2716"/>
      <c r="CC2716" s="2"/>
      <c r="CE2716"/>
      <c r="CF2716"/>
      <c r="CG2716"/>
      <c r="CL2716" s="2"/>
      <c r="CN2716"/>
      <c r="CO2716"/>
      <c r="CP2716"/>
      <c r="CU2716" s="2"/>
      <c r="CW2716"/>
      <c r="CX2716"/>
      <c r="CY2716"/>
      <c r="DD2716" s="2"/>
      <c r="DF2716"/>
      <c r="DG2716"/>
      <c r="DH2716"/>
      <c r="DM2716" s="2"/>
      <c r="DO2716"/>
      <c r="DP2716"/>
      <c r="DQ2716"/>
      <c r="DV2716" s="2"/>
      <c r="DX2716"/>
      <c r="DY2716"/>
      <c r="DZ2716"/>
      <c r="EE2716" s="2"/>
      <c r="EG2716"/>
      <c r="EH2716"/>
      <c r="EI2716"/>
      <c r="EN2716" s="2"/>
      <c r="EP2716"/>
      <c r="EQ2716"/>
      <c r="ER2716"/>
      <c r="EW2716" s="2"/>
      <c r="EY2716"/>
      <c r="EZ2716"/>
      <c r="FA2716"/>
      <c r="FF2716" s="2"/>
      <c r="FH2716"/>
      <c r="FI2716"/>
      <c r="FJ2716"/>
      <c r="FO2716" s="2"/>
      <c r="FQ2716"/>
      <c r="FR2716"/>
      <c r="FS2716"/>
      <c r="FX2716" s="2"/>
      <c r="FZ2716"/>
      <c r="GA2716"/>
      <c r="GB2716"/>
      <c r="GG2716" s="2"/>
      <c r="GI2716"/>
      <c r="GJ2716"/>
      <c r="GK2716"/>
      <c r="GP2716" s="2"/>
      <c r="GR2716"/>
      <c r="GS2716"/>
      <c r="GT2716"/>
      <c r="GY2716" s="2"/>
      <c r="HA2716"/>
      <c r="HB2716"/>
      <c r="HC2716"/>
      <c r="HH2716" s="2"/>
      <c r="HJ2716"/>
      <c r="HK2716"/>
      <c r="HL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  <c r="IP2716"/>
      <c r="IQ2716"/>
      <c r="IR2716"/>
      <c r="IS2716"/>
      <c r="IT2716"/>
      <c r="IU2716"/>
      <c r="IV2716"/>
    </row>
    <row r="2717" spans="2:256" s="1" customFormat="1">
      <c r="B2717"/>
      <c r="C2717"/>
      <c r="D2717"/>
      <c r="I2717" s="2"/>
      <c r="K2717"/>
      <c r="L2717"/>
      <c r="M2717"/>
      <c r="N2717"/>
      <c r="R2717" s="2"/>
      <c r="T2717"/>
      <c r="U2717"/>
      <c r="V2717"/>
      <c r="AA2717" s="2"/>
      <c r="AC2717"/>
      <c r="AD2717"/>
      <c r="AE2717"/>
      <c r="AJ2717" s="2"/>
      <c r="AL2717"/>
      <c r="AM2717"/>
      <c r="AN2717"/>
      <c r="AS2717" s="2"/>
      <c r="AU2717"/>
      <c r="AV2717"/>
      <c r="AW2717"/>
      <c r="BB2717" s="2"/>
      <c r="BD2717"/>
      <c r="BE2717"/>
      <c r="BF2717"/>
      <c r="BK2717" s="2"/>
      <c r="BM2717"/>
      <c r="BN2717"/>
      <c r="BO2717"/>
      <c r="BT2717" s="2"/>
      <c r="BV2717"/>
      <c r="BW2717"/>
      <c r="BX2717"/>
      <c r="CC2717" s="2"/>
      <c r="CE2717"/>
      <c r="CF2717"/>
      <c r="CG2717"/>
      <c r="CL2717" s="2"/>
      <c r="CN2717"/>
      <c r="CO2717"/>
      <c r="CP2717"/>
      <c r="CU2717" s="2"/>
      <c r="CW2717"/>
      <c r="CX2717"/>
      <c r="CY2717"/>
      <c r="DD2717" s="2"/>
      <c r="DF2717"/>
      <c r="DG2717"/>
      <c r="DH2717"/>
      <c r="DM2717" s="2"/>
      <c r="DO2717"/>
      <c r="DP2717"/>
      <c r="DQ2717"/>
      <c r="DV2717" s="2"/>
      <c r="DX2717"/>
      <c r="DY2717"/>
      <c r="DZ2717"/>
      <c r="EE2717" s="2"/>
      <c r="EG2717"/>
      <c r="EH2717"/>
      <c r="EI2717"/>
      <c r="EN2717" s="2"/>
      <c r="EP2717"/>
      <c r="EQ2717"/>
      <c r="ER2717"/>
      <c r="EW2717" s="2"/>
      <c r="EY2717"/>
      <c r="EZ2717"/>
      <c r="FA2717"/>
      <c r="FF2717" s="2"/>
      <c r="FH2717"/>
      <c r="FI2717"/>
      <c r="FJ2717"/>
      <c r="FO2717" s="2"/>
      <c r="FQ2717"/>
      <c r="FR2717"/>
      <c r="FS2717"/>
      <c r="FX2717" s="2"/>
      <c r="FZ2717"/>
      <c r="GA2717"/>
      <c r="GB2717"/>
      <c r="GG2717" s="2"/>
      <c r="GI2717"/>
      <c r="GJ2717"/>
      <c r="GK2717"/>
      <c r="GP2717" s="2"/>
      <c r="GR2717"/>
      <c r="GS2717"/>
      <c r="GT2717"/>
      <c r="GY2717" s="2"/>
      <c r="HA2717"/>
      <c r="HB2717"/>
      <c r="HC2717"/>
      <c r="HH2717" s="2"/>
      <c r="HJ2717"/>
      <c r="HK2717"/>
      <c r="HL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  <c r="IP2717"/>
      <c r="IQ2717"/>
      <c r="IR2717"/>
      <c r="IS2717"/>
      <c r="IT2717"/>
      <c r="IU2717"/>
      <c r="IV2717"/>
    </row>
    <row r="2718" spans="2:256" s="1" customFormat="1">
      <c r="B2718"/>
      <c r="C2718"/>
      <c r="D2718"/>
      <c r="I2718" s="2"/>
      <c r="K2718"/>
      <c r="L2718"/>
      <c r="M2718"/>
      <c r="N2718"/>
      <c r="R2718" s="2"/>
      <c r="T2718"/>
      <c r="U2718"/>
      <c r="V2718"/>
      <c r="AA2718" s="2"/>
      <c r="AC2718"/>
      <c r="AD2718"/>
      <c r="AE2718"/>
      <c r="AJ2718" s="2"/>
      <c r="AL2718"/>
      <c r="AM2718"/>
      <c r="AN2718"/>
      <c r="AS2718" s="2"/>
      <c r="AU2718"/>
      <c r="AV2718"/>
      <c r="AW2718"/>
      <c r="BB2718" s="2"/>
      <c r="BD2718"/>
      <c r="BE2718"/>
      <c r="BF2718"/>
      <c r="BK2718" s="2"/>
      <c r="BM2718"/>
      <c r="BN2718"/>
      <c r="BO2718"/>
      <c r="BT2718" s="2"/>
      <c r="BV2718"/>
      <c r="BW2718"/>
      <c r="BX2718"/>
      <c r="CC2718" s="2"/>
      <c r="CE2718"/>
      <c r="CF2718"/>
      <c r="CG2718"/>
      <c r="CL2718" s="2"/>
      <c r="CN2718"/>
      <c r="CO2718"/>
      <c r="CP2718"/>
      <c r="CU2718" s="2"/>
      <c r="CW2718"/>
      <c r="CX2718"/>
      <c r="CY2718"/>
      <c r="DD2718" s="2"/>
      <c r="DF2718"/>
      <c r="DG2718"/>
      <c r="DH2718"/>
      <c r="DM2718" s="2"/>
      <c r="DO2718"/>
      <c r="DP2718"/>
      <c r="DQ2718"/>
      <c r="DV2718" s="2"/>
      <c r="DX2718"/>
      <c r="DY2718"/>
      <c r="DZ2718"/>
      <c r="EE2718" s="2"/>
      <c r="EG2718"/>
      <c r="EH2718"/>
      <c r="EI2718"/>
      <c r="EN2718" s="2"/>
      <c r="EP2718"/>
      <c r="EQ2718"/>
      <c r="ER2718"/>
      <c r="EW2718" s="2"/>
      <c r="EY2718"/>
      <c r="EZ2718"/>
      <c r="FA2718"/>
      <c r="FF2718" s="2"/>
      <c r="FH2718"/>
      <c r="FI2718"/>
      <c r="FJ2718"/>
      <c r="FO2718" s="2"/>
      <c r="FQ2718"/>
      <c r="FR2718"/>
      <c r="FS2718"/>
      <c r="FX2718" s="2"/>
      <c r="FZ2718"/>
      <c r="GA2718"/>
      <c r="GB2718"/>
      <c r="GG2718" s="2"/>
      <c r="GI2718"/>
      <c r="GJ2718"/>
      <c r="GK2718"/>
      <c r="GP2718" s="2"/>
      <c r="GR2718"/>
      <c r="GS2718"/>
      <c r="GT2718"/>
      <c r="GY2718" s="2"/>
      <c r="HA2718"/>
      <c r="HB2718"/>
      <c r="HC2718"/>
      <c r="HH2718" s="2"/>
      <c r="HJ2718"/>
      <c r="HK2718"/>
      <c r="HL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  <c r="IP2718"/>
      <c r="IQ2718"/>
      <c r="IR2718"/>
      <c r="IS2718"/>
      <c r="IT2718"/>
      <c r="IU2718"/>
      <c r="IV2718"/>
    </row>
    <row r="2719" spans="2:256" s="1" customFormat="1">
      <c r="B2719"/>
      <c r="C2719"/>
      <c r="D2719"/>
      <c r="I2719" s="2"/>
      <c r="K2719"/>
      <c r="L2719"/>
      <c r="M2719"/>
      <c r="N2719"/>
      <c r="R2719" s="2"/>
      <c r="T2719"/>
      <c r="U2719"/>
      <c r="V2719"/>
      <c r="AA2719" s="2"/>
      <c r="AC2719"/>
      <c r="AD2719"/>
      <c r="AE2719"/>
      <c r="AJ2719" s="2"/>
      <c r="AL2719"/>
      <c r="AM2719"/>
      <c r="AN2719"/>
      <c r="AS2719" s="2"/>
      <c r="AU2719"/>
      <c r="AV2719"/>
      <c r="AW2719"/>
      <c r="BB2719" s="2"/>
      <c r="BD2719"/>
      <c r="BE2719"/>
      <c r="BF2719"/>
      <c r="BK2719" s="2"/>
      <c r="BM2719"/>
      <c r="BN2719"/>
      <c r="BO2719"/>
      <c r="BT2719" s="2"/>
      <c r="BV2719"/>
      <c r="BW2719"/>
      <c r="BX2719"/>
      <c r="CC2719" s="2"/>
      <c r="CE2719"/>
      <c r="CF2719"/>
      <c r="CG2719"/>
      <c r="CL2719" s="2"/>
      <c r="CN2719"/>
      <c r="CO2719"/>
      <c r="CP2719"/>
      <c r="CU2719" s="2"/>
      <c r="CW2719"/>
      <c r="CX2719"/>
      <c r="CY2719"/>
      <c r="DD2719" s="2"/>
      <c r="DF2719"/>
      <c r="DG2719"/>
      <c r="DH2719"/>
      <c r="DM2719" s="2"/>
      <c r="DO2719"/>
      <c r="DP2719"/>
      <c r="DQ2719"/>
      <c r="DV2719" s="2"/>
      <c r="DX2719"/>
      <c r="DY2719"/>
      <c r="DZ2719"/>
      <c r="EE2719" s="2"/>
      <c r="EG2719"/>
      <c r="EH2719"/>
      <c r="EI2719"/>
      <c r="EN2719" s="2"/>
      <c r="EP2719"/>
      <c r="EQ2719"/>
      <c r="ER2719"/>
      <c r="EW2719" s="2"/>
      <c r="EY2719"/>
      <c r="EZ2719"/>
      <c r="FA2719"/>
      <c r="FF2719" s="2"/>
      <c r="FH2719"/>
      <c r="FI2719"/>
      <c r="FJ2719"/>
      <c r="FO2719" s="2"/>
      <c r="FQ2719"/>
      <c r="FR2719"/>
      <c r="FS2719"/>
      <c r="FX2719" s="2"/>
      <c r="FZ2719"/>
      <c r="GA2719"/>
      <c r="GB2719"/>
      <c r="GG2719" s="2"/>
      <c r="GI2719"/>
      <c r="GJ2719"/>
      <c r="GK2719"/>
      <c r="GP2719" s="2"/>
      <c r="GR2719"/>
      <c r="GS2719"/>
      <c r="GT2719"/>
      <c r="GY2719" s="2"/>
      <c r="HA2719"/>
      <c r="HB2719"/>
      <c r="HC2719"/>
      <c r="HH2719" s="2"/>
      <c r="HJ2719"/>
      <c r="HK2719"/>
      <c r="HL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  <c r="IP2719"/>
      <c r="IQ2719"/>
      <c r="IR2719"/>
      <c r="IS2719"/>
      <c r="IT2719"/>
      <c r="IU2719"/>
      <c r="IV2719"/>
    </row>
    <row r="2720" spans="2:256" s="1" customFormat="1">
      <c r="B2720"/>
      <c r="C2720"/>
      <c r="D2720"/>
      <c r="I2720" s="2"/>
      <c r="K2720"/>
      <c r="L2720"/>
      <c r="M2720"/>
      <c r="N2720"/>
      <c r="R2720" s="2"/>
      <c r="T2720"/>
      <c r="U2720"/>
      <c r="V2720"/>
      <c r="AA2720" s="2"/>
      <c r="AC2720"/>
      <c r="AD2720"/>
      <c r="AE2720"/>
      <c r="AJ2720" s="2"/>
      <c r="AL2720"/>
      <c r="AM2720"/>
      <c r="AN2720"/>
      <c r="AS2720" s="2"/>
      <c r="AU2720"/>
      <c r="AV2720"/>
      <c r="AW2720"/>
      <c r="BB2720" s="2"/>
      <c r="BD2720"/>
      <c r="BE2720"/>
      <c r="BF2720"/>
      <c r="BK2720" s="2"/>
      <c r="BM2720"/>
      <c r="BN2720"/>
      <c r="BO2720"/>
      <c r="BT2720" s="2"/>
      <c r="BV2720"/>
      <c r="BW2720"/>
      <c r="BX2720"/>
      <c r="CC2720" s="2"/>
      <c r="CE2720"/>
      <c r="CF2720"/>
      <c r="CG2720"/>
      <c r="CL2720" s="2"/>
      <c r="CN2720"/>
      <c r="CO2720"/>
      <c r="CP2720"/>
      <c r="CU2720" s="2"/>
      <c r="CW2720"/>
      <c r="CX2720"/>
      <c r="CY2720"/>
      <c r="DD2720" s="2"/>
      <c r="DF2720"/>
      <c r="DG2720"/>
      <c r="DH2720"/>
      <c r="DM2720" s="2"/>
      <c r="DO2720"/>
      <c r="DP2720"/>
      <c r="DQ2720"/>
      <c r="DV2720" s="2"/>
      <c r="DX2720"/>
      <c r="DY2720"/>
      <c r="DZ2720"/>
      <c r="EE2720" s="2"/>
      <c r="EG2720"/>
      <c r="EH2720"/>
      <c r="EI2720"/>
      <c r="EN2720" s="2"/>
      <c r="EP2720"/>
      <c r="EQ2720"/>
      <c r="ER2720"/>
      <c r="EW2720" s="2"/>
      <c r="EY2720"/>
      <c r="EZ2720"/>
      <c r="FA2720"/>
      <c r="FF2720" s="2"/>
      <c r="FH2720"/>
      <c r="FI2720"/>
      <c r="FJ2720"/>
      <c r="FO2720" s="2"/>
      <c r="FQ2720"/>
      <c r="FR2720"/>
      <c r="FS2720"/>
      <c r="FX2720" s="2"/>
      <c r="FZ2720"/>
      <c r="GA2720"/>
      <c r="GB2720"/>
      <c r="GG2720" s="2"/>
      <c r="GI2720"/>
      <c r="GJ2720"/>
      <c r="GK2720"/>
      <c r="GP2720" s="2"/>
      <c r="GR2720"/>
      <c r="GS2720"/>
      <c r="GT2720"/>
      <c r="GY2720" s="2"/>
      <c r="HA2720"/>
      <c r="HB2720"/>
      <c r="HC2720"/>
      <c r="HH2720" s="2"/>
      <c r="HJ2720"/>
      <c r="HK2720"/>
      <c r="HL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  <c r="IP2720"/>
      <c r="IQ2720"/>
      <c r="IR2720"/>
      <c r="IS2720"/>
      <c r="IT2720"/>
      <c r="IU2720"/>
      <c r="IV2720"/>
    </row>
    <row r="2721" spans="2:256" s="1" customFormat="1">
      <c r="B2721"/>
      <c r="C2721"/>
      <c r="D2721"/>
      <c r="I2721" s="2"/>
      <c r="K2721"/>
      <c r="L2721"/>
      <c r="M2721"/>
      <c r="N2721"/>
      <c r="R2721" s="2"/>
      <c r="T2721"/>
      <c r="U2721"/>
      <c r="V2721"/>
      <c r="AA2721" s="2"/>
      <c r="AC2721"/>
      <c r="AD2721"/>
      <c r="AE2721"/>
      <c r="AJ2721" s="2"/>
      <c r="AL2721"/>
      <c r="AM2721"/>
      <c r="AN2721"/>
      <c r="AS2721" s="2"/>
      <c r="AU2721"/>
      <c r="AV2721"/>
      <c r="AW2721"/>
      <c r="BB2721" s="2"/>
      <c r="BD2721"/>
      <c r="BE2721"/>
      <c r="BF2721"/>
      <c r="BK2721" s="2"/>
      <c r="BM2721"/>
      <c r="BN2721"/>
      <c r="BO2721"/>
      <c r="BT2721" s="2"/>
      <c r="BV2721"/>
      <c r="BW2721"/>
      <c r="BX2721"/>
      <c r="CC2721" s="2"/>
      <c r="CE2721"/>
      <c r="CF2721"/>
      <c r="CG2721"/>
      <c r="CL2721" s="2"/>
      <c r="CN2721"/>
      <c r="CO2721"/>
      <c r="CP2721"/>
      <c r="CU2721" s="2"/>
      <c r="CW2721"/>
      <c r="CX2721"/>
      <c r="CY2721"/>
      <c r="DD2721" s="2"/>
      <c r="DF2721"/>
      <c r="DG2721"/>
      <c r="DH2721"/>
      <c r="DM2721" s="2"/>
      <c r="DO2721"/>
      <c r="DP2721"/>
      <c r="DQ2721"/>
      <c r="DV2721" s="2"/>
      <c r="DX2721"/>
      <c r="DY2721"/>
      <c r="DZ2721"/>
      <c r="EE2721" s="2"/>
      <c r="EG2721"/>
      <c r="EH2721"/>
      <c r="EI2721"/>
      <c r="EN2721" s="2"/>
      <c r="EP2721"/>
      <c r="EQ2721"/>
      <c r="ER2721"/>
      <c r="EW2721" s="2"/>
      <c r="EY2721"/>
      <c r="EZ2721"/>
      <c r="FA2721"/>
      <c r="FF2721" s="2"/>
      <c r="FH2721"/>
      <c r="FI2721"/>
      <c r="FJ2721"/>
      <c r="FO2721" s="2"/>
      <c r="FQ2721"/>
      <c r="FR2721"/>
      <c r="FS2721"/>
      <c r="FX2721" s="2"/>
      <c r="FZ2721"/>
      <c r="GA2721"/>
      <c r="GB2721"/>
      <c r="GG2721" s="2"/>
      <c r="GI2721"/>
      <c r="GJ2721"/>
      <c r="GK2721"/>
      <c r="GP2721" s="2"/>
      <c r="GR2721"/>
      <c r="GS2721"/>
      <c r="GT2721"/>
      <c r="GY2721" s="2"/>
      <c r="HA2721"/>
      <c r="HB2721"/>
      <c r="HC2721"/>
      <c r="HH2721" s="2"/>
      <c r="HJ2721"/>
      <c r="HK2721"/>
      <c r="HL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  <c r="IP2721"/>
      <c r="IQ2721"/>
      <c r="IR2721"/>
      <c r="IS2721"/>
      <c r="IT2721"/>
      <c r="IU2721"/>
      <c r="IV2721"/>
    </row>
    <row r="2722" spans="2:256" s="1" customFormat="1">
      <c r="B2722"/>
      <c r="C2722"/>
      <c r="D2722"/>
      <c r="I2722" s="2"/>
      <c r="K2722"/>
      <c r="L2722"/>
      <c r="M2722"/>
      <c r="N2722"/>
      <c r="R2722" s="2"/>
      <c r="T2722"/>
      <c r="U2722"/>
      <c r="V2722"/>
      <c r="AA2722" s="2"/>
      <c r="AC2722"/>
      <c r="AD2722"/>
      <c r="AE2722"/>
      <c r="AJ2722" s="2"/>
      <c r="AL2722"/>
      <c r="AM2722"/>
      <c r="AN2722"/>
      <c r="AS2722" s="2"/>
      <c r="AU2722"/>
      <c r="AV2722"/>
      <c r="AW2722"/>
      <c r="BB2722" s="2"/>
      <c r="BD2722"/>
      <c r="BE2722"/>
      <c r="BF2722"/>
      <c r="BK2722" s="2"/>
      <c r="BM2722"/>
      <c r="BN2722"/>
      <c r="BO2722"/>
      <c r="BT2722" s="2"/>
      <c r="BV2722"/>
      <c r="BW2722"/>
      <c r="BX2722"/>
      <c r="CC2722" s="2"/>
      <c r="CE2722"/>
      <c r="CF2722"/>
      <c r="CG2722"/>
      <c r="CL2722" s="2"/>
      <c r="CN2722"/>
      <c r="CO2722"/>
      <c r="CP2722"/>
      <c r="CU2722" s="2"/>
      <c r="CW2722"/>
      <c r="CX2722"/>
      <c r="CY2722"/>
      <c r="DD2722" s="2"/>
      <c r="DF2722"/>
      <c r="DG2722"/>
      <c r="DH2722"/>
      <c r="DM2722" s="2"/>
      <c r="DO2722"/>
      <c r="DP2722"/>
      <c r="DQ2722"/>
      <c r="DV2722" s="2"/>
      <c r="DX2722"/>
      <c r="DY2722"/>
      <c r="DZ2722"/>
      <c r="EE2722" s="2"/>
      <c r="EG2722"/>
      <c r="EH2722"/>
      <c r="EI2722"/>
      <c r="EN2722" s="2"/>
      <c r="EP2722"/>
      <c r="EQ2722"/>
      <c r="ER2722"/>
      <c r="EW2722" s="2"/>
      <c r="EY2722"/>
      <c r="EZ2722"/>
      <c r="FA2722"/>
      <c r="FF2722" s="2"/>
      <c r="FH2722"/>
      <c r="FI2722"/>
      <c r="FJ2722"/>
      <c r="FO2722" s="2"/>
      <c r="FQ2722"/>
      <c r="FR2722"/>
      <c r="FS2722"/>
      <c r="FX2722" s="2"/>
      <c r="FZ2722"/>
      <c r="GA2722"/>
      <c r="GB2722"/>
      <c r="GG2722" s="2"/>
      <c r="GI2722"/>
      <c r="GJ2722"/>
      <c r="GK2722"/>
      <c r="GP2722" s="2"/>
      <c r="GR2722"/>
      <c r="GS2722"/>
      <c r="GT2722"/>
      <c r="GY2722" s="2"/>
      <c r="HA2722"/>
      <c r="HB2722"/>
      <c r="HC2722"/>
      <c r="HH2722" s="2"/>
      <c r="HJ2722"/>
      <c r="HK2722"/>
      <c r="HL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  <c r="IP2722"/>
      <c r="IQ2722"/>
      <c r="IR2722"/>
      <c r="IS2722"/>
      <c r="IT2722"/>
      <c r="IU2722"/>
      <c r="IV2722"/>
    </row>
    <row r="2723" spans="2:256" s="1" customFormat="1">
      <c r="B2723"/>
      <c r="C2723"/>
      <c r="D2723"/>
      <c r="I2723" s="2"/>
      <c r="K2723"/>
      <c r="L2723"/>
      <c r="M2723"/>
      <c r="N2723"/>
      <c r="R2723" s="2"/>
      <c r="T2723"/>
      <c r="U2723"/>
      <c r="V2723"/>
      <c r="AA2723" s="2"/>
      <c r="AC2723"/>
      <c r="AD2723"/>
      <c r="AE2723"/>
      <c r="AJ2723" s="2"/>
      <c r="AL2723"/>
      <c r="AM2723"/>
      <c r="AN2723"/>
      <c r="AS2723" s="2"/>
      <c r="AU2723"/>
      <c r="AV2723"/>
      <c r="AW2723"/>
      <c r="BB2723" s="2"/>
      <c r="BD2723"/>
      <c r="BE2723"/>
      <c r="BF2723"/>
      <c r="BK2723" s="2"/>
      <c r="BM2723"/>
      <c r="BN2723"/>
      <c r="BO2723"/>
      <c r="BT2723" s="2"/>
      <c r="BV2723"/>
      <c r="BW2723"/>
      <c r="BX2723"/>
      <c r="CC2723" s="2"/>
      <c r="CE2723"/>
      <c r="CF2723"/>
      <c r="CG2723"/>
      <c r="CL2723" s="2"/>
      <c r="CN2723"/>
      <c r="CO2723"/>
      <c r="CP2723"/>
      <c r="CU2723" s="2"/>
      <c r="CW2723"/>
      <c r="CX2723"/>
      <c r="CY2723"/>
      <c r="DD2723" s="2"/>
      <c r="DF2723"/>
      <c r="DG2723"/>
      <c r="DH2723"/>
      <c r="DM2723" s="2"/>
      <c r="DO2723"/>
      <c r="DP2723"/>
      <c r="DQ2723"/>
      <c r="DV2723" s="2"/>
      <c r="DX2723"/>
      <c r="DY2723"/>
      <c r="DZ2723"/>
      <c r="EE2723" s="2"/>
      <c r="EG2723"/>
      <c r="EH2723"/>
      <c r="EI2723"/>
      <c r="EN2723" s="2"/>
      <c r="EP2723"/>
      <c r="EQ2723"/>
      <c r="ER2723"/>
      <c r="EW2723" s="2"/>
      <c r="EY2723"/>
      <c r="EZ2723"/>
      <c r="FA2723"/>
      <c r="FF2723" s="2"/>
      <c r="FH2723"/>
      <c r="FI2723"/>
      <c r="FJ2723"/>
      <c r="FO2723" s="2"/>
      <c r="FQ2723"/>
      <c r="FR2723"/>
      <c r="FS2723"/>
      <c r="FX2723" s="2"/>
      <c r="FZ2723"/>
      <c r="GA2723"/>
      <c r="GB2723"/>
      <c r="GG2723" s="2"/>
      <c r="GI2723"/>
      <c r="GJ2723"/>
      <c r="GK2723"/>
      <c r="GP2723" s="2"/>
      <c r="GR2723"/>
      <c r="GS2723"/>
      <c r="GT2723"/>
      <c r="GY2723" s="2"/>
      <c r="HA2723"/>
      <c r="HB2723"/>
      <c r="HC2723"/>
      <c r="HH2723" s="2"/>
      <c r="HJ2723"/>
      <c r="HK2723"/>
      <c r="HL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  <c r="IP2723"/>
      <c r="IQ2723"/>
      <c r="IR2723"/>
      <c r="IS2723"/>
      <c r="IT2723"/>
      <c r="IU2723"/>
      <c r="IV2723"/>
    </row>
    <row r="2724" spans="2:256" s="1" customFormat="1">
      <c r="B2724"/>
      <c r="C2724"/>
      <c r="D2724"/>
      <c r="I2724" s="2"/>
      <c r="K2724"/>
      <c r="L2724"/>
      <c r="M2724"/>
      <c r="N2724"/>
      <c r="R2724" s="2"/>
      <c r="T2724"/>
      <c r="U2724"/>
      <c r="V2724"/>
      <c r="AA2724" s="2"/>
      <c r="AC2724"/>
      <c r="AD2724"/>
      <c r="AE2724"/>
      <c r="AJ2724" s="2"/>
      <c r="AL2724"/>
      <c r="AM2724"/>
      <c r="AN2724"/>
      <c r="AS2724" s="2"/>
      <c r="AU2724"/>
      <c r="AV2724"/>
      <c r="AW2724"/>
      <c r="BB2724" s="2"/>
      <c r="BD2724"/>
      <c r="BE2724"/>
      <c r="BF2724"/>
      <c r="BK2724" s="2"/>
      <c r="BM2724"/>
      <c r="BN2724"/>
      <c r="BO2724"/>
      <c r="BT2724" s="2"/>
      <c r="BV2724"/>
      <c r="BW2724"/>
      <c r="BX2724"/>
      <c r="CC2724" s="2"/>
      <c r="CE2724"/>
      <c r="CF2724"/>
      <c r="CG2724"/>
      <c r="CL2724" s="2"/>
      <c r="CN2724"/>
      <c r="CO2724"/>
      <c r="CP2724"/>
      <c r="CU2724" s="2"/>
      <c r="CW2724"/>
      <c r="CX2724"/>
      <c r="CY2724"/>
      <c r="DD2724" s="2"/>
      <c r="DF2724"/>
      <c r="DG2724"/>
      <c r="DH2724"/>
      <c r="DM2724" s="2"/>
      <c r="DO2724"/>
      <c r="DP2724"/>
      <c r="DQ2724"/>
      <c r="DV2724" s="2"/>
      <c r="DX2724"/>
      <c r="DY2724"/>
      <c r="DZ2724"/>
      <c r="EE2724" s="2"/>
      <c r="EG2724"/>
      <c r="EH2724"/>
      <c r="EI2724"/>
      <c r="EN2724" s="2"/>
      <c r="EP2724"/>
      <c r="EQ2724"/>
      <c r="ER2724"/>
      <c r="EW2724" s="2"/>
      <c r="EY2724"/>
      <c r="EZ2724"/>
      <c r="FA2724"/>
      <c r="FF2724" s="2"/>
      <c r="FH2724"/>
      <c r="FI2724"/>
      <c r="FJ2724"/>
      <c r="FO2724" s="2"/>
      <c r="FQ2724"/>
      <c r="FR2724"/>
      <c r="FS2724"/>
      <c r="FX2724" s="2"/>
      <c r="FZ2724"/>
      <c r="GA2724"/>
      <c r="GB2724"/>
      <c r="GG2724" s="2"/>
      <c r="GI2724"/>
      <c r="GJ2724"/>
      <c r="GK2724"/>
      <c r="GP2724" s="2"/>
      <c r="GR2724"/>
      <c r="GS2724"/>
      <c r="GT2724"/>
      <c r="GY2724" s="2"/>
      <c r="HA2724"/>
      <c r="HB2724"/>
      <c r="HC2724"/>
      <c r="HH2724" s="2"/>
      <c r="HJ2724"/>
      <c r="HK2724"/>
      <c r="HL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  <c r="IP2724"/>
      <c r="IQ2724"/>
      <c r="IR2724"/>
      <c r="IS2724"/>
      <c r="IT2724"/>
      <c r="IU2724"/>
      <c r="IV2724"/>
    </row>
    <row r="2725" spans="2:256" s="1" customFormat="1">
      <c r="B2725"/>
      <c r="C2725"/>
      <c r="D2725"/>
      <c r="I2725" s="2"/>
      <c r="K2725"/>
      <c r="L2725"/>
      <c r="M2725"/>
      <c r="N2725"/>
      <c r="R2725" s="2"/>
      <c r="T2725"/>
      <c r="U2725"/>
      <c r="V2725"/>
      <c r="AA2725" s="2"/>
      <c r="AC2725"/>
      <c r="AD2725"/>
      <c r="AE2725"/>
      <c r="AJ2725" s="2"/>
      <c r="AL2725"/>
      <c r="AM2725"/>
      <c r="AN2725"/>
      <c r="AS2725" s="2"/>
      <c r="AU2725"/>
      <c r="AV2725"/>
      <c r="AW2725"/>
      <c r="BB2725" s="2"/>
      <c r="BD2725"/>
      <c r="BE2725"/>
      <c r="BF2725"/>
      <c r="BK2725" s="2"/>
      <c r="BM2725"/>
      <c r="BN2725"/>
      <c r="BO2725"/>
      <c r="BT2725" s="2"/>
      <c r="BV2725"/>
      <c r="BW2725"/>
      <c r="BX2725"/>
      <c r="CC2725" s="2"/>
      <c r="CE2725"/>
      <c r="CF2725"/>
      <c r="CG2725"/>
      <c r="CL2725" s="2"/>
      <c r="CN2725"/>
      <c r="CO2725"/>
      <c r="CP2725"/>
      <c r="CU2725" s="2"/>
      <c r="CW2725"/>
      <c r="CX2725"/>
      <c r="CY2725"/>
      <c r="DD2725" s="2"/>
      <c r="DF2725"/>
      <c r="DG2725"/>
      <c r="DH2725"/>
      <c r="DM2725" s="2"/>
      <c r="DO2725"/>
      <c r="DP2725"/>
      <c r="DQ2725"/>
      <c r="DV2725" s="2"/>
      <c r="DX2725"/>
      <c r="DY2725"/>
      <c r="DZ2725"/>
      <c r="EE2725" s="2"/>
      <c r="EG2725"/>
      <c r="EH2725"/>
      <c r="EI2725"/>
      <c r="EN2725" s="2"/>
      <c r="EP2725"/>
      <c r="EQ2725"/>
      <c r="ER2725"/>
      <c r="EW2725" s="2"/>
      <c r="EY2725"/>
      <c r="EZ2725"/>
      <c r="FA2725"/>
      <c r="FF2725" s="2"/>
      <c r="FH2725"/>
      <c r="FI2725"/>
      <c r="FJ2725"/>
      <c r="FO2725" s="2"/>
      <c r="FQ2725"/>
      <c r="FR2725"/>
      <c r="FS2725"/>
      <c r="FX2725" s="2"/>
      <c r="FZ2725"/>
      <c r="GA2725"/>
      <c r="GB2725"/>
      <c r="GG2725" s="2"/>
      <c r="GI2725"/>
      <c r="GJ2725"/>
      <c r="GK2725"/>
      <c r="GP2725" s="2"/>
      <c r="GR2725"/>
      <c r="GS2725"/>
      <c r="GT2725"/>
      <c r="GY2725" s="2"/>
      <c r="HA2725"/>
      <c r="HB2725"/>
      <c r="HC2725"/>
      <c r="HH2725" s="2"/>
      <c r="HJ2725"/>
      <c r="HK2725"/>
      <c r="HL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  <c r="IP2725"/>
      <c r="IQ2725"/>
      <c r="IR2725"/>
      <c r="IS2725"/>
      <c r="IT2725"/>
      <c r="IU2725"/>
      <c r="IV2725"/>
    </row>
    <row r="2726" spans="2:256" s="1" customFormat="1">
      <c r="B2726"/>
      <c r="C2726"/>
      <c r="D2726"/>
      <c r="I2726" s="2"/>
      <c r="K2726"/>
      <c r="L2726"/>
      <c r="M2726"/>
      <c r="N2726"/>
      <c r="R2726" s="2"/>
      <c r="T2726"/>
      <c r="U2726"/>
      <c r="V2726"/>
      <c r="AA2726" s="2"/>
      <c r="AC2726"/>
      <c r="AD2726"/>
      <c r="AE2726"/>
      <c r="AJ2726" s="2"/>
      <c r="AL2726"/>
      <c r="AM2726"/>
      <c r="AN2726"/>
      <c r="AS2726" s="2"/>
      <c r="AU2726"/>
      <c r="AV2726"/>
      <c r="AW2726"/>
      <c r="BB2726" s="2"/>
      <c r="BD2726"/>
      <c r="BE2726"/>
      <c r="BF2726"/>
      <c r="BK2726" s="2"/>
      <c r="BM2726"/>
      <c r="BN2726"/>
      <c r="BO2726"/>
      <c r="BT2726" s="2"/>
      <c r="BV2726"/>
      <c r="BW2726"/>
      <c r="BX2726"/>
      <c r="CC2726" s="2"/>
      <c r="CE2726"/>
      <c r="CF2726"/>
      <c r="CG2726"/>
      <c r="CL2726" s="2"/>
      <c r="CN2726"/>
      <c r="CO2726"/>
      <c r="CP2726"/>
      <c r="CU2726" s="2"/>
      <c r="CW2726"/>
      <c r="CX2726"/>
      <c r="CY2726"/>
      <c r="DD2726" s="2"/>
      <c r="DF2726"/>
      <c r="DG2726"/>
      <c r="DH2726"/>
      <c r="DM2726" s="2"/>
      <c r="DO2726"/>
      <c r="DP2726"/>
      <c r="DQ2726"/>
      <c r="DV2726" s="2"/>
      <c r="DX2726"/>
      <c r="DY2726"/>
      <c r="DZ2726"/>
      <c r="EE2726" s="2"/>
      <c r="EG2726"/>
      <c r="EH2726"/>
      <c r="EI2726"/>
      <c r="EN2726" s="2"/>
      <c r="EP2726"/>
      <c r="EQ2726"/>
      <c r="ER2726"/>
      <c r="EW2726" s="2"/>
      <c r="EY2726"/>
      <c r="EZ2726"/>
      <c r="FA2726"/>
      <c r="FF2726" s="2"/>
      <c r="FH2726"/>
      <c r="FI2726"/>
      <c r="FJ2726"/>
      <c r="FO2726" s="2"/>
      <c r="FQ2726"/>
      <c r="FR2726"/>
      <c r="FS2726"/>
      <c r="FX2726" s="2"/>
      <c r="FZ2726"/>
      <c r="GA2726"/>
      <c r="GB2726"/>
      <c r="GG2726" s="2"/>
      <c r="GI2726"/>
      <c r="GJ2726"/>
      <c r="GK2726"/>
      <c r="GP2726" s="2"/>
      <c r="GR2726"/>
      <c r="GS2726"/>
      <c r="GT2726"/>
      <c r="GY2726" s="2"/>
      <c r="HA2726"/>
      <c r="HB2726"/>
      <c r="HC2726"/>
      <c r="HH2726" s="2"/>
      <c r="HJ2726"/>
      <c r="HK2726"/>
      <c r="HL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  <c r="IP2726"/>
      <c r="IQ2726"/>
      <c r="IR2726"/>
      <c r="IS2726"/>
      <c r="IT2726"/>
      <c r="IU2726"/>
      <c r="IV2726"/>
    </row>
    <row r="2727" spans="2:256" s="1" customFormat="1">
      <c r="B2727"/>
      <c r="C2727"/>
      <c r="D2727"/>
      <c r="I2727" s="2"/>
      <c r="K2727"/>
      <c r="L2727"/>
      <c r="M2727"/>
      <c r="N2727"/>
      <c r="R2727" s="2"/>
      <c r="T2727"/>
      <c r="U2727"/>
      <c r="V2727"/>
      <c r="AA2727" s="2"/>
      <c r="AC2727"/>
      <c r="AD2727"/>
      <c r="AE2727"/>
      <c r="AJ2727" s="2"/>
      <c r="AL2727"/>
      <c r="AM2727"/>
      <c r="AN2727"/>
      <c r="AS2727" s="2"/>
      <c r="AU2727"/>
      <c r="AV2727"/>
      <c r="AW2727"/>
      <c r="BB2727" s="2"/>
      <c r="BD2727"/>
      <c r="BE2727"/>
      <c r="BF2727"/>
      <c r="BK2727" s="2"/>
      <c r="BM2727"/>
      <c r="BN2727"/>
      <c r="BO2727"/>
      <c r="BT2727" s="2"/>
      <c r="BV2727"/>
      <c r="BW2727"/>
      <c r="BX2727"/>
      <c r="CC2727" s="2"/>
      <c r="CE2727"/>
      <c r="CF2727"/>
      <c r="CG2727"/>
      <c r="CL2727" s="2"/>
      <c r="CN2727"/>
      <c r="CO2727"/>
      <c r="CP2727"/>
      <c r="CU2727" s="2"/>
      <c r="CW2727"/>
      <c r="CX2727"/>
      <c r="CY2727"/>
      <c r="DD2727" s="2"/>
      <c r="DF2727"/>
      <c r="DG2727"/>
      <c r="DH2727"/>
      <c r="DM2727" s="2"/>
      <c r="DO2727"/>
      <c r="DP2727"/>
      <c r="DQ2727"/>
      <c r="DV2727" s="2"/>
      <c r="DX2727"/>
      <c r="DY2727"/>
      <c r="DZ2727"/>
      <c r="EE2727" s="2"/>
      <c r="EG2727"/>
      <c r="EH2727"/>
      <c r="EI2727"/>
      <c r="EN2727" s="2"/>
      <c r="EP2727"/>
      <c r="EQ2727"/>
      <c r="ER2727"/>
      <c r="EW2727" s="2"/>
      <c r="EY2727"/>
      <c r="EZ2727"/>
      <c r="FA2727"/>
      <c r="FF2727" s="2"/>
      <c r="FH2727"/>
      <c r="FI2727"/>
      <c r="FJ2727"/>
      <c r="FO2727" s="2"/>
      <c r="FQ2727"/>
      <c r="FR2727"/>
      <c r="FS2727"/>
      <c r="FX2727" s="2"/>
      <c r="FZ2727"/>
      <c r="GA2727"/>
      <c r="GB2727"/>
      <c r="GG2727" s="2"/>
      <c r="GI2727"/>
      <c r="GJ2727"/>
      <c r="GK2727"/>
      <c r="GP2727" s="2"/>
      <c r="GR2727"/>
      <c r="GS2727"/>
      <c r="GT2727"/>
      <c r="GY2727" s="2"/>
      <c r="HA2727"/>
      <c r="HB2727"/>
      <c r="HC2727"/>
      <c r="HH2727" s="2"/>
      <c r="HJ2727"/>
      <c r="HK2727"/>
      <c r="HL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  <c r="IP2727"/>
      <c r="IQ2727"/>
      <c r="IR2727"/>
      <c r="IS2727"/>
      <c r="IT2727"/>
      <c r="IU2727"/>
      <c r="IV2727"/>
    </row>
    <row r="2728" spans="2:256" s="1" customFormat="1">
      <c r="B2728"/>
      <c r="C2728"/>
      <c r="D2728"/>
      <c r="I2728" s="2"/>
      <c r="K2728"/>
      <c r="L2728"/>
      <c r="M2728"/>
      <c r="N2728"/>
      <c r="R2728" s="2"/>
      <c r="T2728"/>
      <c r="U2728"/>
      <c r="V2728"/>
      <c r="AA2728" s="2"/>
      <c r="AC2728"/>
      <c r="AD2728"/>
      <c r="AE2728"/>
      <c r="AJ2728" s="2"/>
      <c r="AL2728"/>
      <c r="AM2728"/>
      <c r="AN2728"/>
      <c r="AS2728" s="2"/>
      <c r="AU2728"/>
      <c r="AV2728"/>
      <c r="AW2728"/>
      <c r="BB2728" s="2"/>
      <c r="BD2728"/>
      <c r="BE2728"/>
      <c r="BF2728"/>
      <c r="BK2728" s="2"/>
      <c r="BM2728"/>
      <c r="BN2728"/>
      <c r="BO2728"/>
      <c r="BT2728" s="2"/>
      <c r="BV2728"/>
      <c r="BW2728"/>
      <c r="BX2728"/>
      <c r="CC2728" s="2"/>
      <c r="CE2728"/>
      <c r="CF2728"/>
      <c r="CG2728"/>
      <c r="CL2728" s="2"/>
      <c r="CN2728"/>
      <c r="CO2728"/>
      <c r="CP2728"/>
      <c r="CU2728" s="2"/>
      <c r="CW2728"/>
      <c r="CX2728"/>
      <c r="CY2728"/>
      <c r="DD2728" s="2"/>
      <c r="DF2728"/>
      <c r="DG2728"/>
      <c r="DH2728"/>
      <c r="DM2728" s="2"/>
      <c r="DO2728"/>
      <c r="DP2728"/>
      <c r="DQ2728"/>
      <c r="DV2728" s="2"/>
      <c r="DX2728"/>
      <c r="DY2728"/>
      <c r="DZ2728"/>
      <c r="EE2728" s="2"/>
      <c r="EG2728"/>
      <c r="EH2728"/>
      <c r="EI2728"/>
      <c r="EN2728" s="2"/>
      <c r="EP2728"/>
      <c r="EQ2728"/>
      <c r="ER2728"/>
      <c r="EW2728" s="2"/>
      <c r="EY2728"/>
      <c r="EZ2728"/>
      <c r="FA2728"/>
      <c r="FF2728" s="2"/>
      <c r="FH2728"/>
      <c r="FI2728"/>
      <c r="FJ2728"/>
      <c r="FO2728" s="2"/>
      <c r="FQ2728"/>
      <c r="FR2728"/>
      <c r="FS2728"/>
      <c r="FX2728" s="2"/>
      <c r="FZ2728"/>
      <c r="GA2728"/>
      <c r="GB2728"/>
      <c r="GG2728" s="2"/>
      <c r="GI2728"/>
      <c r="GJ2728"/>
      <c r="GK2728"/>
      <c r="GP2728" s="2"/>
      <c r="GR2728"/>
      <c r="GS2728"/>
      <c r="GT2728"/>
      <c r="GY2728" s="2"/>
      <c r="HA2728"/>
      <c r="HB2728"/>
      <c r="HC2728"/>
      <c r="HH2728" s="2"/>
      <c r="HJ2728"/>
      <c r="HK2728"/>
      <c r="HL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  <c r="IP2728"/>
      <c r="IQ2728"/>
      <c r="IR2728"/>
      <c r="IS2728"/>
      <c r="IT2728"/>
      <c r="IU2728"/>
      <c r="IV2728"/>
    </row>
    <row r="2729" spans="2:256" s="1" customFormat="1">
      <c r="B2729"/>
      <c r="C2729"/>
      <c r="D2729"/>
      <c r="I2729" s="2"/>
      <c r="K2729"/>
      <c r="L2729"/>
      <c r="M2729"/>
      <c r="N2729"/>
      <c r="R2729" s="2"/>
      <c r="T2729"/>
      <c r="U2729"/>
      <c r="V2729"/>
      <c r="AA2729" s="2"/>
      <c r="AC2729"/>
      <c r="AD2729"/>
      <c r="AE2729"/>
      <c r="AJ2729" s="2"/>
      <c r="AL2729"/>
      <c r="AM2729"/>
      <c r="AN2729"/>
      <c r="AS2729" s="2"/>
      <c r="AU2729"/>
      <c r="AV2729"/>
      <c r="AW2729"/>
      <c r="BB2729" s="2"/>
      <c r="BD2729"/>
      <c r="BE2729"/>
      <c r="BF2729"/>
      <c r="BK2729" s="2"/>
      <c r="BM2729"/>
      <c r="BN2729"/>
      <c r="BO2729"/>
      <c r="BT2729" s="2"/>
      <c r="BV2729"/>
      <c r="BW2729"/>
      <c r="BX2729"/>
      <c r="CC2729" s="2"/>
      <c r="CE2729"/>
      <c r="CF2729"/>
      <c r="CG2729"/>
      <c r="CL2729" s="2"/>
      <c r="CN2729"/>
      <c r="CO2729"/>
      <c r="CP2729"/>
      <c r="CU2729" s="2"/>
      <c r="CW2729"/>
      <c r="CX2729"/>
      <c r="CY2729"/>
      <c r="DD2729" s="2"/>
      <c r="DF2729"/>
      <c r="DG2729"/>
      <c r="DH2729"/>
      <c r="DM2729" s="2"/>
      <c r="DO2729"/>
      <c r="DP2729"/>
      <c r="DQ2729"/>
      <c r="DV2729" s="2"/>
      <c r="DX2729"/>
      <c r="DY2729"/>
      <c r="DZ2729"/>
      <c r="EE2729" s="2"/>
      <c r="EG2729"/>
      <c r="EH2729"/>
      <c r="EI2729"/>
      <c r="EN2729" s="2"/>
      <c r="EP2729"/>
      <c r="EQ2729"/>
      <c r="ER2729"/>
      <c r="EW2729" s="2"/>
      <c r="EY2729"/>
      <c r="EZ2729"/>
      <c r="FA2729"/>
      <c r="FF2729" s="2"/>
      <c r="FH2729"/>
      <c r="FI2729"/>
      <c r="FJ2729"/>
      <c r="FO2729" s="2"/>
      <c r="FQ2729"/>
      <c r="FR2729"/>
      <c r="FS2729"/>
      <c r="FX2729" s="2"/>
      <c r="FZ2729"/>
      <c r="GA2729"/>
      <c r="GB2729"/>
      <c r="GG2729" s="2"/>
      <c r="GI2729"/>
      <c r="GJ2729"/>
      <c r="GK2729"/>
      <c r="GP2729" s="2"/>
      <c r="GR2729"/>
      <c r="GS2729"/>
      <c r="GT2729"/>
      <c r="GY2729" s="2"/>
      <c r="HA2729"/>
      <c r="HB2729"/>
      <c r="HC2729"/>
      <c r="HH2729" s="2"/>
      <c r="HJ2729"/>
      <c r="HK2729"/>
      <c r="HL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  <c r="IP2729"/>
      <c r="IQ2729"/>
      <c r="IR2729"/>
      <c r="IS2729"/>
      <c r="IT2729"/>
      <c r="IU2729"/>
      <c r="IV2729"/>
    </row>
    <row r="2730" spans="2:256" s="1" customFormat="1">
      <c r="B2730"/>
      <c r="C2730"/>
      <c r="D2730"/>
      <c r="I2730" s="2"/>
      <c r="K2730"/>
      <c r="L2730"/>
      <c r="M2730"/>
      <c r="N2730"/>
      <c r="R2730" s="2"/>
      <c r="T2730"/>
      <c r="U2730"/>
      <c r="V2730"/>
      <c r="AA2730" s="2"/>
      <c r="AC2730"/>
      <c r="AD2730"/>
      <c r="AE2730"/>
      <c r="AJ2730" s="2"/>
      <c r="AL2730"/>
      <c r="AM2730"/>
      <c r="AN2730"/>
      <c r="AS2730" s="2"/>
      <c r="AU2730"/>
      <c r="AV2730"/>
      <c r="AW2730"/>
      <c r="BB2730" s="2"/>
      <c r="BD2730"/>
      <c r="BE2730"/>
      <c r="BF2730"/>
      <c r="BK2730" s="2"/>
      <c r="BM2730"/>
      <c r="BN2730"/>
      <c r="BO2730"/>
      <c r="BT2730" s="2"/>
      <c r="BV2730"/>
      <c r="BW2730"/>
      <c r="BX2730"/>
      <c r="CC2730" s="2"/>
      <c r="CE2730"/>
      <c r="CF2730"/>
      <c r="CG2730"/>
      <c r="CL2730" s="2"/>
      <c r="CN2730"/>
      <c r="CO2730"/>
      <c r="CP2730"/>
      <c r="CU2730" s="2"/>
      <c r="CW2730"/>
      <c r="CX2730"/>
      <c r="CY2730"/>
      <c r="DD2730" s="2"/>
      <c r="DF2730"/>
      <c r="DG2730"/>
      <c r="DH2730"/>
      <c r="DM2730" s="2"/>
      <c r="DO2730"/>
      <c r="DP2730"/>
      <c r="DQ2730"/>
      <c r="DV2730" s="2"/>
      <c r="DX2730"/>
      <c r="DY2730"/>
      <c r="DZ2730"/>
      <c r="EE2730" s="2"/>
      <c r="EG2730"/>
      <c r="EH2730"/>
      <c r="EI2730"/>
      <c r="EN2730" s="2"/>
      <c r="EP2730"/>
      <c r="EQ2730"/>
      <c r="ER2730"/>
      <c r="EW2730" s="2"/>
      <c r="EY2730"/>
      <c r="EZ2730"/>
      <c r="FA2730"/>
      <c r="FF2730" s="2"/>
      <c r="FH2730"/>
      <c r="FI2730"/>
      <c r="FJ2730"/>
      <c r="FO2730" s="2"/>
      <c r="FQ2730"/>
      <c r="FR2730"/>
      <c r="FS2730"/>
      <c r="FX2730" s="2"/>
      <c r="FZ2730"/>
      <c r="GA2730"/>
      <c r="GB2730"/>
      <c r="GG2730" s="2"/>
      <c r="GI2730"/>
      <c r="GJ2730"/>
      <c r="GK2730"/>
      <c r="GP2730" s="2"/>
      <c r="GR2730"/>
      <c r="GS2730"/>
      <c r="GT2730"/>
      <c r="GY2730" s="2"/>
      <c r="HA2730"/>
      <c r="HB2730"/>
      <c r="HC2730"/>
      <c r="HH2730" s="2"/>
      <c r="HJ2730"/>
      <c r="HK2730"/>
      <c r="HL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  <c r="IP2730"/>
      <c r="IQ2730"/>
      <c r="IR2730"/>
      <c r="IS2730"/>
      <c r="IT2730"/>
      <c r="IU2730"/>
      <c r="IV2730"/>
    </row>
    <row r="2731" spans="2:256" s="1" customFormat="1">
      <c r="B2731"/>
      <c r="C2731"/>
      <c r="D2731"/>
      <c r="I2731" s="2"/>
      <c r="K2731"/>
      <c r="L2731"/>
      <c r="M2731"/>
      <c r="N2731"/>
      <c r="R2731" s="2"/>
      <c r="T2731"/>
      <c r="U2731"/>
      <c r="V2731"/>
      <c r="AA2731" s="2"/>
      <c r="AC2731"/>
      <c r="AD2731"/>
      <c r="AE2731"/>
      <c r="AJ2731" s="2"/>
      <c r="AL2731"/>
      <c r="AM2731"/>
      <c r="AN2731"/>
      <c r="AS2731" s="2"/>
      <c r="AU2731"/>
      <c r="AV2731"/>
      <c r="AW2731"/>
      <c r="BB2731" s="2"/>
      <c r="BD2731"/>
      <c r="BE2731"/>
      <c r="BF2731"/>
      <c r="BK2731" s="2"/>
      <c r="BM2731"/>
      <c r="BN2731"/>
      <c r="BO2731"/>
      <c r="BT2731" s="2"/>
      <c r="BV2731"/>
      <c r="BW2731"/>
      <c r="BX2731"/>
      <c r="CC2731" s="2"/>
      <c r="CE2731"/>
      <c r="CF2731"/>
      <c r="CG2731"/>
      <c r="CL2731" s="2"/>
      <c r="CN2731"/>
      <c r="CO2731"/>
      <c r="CP2731"/>
      <c r="CU2731" s="2"/>
      <c r="CW2731"/>
      <c r="CX2731"/>
      <c r="CY2731"/>
      <c r="DD2731" s="2"/>
      <c r="DF2731"/>
      <c r="DG2731"/>
      <c r="DH2731"/>
      <c r="DM2731" s="2"/>
      <c r="DO2731"/>
      <c r="DP2731"/>
      <c r="DQ2731"/>
      <c r="DV2731" s="2"/>
      <c r="DX2731"/>
      <c r="DY2731"/>
      <c r="DZ2731"/>
      <c r="EE2731" s="2"/>
      <c r="EG2731"/>
      <c r="EH2731"/>
      <c r="EI2731"/>
      <c r="EN2731" s="2"/>
      <c r="EP2731"/>
      <c r="EQ2731"/>
      <c r="ER2731"/>
      <c r="EW2731" s="2"/>
      <c r="EY2731"/>
      <c r="EZ2731"/>
      <c r="FA2731"/>
      <c r="FF2731" s="2"/>
      <c r="FH2731"/>
      <c r="FI2731"/>
      <c r="FJ2731"/>
      <c r="FO2731" s="2"/>
      <c r="FQ2731"/>
      <c r="FR2731"/>
      <c r="FS2731"/>
      <c r="FX2731" s="2"/>
      <c r="FZ2731"/>
      <c r="GA2731"/>
      <c r="GB2731"/>
      <c r="GG2731" s="2"/>
      <c r="GI2731"/>
      <c r="GJ2731"/>
      <c r="GK2731"/>
      <c r="GP2731" s="2"/>
      <c r="GR2731"/>
      <c r="GS2731"/>
      <c r="GT2731"/>
      <c r="GY2731" s="2"/>
      <c r="HA2731"/>
      <c r="HB2731"/>
      <c r="HC2731"/>
      <c r="HH2731" s="2"/>
      <c r="HJ2731"/>
      <c r="HK2731"/>
      <c r="HL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  <c r="IP2731"/>
      <c r="IQ2731"/>
      <c r="IR2731"/>
      <c r="IS2731"/>
      <c r="IT2731"/>
      <c r="IU2731"/>
      <c r="IV2731"/>
    </row>
    <row r="2732" spans="2:256" s="1" customFormat="1">
      <c r="B2732"/>
      <c r="C2732"/>
      <c r="D2732"/>
      <c r="I2732" s="2"/>
      <c r="K2732"/>
      <c r="L2732"/>
      <c r="M2732"/>
      <c r="N2732"/>
      <c r="R2732" s="2"/>
      <c r="T2732"/>
      <c r="U2732"/>
      <c r="V2732"/>
      <c r="AA2732" s="2"/>
      <c r="AC2732"/>
      <c r="AD2732"/>
      <c r="AE2732"/>
      <c r="AJ2732" s="2"/>
      <c r="AL2732"/>
      <c r="AM2732"/>
      <c r="AN2732"/>
      <c r="AS2732" s="2"/>
      <c r="AU2732"/>
      <c r="AV2732"/>
      <c r="AW2732"/>
      <c r="BB2732" s="2"/>
      <c r="BD2732"/>
      <c r="BE2732"/>
      <c r="BF2732"/>
      <c r="BK2732" s="2"/>
      <c r="BM2732"/>
      <c r="BN2732"/>
      <c r="BO2732"/>
      <c r="BT2732" s="2"/>
      <c r="BV2732"/>
      <c r="BW2732"/>
      <c r="BX2732"/>
      <c r="CC2732" s="2"/>
      <c r="CE2732"/>
      <c r="CF2732"/>
      <c r="CG2732"/>
      <c r="CL2732" s="2"/>
      <c r="CN2732"/>
      <c r="CO2732"/>
      <c r="CP2732"/>
      <c r="CU2732" s="2"/>
      <c r="CW2732"/>
      <c r="CX2732"/>
      <c r="CY2732"/>
      <c r="DD2732" s="2"/>
      <c r="DF2732"/>
      <c r="DG2732"/>
      <c r="DH2732"/>
      <c r="DM2732" s="2"/>
      <c r="DO2732"/>
      <c r="DP2732"/>
      <c r="DQ2732"/>
      <c r="DV2732" s="2"/>
      <c r="DX2732"/>
      <c r="DY2732"/>
      <c r="DZ2732"/>
      <c r="EE2732" s="2"/>
      <c r="EG2732"/>
      <c r="EH2732"/>
      <c r="EI2732"/>
      <c r="EN2732" s="2"/>
      <c r="EP2732"/>
      <c r="EQ2732"/>
      <c r="ER2732"/>
      <c r="EW2732" s="2"/>
      <c r="EY2732"/>
      <c r="EZ2732"/>
      <c r="FA2732"/>
      <c r="FF2732" s="2"/>
      <c r="FH2732"/>
      <c r="FI2732"/>
      <c r="FJ2732"/>
      <c r="FO2732" s="2"/>
      <c r="FQ2732"/>
      <c r="FR2732"/>
      <c r="FS2732"/>
      <c r="FX2732" s="2"/>
      <c r="FZ2732"/>
      <c r="GA2732"/>
      <c r="GB2732"/>
      <c r="GG2732" s="2"/>
      <c r="GI2732"/>
      <c r="GJ2732"/>
      <c r="GK2732"/>
      <c r="GP2732" s="2"/>
      <c r="GR2732"/>
      <c r="GS2732"/>
      <c r="GT2732"/>
      <c r="GY2732" s="2"/>
      <c r="HA2732"/>
      <c r="HB2732"/>
      <c r="HC2732"/>
      <c r="HH2732" s="2"/>
      <c r="HJ2732"/>
      <c r="HK2732"/>
      <c r="HL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  <c r="IP2732"/>
      <c r="IQ2732"/>
      <c r="IR2732"/>
      <c r="IS2732"/>
      <c r="IT2732"/>
      <c r="IU2732"/>
      <c r="IV2732"/>
    </row>
    <row r="2733" spans="2:256" s="1" customFormat="1">
      <c r="B2733"/>
      <c r="C2733"/>
      <c r="D2733"/>
      <c r="I2733" s="2"/>
      <c r="K2733"/>
      <c r="L2733"/>
      <c r="M2733"/>
      <c r="N2733"/>
      <c r="R2733" s="2"/>
      <c r="T2733"/>
      <c r="U2733"/>
      <c r="V2733"/>
      <c r="AA2733" s="2"/>
      <c r="AC2733"/>
      <c r="AD2733"/>
      <c r="AE2733"/>
      <c r="AJ2733" s="2"/>
      <c r="AL2733"/>
      <c r="AM2733"/>
      <c r="AN2733"/>
      <c r="AS2733" s="2"/>
      <c r="AU2733"/>
      <c r="AV2733"/>
      <c r="AW2733"/>
      <c r="BB2733" s="2"/>
      <c r="BD2733"/>
      <c r="BE2733"/>
      <c r="BF2733"/>
      <c r="BK2733" s="2"/>
      <c r="BM2733"/>
      <c r="BN2733"/>
      <c r="BO2733"/>
      <c r="BT2733" s="2"/>
      <c r="BV2733"/>
      <c r="BW2733"/>
      <c r="BX2733"/>
      <c r="CC2733" s="2"/>
      <c r="CE2733"/>
      <c r="CF2733"/>
      <c r="CG2733"/>
      <c r="CL2733" s="2"/>
      <c r="CN2733"/>
      <c r="CO2733"/>
      <c r="CP2733"/>
      <c r="CU2733" s="2"/>
      <c r="CW2733"/>
      <c r="CX2733"/>
      <c r="CY2733"/>
      <c r="DD2733" s="2"/>
      <c r="DF2733"/>
      <c r="DG2733"/>
      <c r="DH2733"/>
      <c r="DM2733" s="2"/>
      <c r="DO2733"/>
      <c r="DP2733"/>
      <c r="DQ2733"/>
      <c r="DV2733" s="2"/>
      <c r="DX2733"/>
      <c r="DY2733"/>
      <c r="DZ2733"/>
      <c r="EE2733" s="2"/>
      <c r="EG2733"/>
      <c r="EH2733"/>
      <c r="EI2733"/>
      <c r="EN2733" s="2"/>
      <c r="EP2733"/>
      <c r="EQ2733"/>
      <c r="ER2733"/>
      <c r="EW2733" s="2"/>
      <c r="EY2733"/>
      <c r="EZ2733"/>
      <c r="FA2733"/>
      <c r="FF2733" s="2"/>
      <c r="FH2733"/>
      <c r="FI2733"/>
      <c r="FJ2733"/>
      <c r="FO2733" s="2"/>
      <c r="FQ2733"/>
      <c r="FR2733"/>
      <c r="FS2733"/>
      <c r="FX2733" s="2"/>
      <c r="FZ2733"/>
      <c r="GA2733"/>
      <c r="GB2733"/>
      <c r="GG2733" s="2"/>
      <c r="GI2733"/>
      <c r="GJ2733"/>
      <c r="GK2733"/>
      <c r="GP2733" s="2"/>
      <c r="GR2733"/>
      <c r="GS2733"/>
      <c r="GT2733"/>
      <c r="GY2733" s="2"/>
      <c r="HA2733"/>
      <c r="HB2733"/>
      <c r="HC2733"/>
      <c r="HH2733" s="2"/>
      <c r="HJ2733"/>
      <c r="HK2733"/>
      <c r="HL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  <c r="IP2733"/>
      <c r="IQ2733"/>
      <c r="IR2733"/>
      <c r="IS2733"/>
      <c r="IT2733"/>
      <c r="IU2733"/>
      <c r="IV2733"/>
    </row>
    <row r="2734" spans="2:256" s="1" customFormat="1">
      <c r="B2734"/>
      <c r="C2734"/>
      <c r="D2734"/>
      <c r="I2734" s="2"/>
      <c r="K2734"/>
      <c r="L2734"/>
      <c r="M2734"/>
      <c r="N2734"/>
      <c r="R2734" s="2"/>
      <c r="T2734"/>
      <c r="U2734"/>
      <c r="V2734"/>
      <c r="AA2734" s="2"/>
      <c r="AC2734"/>
      <c r="AD2734"/>
      <c r="AE2734"/>
      <c r="AJ2734" s="2"/>
      <c r="AL2734"/>
      <c r="AM2734"/>
      <c r="AN2734"/>
      <c r="AS2734" s="2"/>
      <c r="AU2734"/>
      <c r="AV2734"/>
      <c r="AW2734"/>
      <c r="BB2734" s="2"/>
      <c r="BD2734"/>
      <c r="BE2734"/>
      <c r="BF2734"/>
      <c r="BK2734" s="2"/>
      <c r="BM2734"/>
      <c r="BN2734"/>
      <c r="BO2734"/>
      <c r="BT2734" s="2"/>
      <c r="BV2734"/>
      <c r="BW2734"/>
      <c r="BX2734"/>
      <c r="CC2734" s="2"/>
      <c r="CE2734"/>
      <c r="CF2734"/>
      <c r="CG2734"/>
      <c r="CL2734" s="2"/>
      <c r="CN2734"/>
      <c r="CO2734"/>
      <c r="CP2734"/>
      <c r="CU2734" s="2"/>
      <c r="CW2734"/>
      <c r="CX2734"/>
      <c r="CY2734"/>
      <c r="DD2734" s="2"/>
      <c r="DF2734"/>
      <c r="DG2734"/>
      <c r="DH2734"/>
      <c r="DM2734" s="2"/>
      <c r="DO2734"/>
      <c r="DP2734"/>
      <c r="DQ2734"/>
      <c r="DV2734" s="2"/>
      <c r="DX2734"/>
      <c r="DY2734"/>
      <c r="DZ2734"/>
      <c r="EE2734" s="2"/>
      <c r="EG2734"/>
      <c r="EH2734"/>
      <c r="EI2734"/>
      <c r="EN2734" s="2"/>
      <c r="EP2734"/>
      <c r="EQ2734"/>
      <c r="ER2734"/>
      <c r="EW2734" s="2"/>
      <c r="EY2734"/>
      <c r="EZ2734"/>
      <c r="FA2734"/>
      <c r="FF2734" s="2"/>
      <c r="FH2734"/>
      <c r="FI2734"/>
      <c r="FJ2734"/>
      <c r="FO2734" s="2"/>
      <c r="FQ2734"/>
      <c r="FR2734"/>
      <c r="FS2734"/>
      <c r="FX2734" s="2"/>
      <c r="FZ2734"/>
      <c r="GA2734"/>
      <c r="GB2734"/>
      <c r="GG2734" s="2"/>
      <c r="GI2734"/>
      <c r="GJ2734"/>
      <c r="GK2734"/>
      <c r="GP2734" s="2"/>
      <c r="GR2734"/>
      <c r="GS2734"/>
      <c r="GT2734"/>
      <c r="GY2734" s="2"/>
      <c r="HA2734"/>
      <c r="HB2734"/>
      <c r="HC2734"/>
      <c r="HH2734" s="2"/>
      <c r="HJ2734"/>
      <c r="HK2734"/>
      <c r="HL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  <c r="IP2734"/>
      <c r="IQ2734"/>
      <c r="IR2734"/>
      <c r="IS2734"/>
      <c r="IT2734"/>
      <c r="IU2734"/>
      <c r="IV2734"/>
    </row>
    <row r="2735" spans="2:256" s="1" customFormat="1">
      <c r="B2735"/>
      <c r="C2735"/>
      <c r="D2735"/>
      <c r="I2735" s="2"/>
      <c r="K2735"/>
      <c r="L2735"/>
      <c r="M2735"/>
      <c r="N2735"/>
      <c r="R2735" s="2"/>
      <c r="T2735"/>
      <c r="U2735"/>
      <c r="V2735"/>
      <c r="AA2735" s="2"/>
      <c r="AC2735"/>
      <c r="AD2735"/>
      <c r="AE2735"/>
      <c r="AJ2735" s="2"/>
      <c r="AL2735"/>
      <c r="AM2735"/>
      <c r="AN2735"/>
      <c r="AS2735" s="2"/>
      <c r="AU2735"/>
      <c r="AV2735"/>
      <c r="AW2735"/>
      <c r="BB2735" s="2"/>
      <c r="BD2735"/>
      <c r="BE2735"/>
      <c r="BF2735"/>
      <c r="BK2735" s="2"/>
      <c r="BM2735"/>
      <c r="BN2735"/>
      <c r="BO2735"/>
      <c r="BT2735" s="2"/>
      <c r="BV2735"/>
      <c r="BW2735"/>
      <c r="BX2735"/>
      <c r="CC2735" s="2"/>
      <c r="CE2735"/>
      <c r="CF2735"/>
      <c r="CG2735"/>
      <c r="CL2735" s="2"/>
      <c r="CN2735"/>
      <c r="CO2735"/>
      <c r="CP2735"/>
      <c r="CU2735" s="2"/>
      <c r="CW2735"/>
      <c r="CX2735"/>
      <c r="CY2735"/>
      <c r="DD2735" s="2"/>
      <c r="DF2735"/>
      <c r="DG2735"/>
      <c r="DH2735"/>
      <c r="DM2735" s="2"/>
      <c r="DO2735"/>
      <c r="DP2735"/>
      <c r="DQ2735"/>
      <c r="DV2735" s="2"/>
      <c r="DX2735"/>
      <c r="DY2735"/>
      <c r="DZ2735"/>
      <c r="EE2735" s="2"/>
      <c r="EG2735"/>
      <c r="EH2735"/>
      <c r="EI2735"/>
      <c r="EN2735" s="2"/>
      <c r="EP2735"/>
      <c r="EQ2735"/>
      <c r="ER2735"/>
      <c r="EW2735" s="2"/>
      <c r="EY2735"/>
      <c r="EZ2735"/>
      <c r="FA2735"/>
      <c r="FF2735" s="2"/>
      <c r="FH2735"/>
      <c r="FI2735"/>
      <c r="FJ2735"/>
      <c r="FO2735" s="2"/>
      <c r="FQ2735"/>
      <c r="FR2735"/>
      <c r="FS2735"/>
      <c r="FX2735" s="2"/>
      <c r="FZ2735"/>
      <c r="GA2735"/>
      <c r="GB2735"/>
      <c r="GG2735" s="2"/>
      <c r="GI2735"/>
      <c r="GJ2735"/>
      <c r="GK2735"/>
      <c r="GP2735" s="2"/>
      <c r="GR2735"/>
      <c r="GS2735"/>
      <c r="GT2735"/>
      <c r="GY2735" s="2"/>
      <c r="HA2735"/>
      <c r="HB2735"/>
      <c r="HC2735"/>
      <c r="HH2735" s="2"/>
      <c r="HJ2735"/>
      <c r="HK2735"/>
      <c r="HL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  <c r="IP2735"/>
      <c r="IQ2735"/>
      <c r="IR2735"/>
      <c r="IS2735"/>
      <c r="IT2735"/>
      <c r="IU2735"/>
      <c r="IV2735"/>
    </row>
    <row r="2736" spans="2:256" s="1" customFormat="1">
      <c r="B2736"/>
      <c r="C2736"/>
      <c r="D2736"/>
      <c r="I2736" s="2"/>
      <c r="K2736"/>
      <c r="L2736"/>
      <c r="M2736"/>
      <c r="N2736"/>
      <c r="R2736" s="2"/>
      <c r="T2736"/>
      <c r="U2736"/>
      <c r="V2736"/>
      <c r="AA2736" s="2"/>
      <c r="AC2736"/>
      <c r="AD2736"/>
      <c r="AE2736"/>
      <c r="AJ2736" s="2"/>
      <c r="AL2736"/>
      <c r="AM2736"/>
      <c r="AN2736"/>
      <c r="AS2736" s="2"/>
      <c r="AU2736"/>
      <c r="AV2736"/>
      <c r="AW2736"/>
      <c r="BB2736" s="2"/>
      <c r="BD2736"/>
      <c r="BE2736"/>
      <c r="BF2736"/>
      <c r="BK2736" s="2"/>
      <c r="BM2736"/>
      <c r="BN2736"/>
      <c r="BO2736"/>
      <c r="BT2736" s="2"/>
      <c r="BV2736"/>
      <c r="BW2736"/>
      <c r="BX2736"/>
      <c r="CC2736" s="2"/>
      <c r="CE2736"/>
      <c r="CF2736"/>
      <c r="CG2736"/>
      <c r="CL2736" s="2"/>
      <c r="CN2736"/>
      <c r="CO2736"/>
      <c r="CP2736"/>
      <c r="CU2736" s="2"/>
      <c r="CW2736"/>
      <c r="CX2736"/>
      <c r="CY2736"/>
      <c r="DD2736" s="2"/>
      <c r="DF2736"/>
      <c r="DG2736"/>
      <c r="DH2736"/>
      <c r="DM2736" s="2"/>
      <c r="DO2736"/>
      <c r="DP2736"/>
      <c r="DQ2736"/>
      <c r="DV2736" s="2"/>
      <c r="DX2736"/>
      <c r="DY2736"/>
      <c r="DZ2736"/>
      <c r="EE2736" s="2"/>
      <c r="EG2736"/>
      <c r="EH2736"/>
      <c r="EI2736"/>
      <c r="EN2736" s="2"/>
      <c r="EP2736"/>
      <c r="EQ2736"/>
      <c r="ER2736"/>
      <c r="EW2736" s="2"/>
      <c r="EY2736"/>
      <c r="EZ2736"/>
      <c r="FA2736"/>
      <c r="FF2736" s="2"/>
      <c r="FH2736"/>
      <c r="FI2736"/>
      <c r="FJ2736"/>
      <c r="FO2736" s="2"/>
      <c r="FQ2736"/>
      <c r="FR2736"/>
      <c r="FS2736"/>
      <c r="FX2736" s="2"/>
      <c r="FZ2736"/>
      <c r="GA2736"/>
      <c r="GB2736"/>
      <c r="GG2736" s="2"/>
      <c r="GI2736"/>
      <c r="GJ2736"/>
      <c r="GK2736"/>
      <c r="GP2736" s="2"/>
      <c r="GR2736"/>
      <c r="GS2736"/>
      <c r="GT2736"/>
      <c r="GY2736" s="2"/>
      <c r="HA2736"/>
      <c r="HB2736"/>
      <c r="HC2736"/>
      <c r="HH2736" s="2"/>
      <c r="HJ2736"/>
      <c r="HK2736"/>
      <c r="HL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  <c r="IP2736"/>
      <c r="IQ2736"/>
      <c r="IR2736"/>
      <c r="IS2736"/>
      <c r="IT2736"/>
      <c r="IU2736"/>
      <c r="IV2736"/>
    </row>
    <row r="2737" spans="2:256" s="1" customFormat="1">
      <c r="B2737"/>
      <c r="C2737"/>
      <c r="D2737"/>
      <c r="I2737" s="2"/>
      <c r="K2737"/>
      <c r="L2737"/>
      <c r="M2737"/>
      <c r="N2737"/>
      <c r="R2737" s="2"/>
      <c r="T2737"/>
      <c r="U2737"/>
      <c r="V2737"/>
      <c r="AA2737" s="2"/>
      <c r="AC2737"/>
      <c r="AD2737"/>
      <c r="AE2737"/>
      <c r="AJ2737" s="2"/>
      <c r="AL2737"/>
      <c r="AM2737"/>
      <c r="AN2737"/>
      <c r="AS2737" s="2"/>
      <c r="AU2737"/>
      <c r="AV2737"/>
      <c r="AW2737"/>
      <c r="BB2737" s="2"/>
      <c r="BD2737"/>
      <c r="BE2737"/>
      <c r="BF2737"/>
      <c r="BK2737" s="2"/>
      <c r="BM2737"/>
      <c r="BN2737"/>
      <c r="BO2737"/>
      <c r="BT2737" s="2"/>
      <c r="BV2737"/>
      <c r="BW2737"/>
      <c r="BX2737"/>
      <c r="CC2737" s="2"/>
      <c r="CE2737"/>
      <c r="CF2737"/>
      <c r="CG2737"/>
      <c r="CL2737" s="2"/>
      <c r="CN2737"/>
      <c r="CO2737"/>
      <c r="CP2737"/>
      <c r="CU2737" s="2"/>
      <c r="CW2737"/>
      <c r="CX2737"/>
      <c r="CY2737"/>
      <c r="DD2737" s="2"/>
      <c r="DF2737"/>
      <c r="DG2737"/>
      <c r="DH2737"/>
      <c r="DM2737" s="2"/>
      <c r="DO2737"/>
      <c r="DP2737"/>
      <c r="DQ2737"/>
      <c r="DV2737" s="2"/>
      <c r="DX2737"/>
      <c r="DY2737"/>
      <c r="DZ2737"/>
      <c r="EE2737" s="2"/>
      <c r="EG2737"/>
      <c r="EH2737"/>
      <c r="EI2737"/>
      <c r="EN2737" s="2"/>
      <c r="EP2737"/>
      <c r="EQ2737"/>
      <c r="ER2737"/>
      <c r="EW2737" s="2"/>
      <c r="EY2737"/>
      <c r="EZ2737"/>
      <c r="FA2737"/>
      <c r="FF2737" s="2"/>
      <c r="FH2737"/>
      <c r="FI2737"/>
      <c r="FJ2737"/>
      <c r="FO2737" s="2"/>
      <c r="FQ2737"/>
      <c r="FR2737"/>
      <c r="FS2737"/>
      <c r="FX2737" s="2"/>
      <c r="FZ2737"/>
      <c r="GA2737"/>
      <c r="GB2737"/>
      <c r="GG2737" s="2"/>
      <c r="GI2737"/>
      <c r="GJ2737"/>
      <c r="GK2737"/>
      <c r="GP2737" s="2"/>
      <c r="GR2737"/>
      <c r="GS2737"/>
      <c r="GT2737"/>
      <c r="GY2737" s="2"/>
      <c r="HA2737"/>
      <c r="HB2737"/>
      <c r="HC2737"/>
      <c r="HH2737" s="2"/>
      <c r="HJ2737"/>
      <c r="HK2737"/>
      <c r="HL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  <c r="IP2737"/>
      <c r="IQ2737"/>
      <c r="IR2737"/>
      <c r="IS2737"/>
      <c r="IT2737"/>
      <c r="IU2737"/>
      <c r="IV2737"/>
    </row>
  </sheetData>
  <sortState xmlns:xlrd2="http://schemas.microsoft.com/office/spreadsheetml/2017/richdata2" ref="J266:O275">
    <sortCondition descending="1" ref="L266:L275"/>
    <sortCondition descending="1" ref="M266:M275"/>
    <sortCondition descending="1" ref="N266:N275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8" location="Punten!DC582" display="UCI-12" xr:uid="{00000000-0004-0000-0000-000004000000}"/>
    <hyperlink ref="D39" location="Punten!GO582" display="UCI-22" xr:uid="{00000000-0004-0000-0000-000005000000}"/>
    <hyperlink ref="D21" location="Punten!EV582" display="UCI-17" xr:uid="{00000000-0004-0000-0000-000006000000}"/>
    <hyperlink ref="D5" location="Punten!BS582" display="UCI-08" xr:uid="{00000000-0004-0000-0000-000007000000}"/>
    <hyperlink ref="D42" location="Punten!LB582" display="UCI-35" xr:uid="{00000000-0004-0000-0000-000008000000}"/>
    <hyperlink ref="D72" location="Punten!IZ582" display="UCI-29" xr:uid="{00000000-0004-0000-0000-000009000000}"/>
    <hyperlink ref="D14" location="Punten!DL582" display="UCI-13" xr:uid="{00000000-0004-0000-0000-00000A000000}"/>
    <hyperlink ref="D27" location="Punten!PF582" display="UCI-47" xr:uid="{00000000-0004-0000-0000-00000C000000}"/>
    <hyperlink ref="D54" location="Punten!JI582" display="UCI-30" xr:uid="{00000000-0004-0000-0000-00000D000000}"/>
    <hyperlink ref="D19" location="Punten!CB582" display="UCI-09" xr:uid="{00000000-0004-0000-0000-00000E000000}"/>
    <hyperlink ref="D38" location="Punten!DU582" display="UCI-14" xr:uid="{00000000-0004-0000-0000-00000F000000}"/>
    <hyperlink ref="D23" location="Punten!GX582" display="UCI-23" xr:uid="{00000000-0004-0000-0000-000010000000}"/>
    <hyperlink ref="D6" location="Punten!RZ582" display="UCI-55" xr:uid="{00000000-0004-0000-0000-000011000000}"/>
    <hyperlink ref="D4" location="Punten!HP582" display="UCI-25" xr:uid="{00000000-0004-0000-0000-000012000000}"/>
    <hyperlink ref="D65" location="Punten!RH582" display="UCI-53" xr:uid="{00000000-0004-0000-0000-000013000000}"/>
    <hyperlink ref="D15" location="Punten!Q582" display="UCI-02" xr:uid="{00000000-0004-0000-0000-000014000000}"/>
    <hyperlink ref="D89" location="Punten!NM582" display="UCI-42" xr:uid="{00000000-0004-0000-0000-000015000000}"/>
    <hyperlink ref="D73" location="Punten!VC582" display="UCI-64" xr:uid="{00000000-0004-0000-0000-000016000000}"/>
    <hyperlink ref="D7" location="Punten!AI582" display="UCI-04" xr:uid="{00000000-0004-0000-0000-000017000000}"/>
    <hyperlink ref="D3" location="Punten!AR582" display="UCI-05" xr:uid="{00000000-0004-0000-0000-000018000000}"/>
    <hyperlink ref="D60" location="Punten!KA582" display="UCI-32" xr:uid="{00000000-0004-0000-0000-000019000000}"/>
    <hyperlink ref="D76" location="Punten!EM582" display="UCI-16" xr:uid="{00000000-0004-0000-0000-00001A000000}"/>
    <hyperlink ref="D44" location="Punten!ND582" display="UCI-41" xr:uid="{00000000-0004-0000-0000-00001B000000}"/>
    <hyperlink ref="D35" location="Punten!CT582" display="UCI-11" xr:uid="{00000000-0004-0000-0000-00001C000000}"/>
    <hyperlink ref="D95" location="Punten!OW582" display="UCI-46" xr:uid="{00000000-0004-0000-0000-00001D000000}"/>
    <hyperlink ref="D57" location="Punten!LK582" display="UCI-36" xr:uid="{00000000-0004-0000-0000-00001E000000}"/>
    <hyperlink ref="D30" location="Punten!BA582" display="UCI-06" xr:uid="{00000000-0004-0000-0000-00001F000000}"/>
    <hyperlink ref="D10" location="Punten!FW582" display="UCI-20" xr:uid="{00000000-0004-0000-0000-000021000000}"/>
    <hyperlink ref="D86" location="Punten!NV582" display="UCI-43" xr:uid="{00000000-0004-0000-0000-000022000000}"/>
    <hyperlink ref="D36" location="Punten!GF582" display="UCI-21" xr:uid="{00000000-0004-0000-0000-000023000000}"/>
    <hyperlink ref="D18" location="Punten!Z582" display="UCI-03" xr:uid="{00000000-0004-0000-0000-000024000000}"/>
    <hyperlink ref="D20" location="Punten!IQ582" display="UCI-28" xr:uid="{00000000-0004-0000-0000-000025000000}"/>
    <hyperlink ref="D41" location="Punten!ON582" display="UCI-45" xr:uid="{00000000-0004-0000-0000-000026000000}"/>
    <hyperlink ref="D52" location="Punten!TJ582" display="UCI-59" xr:uid="{00000000-0004-0000-0000-000027000000}"/>
    <hyperlink ref="D83" location="Punten!JR582" display="UCI-31" xr:uid="{00000000-0004-0000-0000-000028000000}"/>
    <hyperlink ref="D12" location="Punten!BJ582" display="UCI-07" xr:uid="{00000000-0004-0000-0000-000029000000}"/>
    <hyperlink ref="D87" location="Punten!TS582" display="UCI-60" xr:uid="{00000000-0004-0000-0000-00002A000000}"/>
    <hyperlink ref="D66" location="Punten!KS582" display="UCI-34" xr:uid="{00000000-0004-0000-0000-00002B000000}"/>
    <hyperlink ref="D97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16" location="Punten!SI582" display="UCI-56" xr:uid="{00000000-0004-0000-0000-000029050000}"/>
    <hyperlink ref="D88" location="Punten!QG582" display="UCI-50" xr:uid="{00000000-0004-0000-0000-00002A050000}"/>
    <hyperlink ref="D13" location="Punten!HG582" display="UCI-24" xr:uid="{00000000-0004-0000-0000-00002B050000}"/>
    <hyperlink ref="D99" location="Punten!VU582" display="UCI-66" xr:uid="{00000000-0004-0000-0000-00002C050000}"/>
    <hyperlink ref="D22" location="Punten!SR582" display="UCI-57" xr:uid="{00000000-0004-0000-0000-00002D050000}"/>
    <hyperlink ref="D102" location="Punten!OE582" display="UCI-44" xr:uid="{00000000-0004-0000-0000-00002E050000}"/>
    <hyperlink ref="D49" location="Punten!HY582" display="UCI-26" xr:uid="{00000000-0004-0000-0000-00002F050000}"/>
    <hyperlink ref="D92" location="Punten!TA582" display="UCI-58" xr:uid="{00000000-0004-0000-0000-000030050000}"/>
    <hyperlink ref="D32" location="Punten!PO582" display="UCI-48" xr:uid="{00000000-0004-0000-0000-000031050000}"/>
    <hyperlink ref="D50" location="Punten!MU582" display="UCI-40" xr:uid="{00000000-0004-0000-0000-000032050000}"/>
    <hyperlink ref="D11" location="Punten!LT582" display="UCI-37" xr:uid="{00000000-0004-0000-0000-000033050000}"/>
    <hyperlink ref="D82" location="Punten!MC582" display="UCI-38" xr:uid="{00000000-0004-0000-0000-000034050000}"/>
    <hyperlink ref="D71" location="Punten!KJ582" display="UCI-33" xr:uid="{00000000-0004-0000-0000-000035050000}"/>
    <hyperlink ref="D25" location="Punten!ML582" display="UCI-39" xr:uid="{00000000-0004-0000-0000-000036050000}"/>
    <hyperlink ref="D9" location="Punten!FN582" display="UCI-19" xr:uid="{00000000-0004-0000-0000-000037050000}"/>
    <hyperlink ref="D17" location="Punten!CK582" display="UCI-10" xr:uid="{00000000-0004-0000-0000-000046050000}"/>
    <hyperlink ref="D26" location="Punten!H582" display="UCI-01" xr:uid="{00000000-0004-0000-0000-0000C2050000}"/>
    <hyperlink ref="D46" location="Punten!XW582" display="UCI-72" xr:uid="{00000000-0004-0000-0000-0000D9050000}"/>
    <hyperlink ref="D37" location="Punten!YF582" display="UCI-73" xr:uid="{00000000-0004-0000-0000-0000DA050000}"/>
    <hyperlink ref="D47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5" location="Punten!QP582" display="UCI-51" xr:uid="{00000000-0004-0000-0000-0000F7050000}"/>
    <hyperlink ref="D40" location="Punten!QY582" display="UCI-52" xr:uid="{00000000-0004-0000-0000-0000F8050000}"/>
    <hyperlink ref="D80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61" location="Punten!FE582" display="UCI-18" xr:uid="{BAB98747-53C1-4E6A-AF45-A7D5E5F3BBF2}"/>
    <hyperlink ref="D63" location="Punten!UB582" display="UCI-61" xr:uid="{C945E37D-0FA5-45D5-B166-64BCBBEE4B4E}"/>
    <hyperlink ref="D51" location="Punten!UT582" display="UCI-63" xr:uid="{509110C5-146E-43E7-AEA6-1BB86EC59E8C}"/>
    <hyperlink ref="D56" location="Punten!VL582" display="UCI-65" xr:uid="{1C569240-A9D1-4D34-8FB3-31AE64ADC804}"/>
    <hyperlink ref="D85" location="Punten!XN582" display="UCI-71" xr:uid="{6B63524C-438C-4A8F-A210-CBFA78FD37DC}"/>
    <hyperlink ref="D29" location="Punten!ZG582" display="UCI-76" xr:uid="{523DAD05-3D31-4485-95CE-7C40B6717562}"/>
    <hyperlink ref="D59" location="Punten!ZY582" display="UCI-78" xr:uid="{8A13D55E-B505-48AC-9CDD-1DA0A1F9F7E4}"/>
    <hyperlink ref="D101" location="Punten!AAH582" display="UCI-79" xr:uid="{CA42BAE4-605A-4F2F-BCB5-0A87F322CE0F}"/>
    <hyperlink ref="D91" location="Punten!AAQ582" display="UCI-80" xr:uid="{9E6AF960-FB27-4B0B-9FEE-9EC6A20ACE8F}"/>
    <hyperlink ref="D94" location="Punten!AAZ582" display="UCI-81" xr:uid="{906BBA93-1845-4F9A-A4FB-BCCD0AC310EC}"/>
    <hyperlink ref="D96" location="Punten!ABR582" display="UCI-83" xr:uid="{9F747C85-1792-4E69-B04B-05A333AC3E2B}"/>
    <hyperlink ref="D48" location="Punten!ACA582" display="UCI-84" xr:uid="{6379C6B1-8B77-4F88-9A87-2301CCE544B8}"/>
    <hyperlink ref="D10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1" location="Punten!AHX582" display="UCI-101" xr:uid="{D844606C-4979-41D2-BDC7-FA3983B91713}"/>
    <hyperlink ref="D90" location="Punten!AIG582" display="UCI-102" xr:uid="{0887E061-08B5-4BFD-9FA1-DE6CEFFB2D6C}"/>
    <hyperlink ref="D79" location="Punten!AIP582" display="UCI-103" xr:uid="{F37B88FA-B6C3-48EB-8FB6-95A797834718}"/>
    <hyperlink ref="D67" location="Punten!AIY582" display="UCI-104" xr:uid="{AFD4B3CC-74F8-41FC-B30C-5C706F233B7F}"/>
    <hyperlink ref="D74" location="Punten!AJH582" display="UCI-105" xr:uid="{92AEBFB8-4A95-45A8-B1DD-F63A47757BE1}"/>
    <hyperlink ref="D53" location="Punten!AJQ582" display="UCI-106" xr:uid="{F09E483B-6E79-4FDE-800C-FA01B3576127}"/>
    <hyperlink ref="D84" location="Punten!AJZ582" display="UCI-107" xr:uid="{E21ACE0A-1AF7-4D9F-ACF0-133751517E26}"/>
    <hyperlink ref="D45" location="Punten!AKI582" display="UCI-108" xr:uid="{8807D996-ECF9-4703-ABDD-E62FA077D40F}"/>
    <hyperlink ref="D34" location="Punten!AKR582" display="UCI-109" xr:uid="{EB153423-013E-4298-91B8-787C1251F699}"/>
    <hyperlink ref="D98" location="Punten!ALA582" display="UCI-110" xr:uid="{3F89FF7E-2218-4798-91A7-5EF4DE342023}"/>
    <hyperlink ref="D68" location="Punten!ALJ582" display="UCI-111" xr:uid="{9BF4EE4D-B886-4E96-85F1-C8A8F98792E1}"/>
    <hyperlink ref="D93" location="Punten!ALS582" display="UCI-112" xr:uid="{A7FAE02D-2A3E-4601-B4FB-FC6AE782EBC6}"/>
    <hyperlink ref="D70" location="Punten!AMB582" display="UCI-113" xr:uid="{19DF0B02-7B37-4E40-9255-307B7486FE41}"/>
    <hyperlink ref="D69" location="Punten!AMK582" display="UCI-114" xr:uid="{A5272299-819D-4B39-B9EB-08F6AEF70F0D}"/>
    <hyperlink ref="D78" location="Punten!AMT582" display="UCI-115" xr:uid="{8F19AF1D-086E-409C-BBB4-A6BDB7A5263A}"/>
    <hyperlink ref="D43" location="Punten!ANC582" display="UCI-116" xr:uid="{7EB04B9A-7AD8-44E4-98CB-2D7E9F96FE2B}"/>
    <hyperlink ref="D77" location="Punten!ANL582" display="UCI-117" xr:uid="{CDE59F7B-5CB5-461A-9ED0-F0427C447715}"/>
    <hyperlink ref="D64" location="Punten!ANU582" display="UCI-118" xr:uid="{B48C8225-1F05-414B-86A3-B39DF85C74E2}"/>
    <hyperlink ref="D75" location="Punten!AOD582" display="UCI-119" xr:uid="{A5F2E425-AA54-4608-9138-41775AC73617}"/>
    <hyperlink ref="D28" location="Punten!AOM582" display="UCI-120" xr:uid="{44DDAFD4-4015-46A7-BFC3-8AD9E700CD1B}"/>
    <hyperlink ref="D24" location="Punten!AOV582" display="UCI-121" xr:uid="{5C111DA0-2E10-4C9F-BB6C-3D52F783EC9B}"/>
    <hyperlink ref="D33" location="Punten!APE582" display="UCI-122" xr:uid="{7A91D3FD-3334-4714-8E8D-F2A8CE7D9C42}"/>
    <hyperlink ref="D81" location="Punten!APN582" display="UCI-123" xr:uid="{BF43CC5F-5FBF-4204-ADA4-44D3AE6BECCC}"/>
    <hyperlink ref="D58" location="Punten!APW582" display="UCI-124" xr:uid="{AC0BC2D1-548A-4D6B-99C4-A5278BA6DAA9}"/>
    <hyperlink ref="D62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4" location="Punten!DC582" display="UCI-12" xr:uid="{51D4A50C-1252-4BF2-987C-BDBD8523D726}"/>
    <hyperlink ref="M154" location="Punten!GO582" display="UCI-22" xr:uid="{A7AB185E-F853-4633-930D-23300DC1478F}"/>
    <hyperlink ref="M170" location="Punten!EV582" display="UCI-17" xr:uid="{3E99FEF5-0B43-477B-AD36-D64B8EE47F14}"/>
    <hyperlink ref="M139" location="Punten!BS582" display="UCI-08" xr:uid="{E62EBC28-8B40-4CAE-BFC3-7286E8249D84}"/>
    <hyperlink ref="M153" location="Punten!LB582" display="UCI-35" xr:uid="{FCC3FBDE-2F37-4473-A147-E5A4751526D1}"/>
    <hyperlink ref="M119" location="Punten!IZ582" display="UCI-29" xr:uid="{471D9061-A208-4FE0-880F-1C89674581E5}"/>
    <hyperlink ref="M173" location="Punten!DL582" display="UCI-13" xr:uid="{77C5DB06-3847-45FF-8103-AF200A61BBE3}"/>
    <hyperlink ref="M143" location="Punten!PF582" display="UCI-47" xr:uid="{A91096FE-28F3-40BA-9979-92BCBF27902C}"/>
    <hyperlink ref="M151" location="Punten!JI582" display="UCI-30" xr:uid="{5744BA91-4CC5-47EE-AE50-80BC69E69743}"/>
    <hyperlink ref="M141" location="Punten!CB582" display="UCI-09" xr:uid="{DF9236DC-BB46-436C-9213-6F07446E7FFB}"/>
    <hyperlink ref="M162" location="Punten!DU582" display="UCI-14" xr:uid="{A8B339B9-4BD3-4FCA-84CB-02BCF36F7433}"/>
    <hyperlink ref="M169" location="Punten!GX582" display="UCI-23" xr:uid="{6C4C731C-F6C7-4C56-951F-C5AA2E9C0C4E}"/>
    <hyperlink ref="M123" location="Punten!RZ582" display="UCI-55" xr:uid="{AF1593EE-AEE6-4932-B675-6E71DCB852E0}"/>
    <hyperlink ref="M125" location="Punten!HP582" display="UCI-25" xr:uid="{DABF0C30-B6C4-43F1-8637-B7FCA74370E4}"/>
    <hyperlink ref="M140" location="Punten!RH582" display="UCI-53" xr:uid="{56CD3F30-8AD2-4867-9B03-E32699ED0F4A}"/>
    <hyperlink ref="M164" location="Punten!Q582" display="UCI-02" xr:uid="{E29C88AA-6BC9-4CE1-9665-3900CFD309FE}"/>
    <hyperlink ref="M174" location="Punten!NM582" display="UCI-42" xr:uid="{57E9386D-C04F-4DE9-A1F0-8A62B36F1796}"/>
    <hyperlink ref="M177" location="Punten!VC582" display="UCI-64" xr:uid="{341D97A3-3564-46F8-822B-D617F81FD0BA}"/>
    <hyperlink ref="M185" location="Punten!AI582" display="UCI-04" xr:uid="{97E8C1E2-0022-4028-AAEE-117C77C54756}"/>
    <hyperlink ref="M150" location="Punten!AR582" display="UCI-05" xr:uid="{A61533E3-1BF3-4B45-BFEE-8396D796D020}"/>
    <hyperlink ref="M130" location="Punten!KA582" display="UCI-32" xr:uid="{9F78F17E-8552-428E-AC8D-61A68872C377}"/>
    <hyperlink ref="M201" location="Punten!EM582" display="UCI-16" xr:uid="{51457CAB-C2E6-4C87-87DD-30AD4FD7D2D0}"/>
    <hyperlink ref="M180" location="Punten!ND582" display="UCI-41" xr:uid="{3AC60846-CBFA-4A37-9A11-40B23782E9CE}"/>
    <hyperlink ref="M142" location="Punten!CT582" display="UCI-11" xr:uid="{71E4E4DB-86B8-42F6-A690-71E1175E1913}"/>
    <hyperlink ref="M190" location="Punten!OW582" display="UCI-46" xr:uid="{20B456F2-7E24-495C-BB05-5FDFDB88672D}"/>
    <hyperlink ref="M192" location="Punten!LK582" display="UCI-36" xr:uid="{B1150F61-BD63-4BF5-B23F-92AE8CF1399C}"/>
    <hyperlink ref="M127" location="Punten!BA582" display="UCI-06" xr:uid="{9AD69652-D304-4642-9D17-7581D56A04FB}"/>
    <hyperlink ref="M157" location="Punten!FW582" display="UCI-20" xr:uid="{7DAFBF85-EE80-47BB-95D5-113D1538F5A0}"/>
    <hyperlink ref="M211" location="Punten!NV582" display="UCI-43" xr:uid="{0FFD98E3-8E38-4730-B0C1-EA78814979E3}"/>
    <hyperlink ref="M184" location="Punten!GF582" display="UCI-21" xr:uid="{4D85D003-47B4-4683-A114-64CD7DED34CB}"/>
    <hyperlink ref="M120" location="Punten!Z582" display="UCI-03" xr:uid="{70729D5C-349F-4C7E-8546-9FA3508D6691}"/>
    <hyperlink ref="M132" location="Punten!IQ582" display="UCI-28" xr:uid="{C0B018B3-4A3A-4AA9-BDAA-8A259D1D89F8}"/>
    <hyperlink ref="M131" location="Punten!ON582" display="UCI-45" xr:uid="{0B5A7497-7E73-40D3-B67D-1B44137A298F}"/>
    <hyperlink ref="M188" location="Punten!TJ582" display="UCI-59" xr:uid="{F9B3A793-5192-4BA8-9F1E-72D4AFB15A7D}"/>
    <hyperlink ref="M149" location="Punten!JR582" display="UCI-31" xr:uid="{C81D9BBE-9A5C-48F3-B26D-BA78642C4309}"/>
    <hyperlink ref="M122" location="Punten!BJ582" display="UCI-07" xr:uid="{DFCEF8F8-BA06-455F-B4A9-BFFF7B62D33F}"/>
    <hyperlink ref="M178" location="Punten!TS582" display="UCI-60" xr:uid="{EBD2D063-48B6-487B-8195-5CE2EDABD353}"/>
    <hyperlink ref="M171" location="Punten!KS582" display="UCI-34" xr:uid="{E9263BE8-9D00-444C-8476-0AF861EFFC30}"/>
    <hyperlink ref="M172" location="Punten!WM582" display="UCI-68" xr:uid="{CD7B6BBE-C282-463F-AF8B-D576091DDCF9}"/>
    <hyperlink ref="M128" location="Punten!SI582" display="UCI-56" xr:uid="{E7776EDD-6432-4FBE-A16D-B1E4FEE9E29C}"/>
    <hyperlink ref="M197" location="Punten!QG582" display="UCI-50" xr:uid="{CFC68850-F177-4CDB-BCFD-72626A894B83}"/>
    <hyperlink ref="M182" location="Punten!HG582" display="UCI-24" xr:uid="{0ABA64CA-9CD9-44E1-A7A1-23EDFB33AB6B}"/>
    <hyperlink ref="M206" location="Punten!VU582" display="UCI-66" xr:uid="{F951EFA3-9481-4D8E-863A-FD6AF916396E}"/>
    <hyperlink ref="M137" location="Punten!SR582" display="UCI-57" xr:uid="{84973DD8-A82A-403B-8F4C-02A5BD0D0C40}"/>
    <hyperlink ref="M215" location="Punten!OE582" display="UCI-44" xr:uid="{82DC3F11-0A31-4FAD-8A6E-19C2A6141D8D}"/>
    <hyperlink ref="M161" location="Punten!HY582" display="UCI-26" xr:uid="{861F39E4-B6E3-4755-82EE-590762BF82B4}"/>
    <hyperlink ref="M196" location="Punten!TA582" display="UCI-58" xr:uid="{9514FDC2-5B9D-4DB9-B442-89E558E3197E}"/>
    <hyperlink ref="M166" location="Punten!PO582" display="UCI-48" xr:uid="{CD087CC9-046E-4BC6-BEA5-CA795DAEDD3C}"/>
    <hyperlink ref="M152" location="Punten!MU582" display="UCI-40" xr:uid="{646ABF34-D5E4-4665-9DEA-AF40F52AAB0D}"/>
    <hyperlink ref="M175" location="Punten!LT582" display="UCI-37" xr:uid="{30B23796-AF98-40DC-83B7-FEF34D421086}"/>
    <hyperlink ref="M216" location="Punten!MC582" display="UCI-38" xr:uid="{D2E0225E-8FD4-45C4-B73E-B32D3D28871F}"/>
    <hyperlink ref="M195" location="Punten!KJ582" display="UCI-33" xr:uid="{7874FBD8-415B-4B58-881D-C6F9109CFB6F}"/>
    <hyperlink ref="M147" location="Punten!ML582" display="UCI-39" xr:uid="{894B8875-395B-4D90-95F1-AD39B71D3C53}"/>
    <hyperlink ref="M129" location="Punten!FN582" display="UCI-19" xr:uid="{2F874D9C-099E-4310-92F7-2B5A752132C8}"/>
    <hyperlink ref="M145" location="Punten!CK582" display="UCI-10" xr:uid="{4FBC588A-B2C4-4412-9F98-AE854D055994}"/>
    <hyperlink ref="M138" location="Punten!H582" display="UCI-01" xr:uid="{AE68A2EF-F552-4499-8917-ACD1EBD7DC4C}"/>
    <hyperlink ref="M144" location="Punten!XW582" display="UCI-72" xr:uid="{A1C0409F-57B7-4DCF-9D11-75981B50DD82}"/>
    <hyperlink ref="M209" location="Punten!YF582" display="UCI-73" xr:uid="{2304DBBE-A025-4DF3-BAB1-FFB9BE342E4E}"/>
    <hyperlink ref="M208" location="Punten!ZP582" display="UCI-77" xr:uid="{E866A63D-DD7D-48D9-8C8E-2EAD8F5E5B4A}"/>
    <hyperlink ref="M126" location="Punten!QP582" display="UCI-51" xr:uid="{35E956EB-7200-44F0-A0AC-A57D5A501666}"/>
    <hyperlink ref="M124" location="Punten!QY582" display="UCI-52" xr:uid="{806B6DFD-33FD-454F-A514-25DEB87DB200}"/>
    <hyperlink ref="M186" location="Punten!AHF582" display="UCI-99" xr:uid="{7F47F6A8-8F7B-4EF8-85B7-BD81274147E1}"/>
    <hyperlink ref="M118" location="Punten!FE582" display="UCI-18" xr:uid="{8DC71836-9D28-4C2A-B22E-4D306B98533C}"/>
    <hyperlink ref="M133" location="Punten!UB582" display="UCI-61" xr:uid="{289D837A-0C83-4A86-8244-F416D3F60232}"/>
    <hyperlink ref="M217" location="Punten!UT582" display="UCI-63" xr:uid="{2AF98353-9409-480B-B1AD-02E0CFBF3320}"/>
    <hyperlink ref="M160" location="Punten!VL582" display="UCI-65" xr:uid="{C3F44689-CDBC-4928-A75A-E5BCC5755117}"/>
    <hyperlink ref="M199" location="Punten!XN582" display="UCI-71" xr:uid="{80B59BD6-3B78-4FA6-A866-0331A8986CD5}"/>
    <hyperlink ref="M148" location="Punten!ZG582" display="UCI-76" xr:uid="{B769F908-0606-4C9B-A33A-2168E43642F5}"/>
    <hyperlink ref="M210" location="Punten!ZY582" display="UCI-78" xr:uid="{B6FBCF78-0C85-4857-B450-3C6D7A71265B}"/>
    <hyperlink ref="M205" location="Punten!AAH582" display="UCI-79" xr:uid="{C375B23D-13B9-4AE6-A87E-9DD46FE97180}"/>
    <hyperlink ref="M165" location="Punten!AAQ582" display="UCI-80" xr:uid="{953DDBE3-96B1-4207-9047-CE3757E431F7}"/>
    <hyperlink ref="M181" location="Punten!AAZ582" display="UCI-81" xr:uid="{E4BB45D4-E3DE-423F-A1B5-0974B52B6C00}"/>
    <hyperlink ref="M213" location="Punten!ABR582" display="UCI-83" xr:uid="{497D9C32-DCB8-47D3-A787-999992E3EB0B}"/>
    <hyperlink ref="M187" location="Punten!ACA582" display="UCI-84" xr:uid="{47683777-417C-45B5-A785-E9874152D22F}"/>
    <hyperlink ref="M194" location="Punten!AHO582" display="UCI-100" xr:uid="{1386CD3B-A54D-4C22-9254-E18E5A7DFDEB}"/>
    <hyperlink ref="M193:M217" location="Punten!AHO508" display="UCI-100" xr:uid="{83358BC8-1D30-4686-A436-ED1DB4C4E050}"/>
    <hyperlink ref="M155" location="Punten!AHX582" display="UCI-101" xr:uid="{B9C1738A-94D2-44F7-8B6C-55A89C37FF50}"/>
    <hyperlink ref="M212" location="Punten!AIG582" display="UCI-102" xr:uid="{1E0A93CE-2B3B-41E3-BD28-E3B7B8FDAEEE}"/>
    <hyperlink ref="M203" location="Punten!AIP582" display="UCI-103" xr:uid="{AD80EF0E-A975-4A45-A0BD-0E6F27F4E807}"/>
    <hyperlink ref="M183" location="Punten!AIY582" display="UCI-104" xr:uid="{3889C6D2-45EF-484D-B8F7-D3A98D6C564F}"/>
    <hyperlink ref="M202" location="Punten!AJH582" display="UCI-105" xr:uid="{C0A97D20-A38E-46ED-A9C7-B50AA36FF060}"/>
    <hyperlink ref="M179" location="Punten!AJQ582" display="UCI-106" xr:uid="{A77268EF-C7F0-41F4-BBE5-C7DF48BA6B9F}"/>
    <hyperlink ref="M146" location="Punten!AJZ582" display="UCI-107" xr:uid="{E784EDD3-2CD8-41EF-90B5-2DDBC1CD7217}"/>
    <hyperlink ref="M156" location="Punten!AKI582" display="UCI-108" xr:uid="{9ACE50C9-0CB9-49DB-9D11-E24A29FCB688}"/>
    <hyperlink ref="M135" location="Punten!AKR582" display="UCI-109" xr:uid="{06CBD107-EB91-44F7-9DC6-FEEE2E11E8D5}"/>
    <hyperlink ref="M200" location="Punten!ALA582" display="UCI-110" xr:uid="{1AA74ACE-788A-4911-815B-A37FB9144746}"/>
    <hyperlink ref="M189" location="Punten!ALJ582" display="UCI-111" xr:uid="{B1FDB678-E483-43AB-8553-3E0E6E3ABEE5}"/>
    <hyperlink ref="M193" location="Punten!ALS582" display="UCI-112" xr:uid="{08CC34EE-F959-45DC-A94C-8930BED22D90}"/>
    <hyperlink ref="M167" location="Punten!AMB582" display="UCI-113" xr:uid="{E0DF75ED-0D5B-44E4-9CE7-06BC1C203735}"/>
    <hyperlink ref="M198" location="Punten!AMK582" display="UCI-114" xr:uid="{A2A0EBAC-AF27-441F-89D3-7DFA4A2970E6}"/>
    <hyperlink ref="M214" location="Punten!AMT582" display="UCI-115" xr:uid="{70FB8EE8-1DC9-4A63-AAE9-3FE1536EA889}"/>
    <hyperlink ref="M121" location="Punten!ANC582" display="UCI-116" xr:uid="{0602BFCB-CC06-4126-8D5D-33B2C5F2E0F8}"/>
    <hyperlink ref="M191" location="Punten!ANL582" display="UCI-117" xr:uid="{67CD5AE8-79E5-44D2-96BA-A88AC99343BC}"/>
    <hyperlink ref="M158" location="Punten!ANU582" display="UCI-118" xr:uid="{73863EB2-8B9A-4AD8-BB28-3CCD87D6B24E}"/>
    <hyperlink ref="M176" location="Punten!AOD582" display="UCI-119" xr:uid="{2FA1A509-2E42-4127-AF12-5544654A3358}"/>
    <hyperlink ref="M136" location="Punten!AOM582" display="UCI-120" xr:uid="{4CACCF42-F774-42B2-B56B-3157107B8A79}"/>
    <hyperlink ref="M168" location="Punten!AOV582" display="UCI-121" xr:uid="{5B32F3D6-158A-4F6A-BBBF-1450E148B244}"/>
    <hyperlink ref="M159" location="Punten!APE582" display="UCI-122" xr:uid="{BEAF439B-955E-4CC0-8D7E-7612245AC782}"/>
    <hyperlink ref="M207" location="Punten!APN582" display="UCI-123" xr:uid="{58487112-BA78-4DE7-8129-3C5D355343E9}"/>
    <hyperlink ref="M204" location="Punten!APW582" display="UCI-124" xr:uid="{5B125F29-541E-4F62-81EA-C7FD9C5FC9E3}"/>
    <hyperlink ref="M163" location="Punten!AQF582" display="UCI-125" xr:uid="{BC38F8BF-9D0C-4256-B643-02E2BCE92B75}"/>
    <hyperlink ref="L242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4" location="Punten!AHX582" display="UCI-101" xr:uid="{E49039BB-35DA-4562-A620-E4B77DB608C0}"/>
    <hyperlink ref="L245" location="Punten!AIG582" display="UCI-102" xr:uid="{ECEBB770-7FB4-4CE4-A1C3-66BEE318BD32}"/>
    <hyperlink ref="L241" location="Punten!AIP582" display="UCI-103" xr:uid="{084BE99D-E89C-421B-8901-71E248A1B9B8}"/>
    <hyperlink ref="L233" location="Punten!AIY582" display="UCI-104" xr:uid="{B767BF66-FEC2-4F36-BD90-BD525CCF166B}"/>
    <hyperlink ref="L237" location="Punten!AJH582" display="UCI-105" xr:uid="{B336963D-97E2-4B79-916C-FCC6316D54CB}"/>
    <hyperlink ref="L229" location="Punten!AJQ582" display="UCI-106" xr:uid="{CBAAAEF1-D51D-46FC-9CDF-CD334AE175F4}"/>
    <hyperlink ref="L244" location="Punten!AJZ582" display="UCI-107" xr:uid="{15A67204-34C1-49CB-9CDE-6756E0330816}"/>
    <hyperlink ref="L228" location="Punten!AKI582" display="UCI-108" xr:uid="{810E9988-505B-4D31-AE12-73A3BF8936A8}"/>
    <hyperlink ref="L226" location="Punten!AKR582" display="UCI-109" xr:uid="{C8DE7BCE-330C-4059-A959-1DA3475B8B8E}"/>
    <hyperlink ref="L247" location="Punten!ALA582" display="UCI-110" xr:uid="{89170EE6-FC9F-438E-A47F-DDD398361EF6}"/>
    <hyperlink ref="L234" location="Punten!ALJ582" display="UCI-111" xr:uid="{511D7D3F-CA34-4224-80A9-0430D601EBB5}"/>
    <hyperlink ref="L246" location="Punten!ALS582" display="UCI-112" xr:uid="{4E3100C2-DB12-478E-9975-186273221E2D}"/>
    <hyperlink ref="L236" location="Punten!AMB582" display="UCI-113" xr:uid="{77CB811B-B563-423F-ADBD-C89B007CD601}"/>
    <hyperlink ref="L235" location="Punten!AMK582" display="UCI-114" xr:uid="{33107404-FCBF-4FE3-B5CE-86B793206D00}"/>
    <hyperlink ref="L240" location="Punten!AMT582" display="UCI-115" xr:uid="{C95F469F-46A8-4FE7-B63E-2983DEAD354D}"/>
    <hyperlink ref="L227" location="Punten!ANC582" display="UCI-116" xr:uid="{D4F19A8C-249B-4682-A371-A4F933C4F887}"/>
    <hyperlink ref="L239" location="Punten!ANL582" display="UCI-117" xr:uid="{35BA1464-529B-4C16-B767-B09B0F03FA30}"/>
    <hyperlink ref="L232" location="Punten!ANU582" display="UCI-118" xr:uid="{8DD8EB10-8B6C-439C-AED9-9E6FEE49B883}"/>
    <hyperlink ref="L238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5" location="Punten!APE582" display="UCI-122" xr:uid="{000CB80F-364D-4A17-BB2D-5CF584B6E169}"/>
    <hyperlink ref="L243" location="Punten!APN582" display="UCI-123" xr:uid="{9817A184-673C-4164-B97D-00C27CDACF79}"/>
    <hyperlink ref="L230" location="Punten!APW582" display="UCI-124" xr:uid="{92DB5256-1395-49F2-A49D-A61C1734AAB7}"/>
    <hyperlink ref="L231" location="Punten!AQF582" display="UCI-125" xr:uid="{EBEEC433-961E-403A-857A-0C4AF12692B9}"/>
    <hyperlink ref="A1753" r:id="rId1021" display="https://www.procyclingstats.com/rider/samuel-gaze" xr:uid="{A42DFFFB-F316-4CD5-ADCB-ABB90D7C6E52}"/>
    <hyperlink ref="A1805" r:id="rId1022" display="https://www.procyclingstats.com/rider/marius-mayrhofer" xr:uid="{63E428C3-5819-4449-8A32-189FF9FE6E0F}"/>
    <hyperlink ref="A1758" r:id="rId1023" display="https://www.procyclingstats.com/rider/dmitriy-gruzdev" xr:uid="{4A40914D-0A5A-4459-83A6-0EF1E84C1BB8}"/>
    <hyperlink ref="A1864" r:id="rId1024" display="https://www.procyclingstats.com/rider/milan-vader" xr:uid="{1B02EB6D-340B-4C28-8CD4-536BF572501A}"/>
    <hyperlink ref="A1860" r:id="rId1025" display="https://www.procyclingstats.com/rider/reuben-thompson" xr:uid="{A83A34E1-9D05-42A8-A60C-A541D89DCC95}"/>
    <hyperlink ref="A1763" r:id="rId1026" display="https://www.procyclingstats.com/rider/kim-heiduk" xr:uid="{28A26B34-F27C-4784-8EA8-8C09F984A40E}"/>
    <hyperlink ref="A1855" r:id="rId1027" display="https://www.procyclingstats.com/rider/martin-svrcek" xr:uid="{58B1E447-E613-48EC-842E-E054ACC5104D}"/>
    <hyperlink ref="A1840" r:id="rId1028" display="https://www.procyclingstats.com/rider/ivan-romeo" xr:uid="{E98FD0B9-BD39-4F6B-A8EA-E4BEE9B07CF5}"/>
    <hyperlink ref="A1716" r:id="rId1029" display="https://www.procyclingstats.com/rider/alex-baudin" xr:uid="{0D15CEE6-4C8F-4856-A206-26C3299D79A8}"/>
    <hyperlink ref="A1754" r:id="rId1030" display="https://www.procyclingstats.com/rider/lorenzo-germani" xr:uid="{E77860B6-19C9-497A-9DED-E18A690F5B0F}"/>
    <hyperlink ref="A1852" r:id="rId1031" display="https://www.procyclingstats.com/rider/antonio-soto" xr:uid="{791C7DE4-EB02-4CEA-9D96-9E9F406F82E1}"/>
    <hyperlink ref="A1830" r:id="rId1032" display="https://www.procyclingstats.com/rider/lukas-postlberger" xr:uid="{FBB5EE3A-F56C-4A88-9744-4538A2441C48}"/>
    <hyperlink ref="A1845" r:id="rId1033" display="https://www.procyclingstats.com/rider/pelayo-sanchez-mayo" xr:uid="{19BC332A-0C31-4B16-B914-4EF9ADEAE368}"/>
    <hyperlink ref="A1866" r:id="rId1034" display="https://www.procyclingstats.com/rider/jarne-van-de-paar" xr:uid="{CD4C981E-4D8E-4EA5-A7F1-808AFA63653A}"/>
    <hyperlink ref="A1867" r:id="rId1035" display="https://www.procyclingstats.com/rider/brent-van-moer" xr:uid="{5B184580-CE5D-48A7-B448-B91A2908FE08}"/>
    <hyperlink ref="A1823" r:id="rId1036" display="https://www.procyclingstats.com/rider/pierre-luc-perichon" xr:uid="{554EB27B-D35F-43FD-BB75-72164BD1975E}"/>
    <hyperlink ref="A1819" r:id="rId1037" display="https://www.procyclingstats.com/rider/enzo-paleni" xr:uid="{16564B19-5DB1-442B-8FD3-BC2640AC5765}"/>
    <hyperlink ref="A1853" r:id="rId1038" display="https://www.procyclingstats.com/rider/geoffrey-soupe" xr:uid="{28A1F275-B371-4374-9B40-551A06749933}"/>
    <hyperlink ref="A1769" r:id="rId1039" display="https://www.procyclingstats.com/rider/emilien-jeanniere" xr:uid="{9A7C9A1A-6DE7-46F3-AF65-F227FD69A176}"/>
    <hyperlink ref="A1788" r:id="rId1040" display="https://www.procyclingstats.com/rider/azzedine-lagab" xr:uid="{523607F8-0875-4A02-8C5B-C505BE8C2EB9}"/>
    <hyperlink ref="A1859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841" r:id="rId1043" display="https://www.procyclingstats.com/rider/sergey-rostovtsev" xr:uid="{F9CF9C55-5823-4216-8F85-9DFD9464D019}"/>
    <hyperlink ref="A1842" r:id="rId1044" display="https://www.procyclingstats.com/rider/christopher-rougierlagane" xr:uid="{7A370A47-29CE-4218-BD07-4838E21DCB97}"/>
    <hyperlink ref="A1721" r:id="rId1045" display="https://www.procyclingstats.com/rider/natnael-berhane" xr:uid="{66D9DE1B-5B48-409D-AFD0-A0BB6FA941C8}"/>
    <hyperlink ref="A1711" r:id="rId1046" display="https://www.procyclingstats.com/rider/aklilu-arefayne" xr:uid="{AB62A5E0-291C-48F8-A0B4-BB7A4B3AE614}"/>
    <hyperlink ref="A1774" r:id="rId1047" display="https://www.procyclingstats.com/rider/christofer-robin-jurado" xr:uid="{A6CF5838-BD61-4DB3-AA32-AE51D01265EB}"/>
    <hyperlink ref="A1808" r:id="rId1048" display="https://www.procyclingstats.com/rider/marcelo-nahuel-mendez" xr:uid="{E12524CB-8BEE-4CC0-8F8D-2155D55EFA40}"/>
    <hyperlink ref="A1730" r:id="rId1049" display="https://www.procyclingstats.com/rider/tomas-contte" xr:uid="{DE3A3094-18A4-4DF3-8A0D-8F0DD4FD7B87}"/>
    <hyperlink ref="A1809" r:id="rId1050" display="https://www.procyclingstats.com/rider/marcos-omar-mendez" xr:uid="{E79639D0-8EFF-47AE-B14A-A647399EA301}"/>
    <hyperlink ref="A1725" r:id="rId1051" display="https://www.procyclingstats.com/rider/iker-bonillo-martin" xr:uid="{A143287E-D9BA-4A34-A17B-53007D46FA2D}"/>
    <hyperlink ref="A1710" r:id="rId1052" display="https://www.procyclingstats.com/rider/tobias-lund-andresen" xr:uid="{B84F5BDD-BDEE-4A6A-A785-E57930A48F68}"/>
    <hyperlink ref="A1835" r:id="rId1053" display="https://www.procyclingstats.com/rider/ariel-maximiliano-richeze" xr:uid="{1BACE33B-3E84-46BB-B913-F2B75BEED3B0}"/>
    <hyperlink ref="A1803" r:id="rId1054" display="https://www.procyclingstats.com/rider/niklas-markl" xr:uid="{30897725-CD9A-477D-B530-9DF27AE76DA8}"/>
    <hyperlink ref="A1740" r:id="rId1055" display="https://www.procyclingstats.com/rider/juan-pablo-dotti" xr:uid="{DF061689-B2BE-46DC-B61B-C2548615C297}"/>
    <hyperlink ref="A1857" r:id="rId1056" display="https://www.procyclingstats.com/rider/manuele-tarozzi" xr:uid="{EFF60DFB-0566-4B32-95EB-FE7189DC9206}"/>
    <hyperlink ref="A1722" r:id="rId1057" display="https://www.procyclingstats.com/rider/egan-bernal" xr:uid="{27839448-B884-4CE6-AE54-5F897ACBE4AD}"/>
    <hyperlink ref="A1820" r:id="rId1058" display="https://www.procyclingstats.com/rider/cesar-nicolas-paredes" xr:uid="{EED7A8AD-7EDC-4F5C-AB9E-C57321C2207A}"/>
    <hyperlink ref="A1812" r:id="rId1059" display="https://www.procyclingstats.com/rider/leandro-carlos-messineo" xr:uid="{FAF40E53-F1E7-424D-8019-D3D559A4D1DA}"/>
    <hyperlink ref="A1839" r:id="rId1060" display="https://www.procyclingstats.com/rider/vicente-rojas" xr:uid="{90DD7296-CAAD-4D0D-B1A7-12534BBDD9DE}"/>
    <hyperlink ref="A1791" r:id="rId1061" display="https://www.procyclingstats.com/rider/kevin-ledanois" xr:uid="{014BB2DA-0DF6-450E-B2B5-A5CD0CEAC9B2}"/>
    <hyperlink ref="A1846" r:id="rId1062" display="https://www.procyclingstats.com/rider/marcus-sander-hansen" xr:uid="{FB9A97FD-1E66-4024-827B-4A3AE700DF49}"/>
    <hyperlink ref="A1714" r:id="rId1063" display="https://www.procyclingstats.com/rider/ayco-bastiaens" xr:uid="{2462CE6B-8634-4500-B4ED-753E9191A3D8}"/>
    <hyperlink ref="A1856" r:id="rId1064" display="https://www.procyclingstats.com/rider/joshua-tarling" xr:uid="{62FC2A6E-3562-4429-9AE5-83E38DFBC413}"/>
    <hyperlink ref="A1761" r:id="rId1065" display="https://www.procyclingstats.com/rider/mulu-kinfe-hailemichael" xr:uid="{DFEF438F-A19E-4AEB-8D11-4766EEC7F00D}"/>
    <hyperlink ref="A1849" r:id="rId1066" display="https://www.procyclingstats.com/rider/callum-scotson" xr:uid="{163FFCDA-365D-4648-BAEF-F1484D70E9C4}"/>
    <hyperlink ref="A1776" r:id="rId1067" display="https://www.procyclingstats.com/rider/charles-kagimu" xr:uid="{1136AB7D-1721-4EAF-8B2F-32B1AD7198E0}"/>
    <hyperlink ref="A1838" r:id="rId1068" display="https://www.procyclingstats.com/rider/kiya-rogora" xr:uid="{226561F7-DF81-45EC-9A91-3AF5E6EC98A6}"/>
    <hyperlink ref="A1762" r:id="rId1069" display="https://www.procyclingstats.com/rider/yacine-hamza" xr:uid="{853EB705-A3BE-4050-BB07-159F86395A00}"/>
    <hyperlink ref="A1741" r:id="rId1070" display="https://www.procyclingstats.com/rider/ed-doghmy-achraf" xr:uid="{4EF50FFA-7F7E-4516-8018-02B6288B9292}"/>
    <hyperlink ref="A1717" r:id="rId1071" display="https://www.procyclingstats.com/rider/youssef-bdadou" xr:uid="{8E9C09A9-E4F3-4C90-BEDD-2D00F414E854}"/>
    <hyperlink ref="A1738" r:id="rId1072" display="https://www.procyclingstats.com/rider/david-dekker" xr:uid="{632F09CD-F68E-4FCA-A20A-9FEFAE645692}"/>
    <hyperlink ref="A1807" r:id="rId1073" display="https://www.procyclingstats.com/rider/jeroen-meijers" xr:uid="{47B209E0-8529-4469-8DCD-1224E90FC7C9}"/>
    <hyperlink ref="A1720" r:id="rId1074" display="https://www.procyclingstats.com/rider/louis-bendixen" xr:uid="{60CA3113-8F4A-40F4-B761-32EACB842DD9}"/>
    <hyperlink ref="A1798" r:id="rId1075" display="https://www.procyclingstats.com/rider/rafael-lourenco" xr:uid="{33CAE527-7E4A-4061-842A-CC66261777FB}"/>
    <hyperlink ref="A1757" r:id="rId1076" display="https://www.procyclingstats.com/rider/tsgabu-gebremaryam-grmay" xr:uid="{18E99684-C35A-4565-AAE0-F095FF6482CB}"/>
    <hyperlink ref="M93" location="Punten!DC582" display="UCI-12" xr:uid="{E25C8C87-5F1B-426B-960B-80635B1EAED7}"/>
    <hyperlink ref="M80" location="Punten!GO582" display="UCI-22" xr:uid="{A89978E0-6940-4054-9EEC-8CF8AD7D30DE}"/>
    <hyperlink ref="M79" location="Punten!EV582" display="UCI-17" xr:uid="{289CC7A8-1D81-4D31-BF60-EDAC5A1D069D}"/>
    <hyperlink ref="M99" location="Punten!BS582" display="UCI-08" xr:uid="{3BB0BBCC-F003-4071-B60D-A815AB9622A7}"/>
    <hyperlink ref="M44" location="Punten!LB582" display="UCI-35" xr:uid="{281DB9A8-20D5-4FFA-A324-A84852B8F36B}"/>
    <hyperlink ref="M89" location="Punten!IZ582" display="UCI-29" xr:uid="{600726C4-7E7E-459F-9595-2782122B234D}"/>
    <hyperlink ref="M43" location="Punten!DL582" display="UCI-13" xr:uid="{C49E2014-DFFD-4048-BCF1-3E72F031B191}"/>
    <hyperlink ref="M98" location="Punten!PF582" display="UCI-47" xr:uid="{66CB2618-C34E-4B2B-B5CE-CC697A42A257}"/>
    <hyperlink ref="M74" location="Punten!JI582" display="UCI-30" xr:uid="{B32ECC25-148F-4DCF-8C50-64B8B619AD5D}"/>
    <hyperlink ref="M30" location="Punten!CB582" display="UCI-09" xr:uid="{C3CDE198-8713-4A26-A98C-49FF1C739181}"/>
    <hyperlink ref="M73" location="Punten!DU582" display="UCI-14" xr:uid="{6368475A-5E08-4755-AA15-B544ECF36EC8}"/>
    <hyperlink ref="M69" location="Punten!GX582" display="UCI-23" xr:uid="{27F801E1-B167-4495-B4BA-551A866A73B8}"/>
    <hyperlink ref="M102" location="Punten!RZ582" display="UCI-55" xr:uid="{F4DA2CD4-9960-4E0D-BCBD-AD56DA9DADC9}"/>
    <hyperlink ref="M95" location="Punten!HP582" display="UCI-25" xr:uid="{486CDE2F-9DB1-45BE-BE92-B8EDF6D6797B}"/>
    <hyperlink ref="M11" location="Punten!RH582" display="UCI-53" xr:uid="{52A86381-7BE4-4691-A18F-53B579E267C4}"/>
    <hyperlink ref="M70" location="Punten!Q582" display="UCI-02" xr:uid="{0BD54FF5-1E10-4FB7-A3AF-B2CF98666546}"/>
    <hyperlink ref="M62" location="Punten!NM582" display="UCI-42" xr:uid="{5DC5B326-8307-4ED6-9225-CC8DA2676A86}"/>
    <hyperlink ref="M7" location="Punten!VC582" display="UCI-64" xr:uid="{134DCA76-7517-4771-947B-F3E876346C0D}"/>
    <hyperlink ref="M77" location="Punten!AI582" display="UCI-04" xr:uid="{7FE7C9C3-EBCD-40B5-A11C-BE3F9789CE86}"/>
    <hyperlink ref="M50" location="Punten!AR582" display="UCI-05" xr:uid="{3487769D-6898-4707-80CD-935F7BEE2A79}"/>
    <hyperlink ref="M25" location="Punten!KA582" display="UCI-32" xr:uid="{7466E3F1-18F9-4034-AC1B-72FDED6365F7}"/>
    <hyperlink ref="M100" location="Punten!EM582" display="UCI-16" xr:uid="{07761466-6281-4CB9-A632-0F50A0CB3096}"/>
    <hyperlink ref="M75" location="Punten!ND582" display="UCI-41" xr:uid="{085735C1-3E6A-48C2-A24B-EA829808AB41}"/>
    <hyperlink ref="M94" location="Punten!CT582" display="UCI-11" xr:uid="{C42E9FFE-6A04-4175-A6E0-9A3617C519CF}"/>
    <hyperlink ref="M91" location="Punten!OW582" display="UCI-46" xr:uid="{638583BC-3E8E-4A8C-A18F-B0437081C2F3}"/>
    <hyperlink ref="M39" location="Punten!LK582" display="UCI-36" xr:uid="{EAC0E3E2-D1BD-4290-B90D-A260047C4B12}"/>
    <hyperlink ref="M92" location="Punten!BA582" display="UCI-06" xr:uid="{6928EC90-087B-4181-B457-E51789C36A2F}"/>
    <hyperlink ref="M67" location="Punten!FW582" display="UCI-20" xr:uid="{22FD0DD8-8F3E-443E-B8F3-A9D5C1000974}"/>
    <hyperlink ref="M38" location="Punten!NV582" display="UCI-43" xr:uid="{1F68E153-310E-4E71-88F4-945FCC6C80D1}"/>
    <hyperlink ref="M54" location="Punten!GF582" display="UCI-21" xr:uid="{F4EF0B11-08FF-4139-B083-6034A27BFC96}"/>
    <hyperlink ref="M88" location="Punten!Z582" display="UCI-03" xr:uid="{81D9ABEE-6A64-4167-A39E-94F7EDFC5856}"/>
    <hyperlink ref="M45" location="Punten!IQ582" display="UCI-28" xr:uid="{0E2AB036-48BA-4536-BBB5-154B2F5D614F}"/>
    <hyperlink ref="M15" location="Punten!ON582" display="UCI-45" xr:uid="{7F814194-2249-48A0-8213-E25B8D8A5510}"/>
    <hyperlink ref="M86" location="Punten!TJ582" display="UCI-59" xr:uid="{4C72F46D-2D22-433D-92D6-43FD9D7F39CC}"/>
    <hyperlink ref="M72" location="Punten!JR582" display="UCI-31" xr:uid="{509B3E79-864E-4D47-8C25-06A831CDB56B}"/>
    <hyperlink ref="M64" location="Punten!BJ582" display="UCI-07" xr:uid="{9F285C54-0BAC-4887-A0D2-A601F76159C0}"/>
    <hyperlink ref="M34" location="Punten!TS582" display="UCI-60" xr:uid="{D0D015A0-2D48-4673-9551-7452103B7CF9}"/>
    <hyperlink ref="M63" location="Punten!KS582" display="UCI-34" xr:uid="{77B7BBE3-F97C-4F67-AEF4-0358B4047E41}"/>
    <hyperlink ref="M14" location="Punten!WM582" display="UCI-68" xr:uid="{7323344B-20E4-480A-829B-31DCB37692C5}"/>
    <hyperlink ref="M23" location="Punten!SI582" display="UCI-56" xr:uid="{590CCCBE-7AA0-4F64-A498-7E1251EDFE77}"/>
    <hyperlink ref="M8" location="Punten!QG582" display="UCI-50" xr:uid="{67968FA8-7DE0-4D72-BF1C-A9A7A330526A}"/>
    <hyperlink ref="M84" location="Punten!HG582" display="UCI-24" xr:uid="{01A1A910-CB1B-42EB-8B61-DE9AFA02FBBE}"/>
    <hyperlink ref="M42" location="Punten!VU582" display="UCI-66" xr:uid="{3F59F4CB-7AA5-4445-8065-71DC3821B453}"/>
    <hyperlink ref="M29" location="Punten!SR582" display="UCI-57" xr:uid="{1BB79130-3CAD-4AF0-A3F9-CED94B5CC18F}"/>
    <hyperlink ref="M22" location="Punten!OE582" display="UCI-44" xr:uid="{5BAE4F4B-5BF4-4212-B0C7-6D6DD3CD58F8}"/>
    <hyperlink ref="M40" location="Punten!HY582" display="UCI-26" xr:uid="{EA7AE7ED-2EA2-4892-BA94-80C1F31A442C}"/>
    <hyperlink ref="M18" location="Punten!TA582" display="UCI-58" xr:uid="{EBC8FA1E-7A58-40F1-9D10-8DB6011B2007}"/>
    <hyperlink ref="M33" location="Punten!PO582" display="UCI-48" xr:uid="{BABC11E5-B944-4056-87D1-0B357ED6CFD6}"/>
    <hyperlink ref="M21" location="Punten!MU582" display="UCI-40" xr:uid="{CD389572-B6BD-4E90-8FC7-B34EC2DD4C4B}"/>
    <hyperlink ref="M28" location="Punten!LT582" display="UCI-37" xr:uid="{774B373E-3788-4C79-A010-B7805CD63D2F}"/>
    <hyperlink ref="M68" location="Punten!MC582" display="UCI-38" xr:uid="{E927A8D5-D729-4B6D-B970-F7770079E1A7}"/>
    <hyperlink ref="M52" location="Punten!KJ582" display="UCI-33" xr:uid="{AE654E9C-5BBD-41A1-93E7-30F75D3357B4}"/>
    <hyperlink ref="M20" location="Punten!ML582" display="UCI-39" xr:uid="{EEC4CAF7-DFF8-4016-AEEB-3A383BA21A93}"/>
    <hyperlink ref="M16" location="Punten!FN582" display="UCI-19" xr:uid="{5A43BA50-EC63-484F-85CF-632B48114780}"/>
    <hyperlink ref="M37" location="Punten!CK582" display="UCI-10" xr:uid="{7E2FE0F2-0168-4F33-9024-AA038564BBFD}"/>
    <hyperlink ref="M53" location="Punten!H582" display="UCI-01" xr:uid="{63855A3B-BF92-4361-B764-5D55C28D1412}"/>
    <hyperlink ref="M51" location="Punten!XW582" display="UCI-72" xr:uid="{683EAD62-139F-4668-9542-55B53A87026C}"/>
    <hyperlink ref="M9" location="Punten!YF582" display="UCI-73" xr:uid="{FF4267F0-2DD8-4C30-AFC5-057D5BD32504}"/>
    <hyperlink ref="M32" location="Punten!ZP582" display="UCI-77" xr:uid="{60D41EFA-EF3A-494C-BF2F-E8B2FEF5F65C}"/>
    <hyperlink ref="M65" location="Punten!QP582" display="UCI-51" xr:uid="{1A48A65B-CD8F-40FD-9797-CFDE7B56B61F}"/>
    <hyperlink ref="M4" location="Punten!QY582" display="UCI-52" xr:uid="{B6D3A4DC-1CB1-484D-9C38-440B7064333C}"/>
    <hyperlink ref="M3" location="Punten!AHF582" display="UCI-99" xr:uid="{DB6E792C-4D6C-4812-91AB-E64B01047F85}"/>
    <hyperlink ref="M59" location="Punten!FE582" display="UCI-18" xr:uid="{05A4743D-E9D9-4B47-BE13-2376D3DDF4D2}"/>
    <hyperlink ref="M48" location="Punten!UB582" display="UCI-61" xr:uid="{A460CB50-DB36-47BA-85BB-6116A7434A70}"/>
    <hyperlink ref="M58" location="Punten!UT582" display="UCI-63" xr:uid="{392E0508-A674-45A6-8318-1DD2F760A219}"/>
    <hyperlink ref="M35" location="Punten!VL582" display="UCI-65" xr:uid="{A022D304-3A7E-4D1F-82AF-97654F78E0F2}"/>
    <hyperlink ref="M82" location="Punten!XN582" display="UCI-71" xr:uid="{6F74F26A-FB0F-4A19-ABEC-FA9A52EC7533}"/>
    <hyperlink ref="M57" location="Punten!ZG582" display="UCI-76" xr:uid="{AF079D64-44AF-460B-948C-FD3C14322D54}"/>
    <hyperlink ref="M96" location="Punten!ZY582" display="UCI-78" xr:uid="{C2FF457A-A02C-424C-936C-2DE47C7A2B7D}"/>
    <hyperlink ref="M78" location="Punten!AAH582" display="UCI-79" xr:uid="{4EF33738-C5DF-44CB-8F46-A1B46B71BE90}"/>
    <hyperlink ref="M10" location="Punten!AAQ582" display="UCI-80" xr:uid="{4F858D7E-B846-46C1-BF5B-9DD1D6A10B24}"/>
    <hyperlink ref="M12" location="Punten!AAZ582" display="UCI-81" xr:uid="{3F0780EE-B7DE-4F66-B43C-2EDCC2EBE23A}"/>
    <hyperlink ref="M81" location="Punten!ABR582" display="UCI-83" xr:uid="{E4CBDCB2-8725-4CC2-A5A0-D7ECA4ECB2C4}"/>
    <hyperlink ref="M55" location="Punten!ACA582" display="UCI-84" xr:uid="{17B83DD6-DC5A-4976-8ED2-9A83C5459C97}"/>
    <hyperlink ref="M101" location="Punten!AHO582" display="UCI-100" xr:uid="{24F1F609-BDD7-46D5-93D9-4D661BC461F2}"/>
    <hyperlink ref="M78:M102" location="Punten!AHO508" display="UCI-100" xr:uid="{4CF3A056-16B8-447E-BA7C-3E7AF8D87561}"/>
    <hyperlink ref="M17" location="Punten!AHX582" display="UCI-101" xr:uid="{D29395A5-9DA7-40AF-B82C-863E72AD246F}"/>
    <hyperlink ref="M24" location="Punten!AIG582" display="UCI-102" xr:uid="{A203980B-A17D-4D86-A77F-11EE62438240}"/>
    <hyperlink ref="M31" location="Punten!AIP582" display="UCI-103" xr:uid="{9E285DEB-E1F1-43F0-B5EA-BA363E175014}"/>
    <hyperlink ref="M66" location="Punten!AIY582" display="UCI-104" xr:uid="{7A399CEA-1163-4843-A795-E6F63D317161}"/>
    <hyperlink ref="M26" location="Punten!AJH582" display="UCI-105" xr:uid="{B94AFE27-C300-4F58-AACD-337048BCF465}"/>
    <hyperlink ref="M49" location="Punten!AJQ582" display="UCI-106" xr:uid="{5F9A92ED-9A41-4403-9A99-724AAB35DC6F}"/>
    <hyperlink ref="M46" location="Punten!AJZ582" display="UCI-107" xr:uid="{DC9CE08D-5A1D-42D9-8716-504D9836C322}"/>
    <hyperlink ref="M60" location="Punten!AKI582" display="UCI-108" xr:uid="{D0CCE2C7-74DC-4371-9C54-57BB7B6E5AC4}"/>
    <hyperlink ref="M56" location="Punten!AKR582" display="UCI-109" xr:uid="{B0D8CA32-E2A2-41F4-8317-747364826324}"/>
    <hyperlink ref="M47" location="Punten!ALA582" display="UCI-110" xr:uid="{F7CA5E74-7A74-4CF2-9C1C-821A00DF74C8}"/>
    <hyperlink ref="M83" location="Punten!ALJ582" display="UCI-111" xr:uid="{D0268650-F7F8-490B-B719-E5C8939D16AC}"/>
    <hyperlink ref="M13" location="Punten!ALS582" display="UCI-112" xr:uid="{63B42CDD-83BE-4646-A07D-B57D6F155F17}"/>
    <hyperlink ref="M36" location="Punten!AMB582" display="UCI-113" xr:uid="{336F1AC1-EDEB-479F-9079-BA6EAA2FDB88}"/>
    <hyperlink ref="M85" location="Punten!AMK582" display="UCI-114" xr:uid="{2D6D8482-B6D7-43F7-A909-8D27C6F44C77}"/>
    <hyperlink ref="M61" location="Punten!AMT582" display="UCI-115" xr:uid="{16598033-A333-46F6-BCD3-136010D5B632}"/>
    <hyperlink ref="M71" location="Punten!ANC582" display="UCI-116" xr:uid="{D0A807D4-C623-42D9-8202-2EEC34E94C6F}"/>
    <hyperlink ref="M87" location="Punten!ANL582" display="UCI-117" xr:uid="{19A963EE-D4E1-4776-9B68-3E1491F8A2E9}"/>
    <hyperlink ref="M90" location="Punten!ANU582" display="UCI-118" xr:uid="{6CBF97CE-0F03-41AC-82C8-BCE6998D173E}"/>
    <hyperlink ref="M97" location="Punten!AOD582" display="UCI-119" xr:uid="{F5B8A0A9-B4F0-46F6-A4CF-CDE1CB0EF2F5}"/>
    <hyperlink ref="M27" location="Punten!AOM582" display="UCI-120" xr:uid="{0EF92019-9A74-4148-985B-E66B53CF4CCA}"/>
    <hyperlink ref="M19" location="Punten!AOV582" display="UCI-121" xr:uid="{66A7FE1A-1C50-4100-A4D0-F5550D0D145C}"/>
    <hyperlink ref="M41" location="Punten!APE582" display="UCI-122" xr:uid="{418ED14B-BA57-4E01-8178-DC3050ED41D6}"/>
    <hyperlink ref="M6" location="Punten!APN582" display="UCI-123" xr:uid="{43C48951-CCC1-4C4C-B85F-20314839238B}"/>
    <hyperlink ref="M76" location="Punten!APW582" display="UCI-124" xr:uid="{0E1770E2-67CC-4800-A045-A640D4CE2841}"/>
    <hyperlink ref="M5" location="Punten!AQF582" display="UCI-125" xr:uid="{CDD783C2-3C7A-452A-AC6F-F8DA939290E8}"/>
    <hyperlink ref="A1746" r:id="rId1077" display="https://www.procyclingstats.com/rider/lucas-eriksson" xr:uid="{D72C4F16-0C99-4310-ACF2-F6B3C453759E}"/>
    <hyperlink ref="A1832" r:id="rId1078" display="https://www.procyclingstats.com/rider/marc-oliver-pritzen" xr:uid="{7C195B0D-6F19-4176-99F3-D828732FCE8D}"/>
    <hyperlink ref="A1726" r:id="rId1079" display="https://www.procyclingstats.com/rider/thomas-bonnet" xr:uid="{B34316E8-EE4A-4652-BE5B-1EFF82912328}"/>
    <hyperlink ref="A1817" r:id="rId1080" display="https://www.procyclingstats.com/rider/callum-ormiston" xr:uid="{EC376891-B18E-4413-B717-6B810C9509F5}"/>
    <hyperlink ref="A1723" r:id="rId1081" display="https://www.procyclingstats.com/rider/joseph-blackmore" xr:uid="{EF8735B3-9A66-4F94-AC47-8D90C9B506A1}"/>
    <hyperlink ref="A1786" r:id="rId1082" display="https://www.procyclingstats.com/rider/peter-kusztor" xr:uid="{77575048-9B5A-42E4-9D59-4751F25AD09E}"/>
    <hyperlink ref="A1752" r:id="rId1083" display="https://www.procyclingstats.com/rider/francesco-gavazzi" xr:uid="{B50450D9-3D44-499F-92AD-01A5C0CCC852}"/>
    <hyperlink ref="A1816" r:id="rId1084" display="https://www.procyclingstats.com/rider/lukas-nerurkar" xr:uid="{748929C4-1709-4839-8896-E819C5F69B88}"/>
    <hyperlink ref="A1843" r:id="rId1085" display="https://www.procyclingstats.com/rider/jonas-rutsch" xr:uid="{6EEF6940-E1E3-4E6C-8FAD-A9E061835310}"/>
    <hyperlink ref="A1826" r:id="rId1086" display="https://www.procyclingstats.com/rider/edward-planckaert" xr:uid="{EB18CEE0-1C68-4639-AE94-2DEF4CD616CE}"/>
    <hyperlink ref="A1760" r:id="rId1087" display="https://www.procyclingstats.com/rider/per-strand-hagenes" xr:uid="{B94B14D9-780E-44D7-A44A-92BFFD414359}"/>
    <hyperlink ref="A1736" r:id="rId1088" display="https://www.procyclingstats.com/rider/adam-de-vos" xr:uid="{CBCC7E96-DBD7-4B5F-AC36-A9803683EBCB}"/>
    <hyperlink ref="A1712" r:id="rId1089" display="https://www.procyclingstats.com/rider/davide-bais" xr:uid="{58E8A873-2ADB-4DC6-9862-8EE89E4E8641}"/>
    <hyperlink ref="A1850" r:id="rId1090" display="https://www.procyclingstats.com/rider/javier-serrano" xr:uid="{56899D8B-3D9F-475A-989E-B3EA8EA3485E}"/>
    <hyperlink ref="A1873" r:id="rId1091" display="https://www.procyclingstats.com/rider/maikel-zijlaard" xr:uid="{AA877F54-2BDC-43EE-83BE-ECE9AB99C7CB}"/>
    <hyperlink ref="A1729" r:id="rId1092" display="https://www.procyclingstats.com/rider/filippo-colombo1" xr:uid="{40E1F13A-4BFC-4765-AD6A-208D2A8EB95C}"/>
    <hyperlink ref="A1750" r:id="rId1093" display="https://www.procyclingstats.com/rider/thomas-gachignard" xr:uid="{90FC67E1-64C2-44CB-AC09-6CC776A4D0AE}"/>
    <hyperlink ref="A1783" r:id="rId1094" display="https://www.procyclingstats.com/rider/wesley-kreder" xr:uid="{26C63ABF-A1B9-4271-B5B5-CBFC276C33C8}"/>
    <hyperlink ref="A1749" r:id="rId1095" display="https://www.procyclingstats.com/rider/sean-flynn" xr:uid="{104BA2D7-A9B4-4560-8569-0E07655DE5F6}"/>
    <hyperlink ref="A1727" r:id="rId1096" display="https://www.procyclingstats.com/rider/martijn-budding" xr:uid="{EE8FA480-0B28-4875-8C9B-3A9DF1F7B9A6}"/>
    <hyperlink ref="A1868" r:id="rId1097" display="https://www.procyclingstats.com/rider/nathan-vandepitte" xr:uid="{8FE19776-C2AA-44B9-91E1-873F6C0C0FE5}"/>
    <hyperlink ref="A1745" r:id="rId1098" display="https://www.procyclingstats.com/rider/felix-engelhardt" xr:uid="{A7A8AC66-1C2D-400C-B242-D633523F51EA}"/>
    <hyperlink ref="A1811" r:id="rId1099" display="https://www.procyclingstats.com/rider/sergio-meris" xr:uid="{F4733A6D-4F1F-41AA-8922-9F8E3D990280}"/>
    <hyperlink ref="A1742" r:id="rId1100" display="https://www.procyclingstats.com/rider/roy-eefting" xr:uid="{D10A2CEB-B36A-4F52-9B11-3CC8A4F99246}"/>
    <hyperlink ref="A1797" r:id="rId1101" display="https://www.procyclingstats.com/rider/jordi-lopez-caravaca" xr:uid="{BE6E2699-0303-4E7A-A336-B719303E558B}"/>
    <hyperlink ref="A183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33" r:id="rId1104" display="https://www.procyclingstats.com/rider/tijl-de-decker" xr:uid="{C8EF2822-28AF-4A47-B1D5-FEDCE59BCD91}"/>
    <hyperlink ref="A1872" r:id="rId1105" display="https://www.procyclingstats.com/rider/enrico-zanoncello" xr:uid="{DE726E42-58B8-4EC6-95E8-7F3607C360C6}"/>
    <hyperlink ref="A1713" r:id="rId1106" display="https://www.procyclingstats.com/rider/giacomo-ballabio" xr:uid="{56910E57-5B4E-4667-8BA0-1443E898AC44}"/>
    <hyperlink ref="A1782" r:id="rId1107" display="https://www.procyclingstats.com/rider/stefan-kovar" xr:uid="{EADCF6D5-2C75-4ECF-981E-316AB748D0FF}"/>
    <hyperlink ref="A1813" r:id="rId1108" display="https://www.procyclingstats.com/rider/drew-morey" xr:uid="{6D392615-253D-4084-B615-6CD04C1A2935}"/>
    <hyperlink ref="A1756" r:id="rId1109" display="https://www.procyclingstats.com/rider/camilo-andres-gomez-gomez" xr:uid="{F699BC10-588D-450A-8659-C20078022AFB}"/>
    <hyperlink ref="A1772" r:id="rId1110" display="https://www.procyclingstats.com/rider/hoonmin-jun" xr:uid="{FB7BD78C-BE17-4336-A66B-24D5B91A348A}"/>
    <hyperlink ref="A1810" r:id="rId1111" display="https://www.procyclingstats.com/rider/didier-merchan" xr:uid="{AD6213F0-85A3-45CC-9AA5-4C6503E2A894}"/>
    <hyperlink ref="A1815" r:id="rId1112" display="https://www.procyclingstats.com/rider/marco-murgano" xr:uid="{00237338-66EF-4CD3-82FD-E09BBC13DF44}"/>
    <hyperlink ref="A1822" r:id="rId1113" display="https://www.procyclingstats.com/rider/giulio-pellizzari" xr:uid="{653F0002-DF0A-4715-A9D1-2A7BBBE6B16C}"/>
    <hyperlink ref="A1836" r:id="rId1114" display="https://www.procyclingstats.com/rider/jonas-rickaert" xr:uid="{10147203-3990-4E3D-969B-73275BD28DBE}"/>
    <hyperlink ref="A1724" r:id="rId1115" display="https://www.procyclingstats.com/rider/jetse-bol" xr:uid="{2E626193-F1BE-4D22-9CC4-46BF7873B43A}"/>
    <hyperlink ref="A1862" r:id="rId1116" display="https://www.procyclingstats.com/rider/hugo-toumire" xr:uid="{E6962E3F-0116-4986-94C7-AB9DC04D3C84}"/>
    <hyperlink ref="A1870" r:id="rId1117" display="https://www.procyclingstats.com/rider/jordan-villani" xr:uid="{03569788-F338-4834-8A81-2F612E44A102}"/>
    <hyperlink ref="A1748" r:id="rId1118" display="https://www.procyclingstats.com/rider/riley-fleming" xr:uid="{8033B7BE-7449-4C9D-BF9D-1EF343819ADD}"/>
    <hyperlink ref="A1871" r:id="rId1119" display="https://www.procyclingstats.com/rider/liam-walsh" xr:uid="{D6129B52-ECE0-4083-9DB5-DEFDB470DC67}"/>
    <hyperlink ref="A1755" r:id="rId1120" display="https://www.procyclingstats.com/rider/brady-gilmore" xr:uid="{706E5015-B411-4A42-969B-E10938EC551E}"/>
    <hyperlink ref="A1863" r:id="rId1121" display="https://www.procyclingstats.com/rider/declan-trezise" xr:uid="{BA357BD7-A09D-49BC-ADAE-B4559D92BEA7}"/>
    <hyperlink ref="A1806" r:id="rId1122" display="https://www.procyclingstats.com/rider/hamish-mckenzie" xr:uid="{29A06920-19C7-4B9B-8990-BCE924C27D50}"/>
    <hyperlink ref="A1737" r:id="rId1123" display="https://www.procyclingstats.com/rider/nicolas-debeaumarche" xr:uid="{3E7C575D-7BB2-46FB-A58A-59C97EAF4C28}"/>
    <hyperlink ref="A1734" r:id="rId1124" display="https://www.procyclingstats.com/rider/timo-de-jong" xr:uid="{08ADE3CB-234D-448F-A007-2B736D5E0F5A}"/>
    <hyperlink ref="A1854" r:id="rId1125" display="https://www.procyclingstats.com/rider/abram-stockman" xr:uid="{85AAA232-A68D-4622-AC67-EA1E1683CBF4}"/>
    <hyperlink ref="J329" r:id="rId1126" display="https://www.procyclingstats.com/rider/pello-bilbao" xr:uid="{0F4A08BE-06C7-4EEB-B442-3DEEDC28D629}"/>
    <hyperlink ref="J316" r:id="rId1127" display="https://www.procyclingstats.com/rider/arnaud-de-lie" xr:uid="{BF7B38F4-0774-4AF8-B721-EC481764AC39}"/>
    <hyperlink ref="J321" r:id="rId1128" display="https://www.procyclingstats.com/rider/neilson-powless" xr:uid="{74C00C76-2F32-4989-AADB-57EF26E1BC87}"/>
    <hyperlink ref="J330" r:id="rId1129" display="https://www.procyclingstats.com/rider/simon-yates" xr:uid="{924DB6B0-A2F5-470A-A537-E0914FCDA4E0}"/>
    <hyperlink ref="J320" r:id="rId1130" display="https://www.procyclingstats.com/rider/filippo-ganna" xr:uid="{68AB6585-CF19-43B1-9841-B57743A3236B}"/>
    <hyperlink ref="J308" r:id="rId1131" display="https://www.procyclingstats.com/rider/giulio-ciccone" xr:uid="{4DE87291-41A3-4FC3-9894-79DAFB0E554E}"/>
    <hyperlink ref="J341" r:id="rId1132" display="https://www.procyclingstats.com/rider/mauro-schmid" xr:uid="{6340601D-673D-44AC-817C-42BBB28619F3}"/>
    <hyperlink ref="J342" r:id="rId1133" display="https://www.procyclingstats.com/rider/magnus-sheffield" xr:uid="{E32FCB02-9F5C-48E4-AF10-E0F57AF29895}"/>
    <hyperlink ref="J311" r:id="rId1134" display="https://www.procyclingstats.com/rider/matteo-jorgenson" xr:uid="{149C84C7-E581-4B3C-9031-D6472531FD75}"/>
    <hyperlink ref="J296" r:id="rId1135" display="https://www.procyclingstats.com/rider/tadej-pogacar" xr:uid="{7A864683-0EE2-4DFA-8234-F25CBAC7A22B}"/>
    <hyperlink ref="J310" r:id="rId1136" display="https://www.procyclingstats.com/rider/mikel-landa" xr:uid="{7C4C4611-F297-4274-B112-1856380B76A5}"/>
    <hyperlink ref="J325" r:id="rId1137" display="https://www.procyclingstats.com/rider/tiesj-benoot" xr:uid="{C290A607-8066-4B64-99A1-F81B9CCABA8A}"/>
    <hyperlink ref="J304" r:id="rId1138" display="https://www.procyclingstats.com/rider/christophe-laporte" xr:uid="{43E60C1D-6B33-4221-923F-C172B03DA0FD}"/>
    <hyperlink ref="J307" r:id="rId1139" display="https://www.procyclingstats.com/rider/thomas-pidcock" xr:uid="{3DEE0336-B72C-4F72-8696-727FADE81506}"/>
    <hyperlink ref="J298" r:id="rId1140" display="https://www.procyclingstats.com/rider/remco-evenepoel" xr:uid="{91DAB23B-ED22-4BEE-AECB-D37E9557C0B9}"/>
    <hyperlink ref="J336" r:id="rId1141" display="https://www.procyclingstats.com/rider/valentin-madouas" xr:uid="{0432F7A4-5652-4B29-8EEA-C8D6F732A482}"/>
    <hyperlink ref="J309" r:id="rId1142" display="https://www.procyclingstats.com/rider/olav-kooij" xr:uid="{F7D36C5A-3E32-4D09-A5F4-9EB8E5F2AEF2}"/>
    <hyperlink ref="J303" r:id="rId1143" display="https://www.procyclingstats.com/rider/jonas-vingegaard-rasmussen" xr:uid="{F81DBCEC-B31E-4054-AEF5-448C290B325C}"/>
    <hyperlink ref="J322" r:id="rId1144" display="https://www.procyclingstats.com/rider/david-gaudu" xr:uid="{F575071E-9660-4F0A-8EC6-F59DB09BC35D}"/>
    <hyperlink ref="J324" r:id="rId1145" display="https://www.procyclingstats.com/rider/brandon-mcnulty" xr:uid="{837CEA02-5D8F-4FD3-934A-B96C334C057E}"/>
    <hyperlink ref="J297" r:id="rId1146" display="https://www.procyclingstats.com/rider/joao-almeida" xr:uid="{D71DDDB1-EDAC-4AE3-B8BC-0FEA24A39F77}"/>
    <hyperlink ref="J295" r:id="rId1147" display="https://www.procyclingstats.com/rider/primoz-roglic" xr:uid="{17FFAC93-C88E-408A-8E3A-32EC337EB5D4}"/>
    <hyperlink ref="J323" r:id="rId1148" display="https://www.procyclingstats.com/rider/tao-geoghegan-hart" xr:uid="{F6B35C66-988C-45DE-9192-07AF456E7ECF}"/>
    <hyperlink ref="J301" r:id="rId1149" display="https://www.procyclingstats.com/rider/mathieu-van-der-poel" xr:uid="{E9CF9BF9-A739-4FD6-AB8C-0D707A13944F}"/>
    <hyperlink ref="J300" r:id="rId1150" display="https://www.procyclingstats.com/rider/wout-van-aert" xr:uid="{0C0BD61A-12D0-4954-A37C-69B232AE777C}"/>
    <hyperlink ref="J302" r:id="rId1151" display="https://www.procyclingstats.com/rider/mads-pedersen" xr:uid="{E824E1D8-7E04-405F-A104-C6BDD2466C37}"/>
    <hyperlink ref="J306" r:id="rId1152" display="https://www.procyclingstats.com/rider/jasper-philipsen" xr:uid="{A3EA9AFA-A8EC-4AB9-ABD9-7DB89C981DEC}"/>
    <hyperlink ref="J299" r:id="rId1153" display="https://www.procyclingstats.com/rider/mattias-skjelmose-jensen" xr:uid="{90E8F98C-CF2B-4215-9EEA-F7E3EC618F6E}"/>
    <hyperlink ref="J335" r:id="rId1154" display="https://www.procyclingstats.com/rider/stefan-kung" xr:uid="{3312BA98-9FFC-4034-A5B2-7B9063357370}"/>
    <hyperlink ref="A1715" r:id="rId1155" display="https://www.procyclingstats.com/rider/tegsh-bayar-batsaikhan" xr:uid="{6C4038EC-3099-40EF-8657-3615D886DD8C}"/>
    <hyperlink ref="A1785" r:id="rId1156" display="https://www.procyclingstats.com/rider/terry-kusuma" xr:uid="{EAA4C4D7-FFB9-49BB-B2BC-ED49BF1029C8}"/>
    <hyperlink ref="A1787" r:id="rId1157" display="https://www.procyclingstats.com/rider/anton-kuzmin" xr:uid="{7D0928D7-C195-41B4-A43D-1F8A169E561C}"/>
    <hyperlink ref="A1768" r:id="rId1158" display="https://www.procyclingstats.com/rider/kyung-gu-jang" xr:uid="{10C39AD8-67AC-4A65-B006-F04C2829B8A4}"/>
    <hyperlink ref="A1767" r:id="rId1159" display="https://www.procyclingstats.com/rider/cameron-ivory" xr:uid="{3E1CCBD7-A1F3-4D5E-96CB-A3DE64D01773}"/>
    <hyperlink ref="A1824" r:id="rId1160" display="https://www.procyclingstats.com/rider/patompob-phonarjthan" xr:uid="{2A4E70F5-2F59-4C05-B2FB-98C8F82FC426}"/>
    <hyperlink ref="A1804" r:id="rId1161" display="https://www.procyclingstats.com/rider/lionel-mawditt" xr:uid="{11E5ADE2-4315-4C50-870D-0431EB614874}"/>
    <hyperlink ref="A1799" r:id="rId1162" display="https://www.procyclingstats.com/rider/shao-hsuan-lu" xr:uid="{60541744-6E4D-42AF-98F1-3C85B4DEB249}"/>
    <hyperlink ref="A1708" r:id="rId1163" display="https://www.procyclingstats.com/rider/ruslan-aliyev" xr:uid="{076E7FDA-E35E-4A2B-B023-8EBD900FBD53}"/>
    <hyperlink ref="A1771" r:id="rId1164" display="https://www.procyclingstats.com/rider/taj-jones" xr:uid="{1E4A5770-851A-446A-8E8D-474356C15EE4}"/>
    <hyperlink ref="A1732" r:id="rId1165" display="https://www.procyclingstats.com/rider/leo-danes" xr:uid="{63BDD7F8-BB23-463E-8AD4-BA5A167631CA}"/>
    <hyperlink ref="A1821" r:id="rId1166" display="https://www.procyclingstats.com/rider/rasmus-sojbergpedersen" xr:uid="{F66EA72F-78F9-4B6A-9C5E-D6785AF71EF1}"/>
    <hyperlink ref="J314" r:id="rId1167" display="https://www.procyclingstats.com/rider/ben-healy" xr:uid="{03BDAAE4-2E29-4656-889B-AD4BC78388D3}"/>
    <hyperlink ref="A1861" r:id="rId1168" display="https://www.procyclingstats.com/rider/german-nicolas-tivani-perez" xr:uid="{EB6F04FC-1121-47AB-A25B-97EF094A1482}"/>
    <hyperlink ref="A1800" r:id="rId1169" display="https://www.procyclingstats.com/rider/filippo-magli2" xr:uid="{3FBD2554-F0D5-4C77-A29B-6A52F659BEF1}"/>
    <hyperlink ref="A1719" r:id="rId1170" display="https://www.procyclingstats.com/rider/dario-igor-belletta" xr:uid="{349D1919-F845-4413-BF33-A0A946FFEC67}"/>
    <hyperlink ref="A1718" r:id="rId1171" display="https://www.procyclingstats.com/rider/michael-belleri" xr:uid="{DCD8997C-5E4D-41BC-89D2-2B42A7BF2788}"/>
    <hyperlink ref="A1869" r:id="rId1172" display="https://www.procyclingstats.com/rider/moran-vermeulen" xr:uid="{9931E0B4-0598-4EC2-92E0-FABD671CAD0C}"/>
    <hyperlink ref="A1796" r:id="rId1173" display="https://www.procyclingstats.com/rider/florian-lipowitz" xr:uid="{35D49A35-372F-409C-A017-234B9F897E82}"/>
    <hyperlink ref="A1784" r:id="rId1174" display="https://www.procyclingstats.com/rider/johannes-kulset" xr:uid="{9547CC53-AF35-4838-B05C-278919E604AD}"/>
    <hyperlink ref="A1844" r:id="rId1175" display="https://www.procyclingstats.com/rider/sergio-samitier" xr:uid="{53C762EB-C02D-476B-A663-3DBF9B4F709C}"/>
    <hyperlink ref="A1825" r:id="rId1176" display="https://www.procyclingstats.com/rider/finlay-pickering" xr:uid="{9617A587-2E53-4BC5-AB5B-D27C612F17FA}"/>
    <hyperlink ref="A1766" r:id="rId1177" display="https://www.procyclingstats.com/rider/kaden-hopkins" xr:uid="{16A3BE52-1B81-4D49-8E12-FB95FE7FBF0E}"/>
    <hyperlink ref="A1747" r:id="rId1178" display="https://www.procyclingstats.com/rider/eric-antonio-fagundez" xr:uid="{C86FC967-5B66-4E57-B025-F630A04FE526}"/>
    <hyperlink ref="A1728" r:id="rId1179" display="https://www.procyclingstats.com/rider/charlesetienne-chretien" xr:uid="{364EB243-269B-4CAC-8DFC-C4AD0889D77B}"/>
    <hyperlink ref="A1759" r:id="rId1180" display="https://www.procyclingstats.com/rider/byron-guama" xr:uid="{C34D6D39-2806-4B3D-A0EC-A3507406263E}"/>
    <hyperlink ref="J318" r:id="rId1181" display="https://www.procyclingstats.com/rider/santiago-buitrago-sanchez" xr:uid="{590400A6-D28B-42CB-A228-1D15E66BFA36}"/>
    <hyperlink ref="A1858" r:id="rId1182" display="https://www.procyclingstats.com/rider/fernando-tercero-lopez" xr:uid="{4C4BC808-453B-4023-B70B-CE7DFC9D884E}"/>
    <hyperlink ref="A1780" r:id="rId1183" display="https://www.procyclingstats.com/rider/arthur-kluckers" xr:uid="{B86C58A9-ED40-41D8-9FE2-695C1233AF7B}"/>
    <hyperlink ref="A1814" r:id="rId1184" display="https://www.procyclingstats.com/rider/jacopo-mosca" xr:uid="{38851201-3338-40E3-A70A-EFA72FAC43E8}"/>
    <hyperlink ref="A1795" r:id="rId1185" display="https://www.procyclingstats.com/rider/dario-lillo" xr:uid="{4477A3F6-436D-4609-A36F-E8A7D4AD9902}"/>
    <hyperlink ref="A1848" r:id="rId1186" display="https://www.procyclingstats.com/rider/michael-schar" xr:uid="{D4BA551C-42BB-4AD0-8B99-9B9086720CBD}"/>
    <hyperlink ref="J313" r:id="rId1187" display="https://www.procyclingstats.com/rider/adam-yates" xr:uid="{78752592-3694-43B1-BAF0-9081B6C27658}"/>
    <hyperlink ref="A1775" r:id="rId1188" display="https://www.procyclingstats.com/rider/christopher-juul-jensen" xr:uid="{027857A8-C785-45B5-981D-6D83FB92EFC7}"/>
    <hyperlink ref="A1751" r:id="rId1189" display="https://www.procyclingstats.com/rider/gianmarco-garofoli" xr:uid="{009348E1-9D56-4D8E-ADB1-38D46D6DDE26}"/>
    <hyperlink ref="A1764" r:id="rId1190" display="https://www.procyclingstats.com/rider/asbjorn-hellemose" xr:uid="{2D7F5F55-0ACB-4D01-867D-ABAD90680E90}"/>
    <hyperlink ref="J343" r:id="rId1191" display="https://www.procyclingstats.com/rider/soren-kragh-andersen" xr:uid="{EE947CB8-0C27-4FAA-AA90-7BB82A320C9F}"/>
    <hyperlink ref="J327" r:id="rId1192" display="https://www.procyclingstats.com/rider/marc-hirschi" xr:uid="{AC56C2FB-D7FF-4D50-9834-29159AFAFA95}"/>
    <hyperlink ref="A1802" r:id="rId1193" display="https://www.procyclingstats.com/rider/martin-marcellusi" xr:uid="{E4CF4106-3588-4F8B-8F37-41A4BF4C819E}"/>
    <hyperlink ref="A1731" r:id="rId1194" display="https://www.procyclingstats.com/rider/logan-currie" xr:uid="{84731153-F040-47ED-A1C1-5FBC58C441FB}"/>
    <hyperlink ref="A1792" r:id="rId1195" display="https://www.procyclingstats.com/rider/iuri-leitao" xr:uid="{192008D4-467C-437E-A288-13E5AA5F27DC}"/>
    <hyperlink ref="A1793" r:id="rId1196" display="https://www.procyclingstats.com/rider/remi-lelandais" xr:uid="{1DEABC03-C4CF-4DAA-9C18-72F9F99BA30C}"/>
    <hyperlink ref="A1744" r:id="rId1197" display="https://www.procyclingstats.com/rider/pirmin-eisenbarth" xr:uid="{E81636A4-02DC-44B9-B5F4-A7234E53B31A}"/>
    <hyperlink ref="A1847" r:id="rId1198" display="https://www.procyclingstats.com/rider/alessandro-santaromita" xr:uid="{DF3C8C20-0350-4BDB-9A16-FB17E3C96D94}"/>
    <hyperlink ref="A1773" r:id="rId1199" display="https://www.procyclingstats.com/rider/francis-juneau" xr:uid="{B7E81FED-44CE-4242-9E48-ED2EE289DEBA}"/>
    <hyperlink ref="A1851" r:id="rId1200" display="https://www.procyclingstats.com/rider/gabriel-shipley" xr:uid="{7A7A0F07-5BFA-4994-8596-C010232135D8}"/>
    <hyperlink ref="A1865" r:id="rId1201" display="https://www.procyclingstats.com/rider/luca-van-boven" xr:uid="{CE997394-0E3A-436F-A217-BBCEF32C67C2}"/>
    <hyperlink ref="A1765" r:id="rId1202" display="https://www.procyclingstats.com/rider/alvaro-jose-hodeg" xr:uid="{5519C916-C61E-4C50-8A3B-1BA52DA3DEB9}"/>
    <hyperlink ref="A1827" r:id="rId1203" display="https://www.procyclingstats.com/rider/charles-planet" xr:uid="{DE2F9CAC-52B9-40E2-9674-70C394FEAD5A}"/>
    <hyperlink ref="A1837" r:id="rId1204" display="https://www.procyclingstats.com/rider/filippo-ridolfo" xr:uid="{A5AFE616-33FB-4B06-90D7-9233B5F99C00}"/>
    <hyperlink ref="A1829" r:id="rId1205" display="https://www.procyclingstats.com/rider/rudy-porter" xr:uid="{FBFB53EE-2A6F-4F82-BE77-EE3D8BE76C3A}"/>
    <hyperlink ref="A1834" r:id="rId1206" display="https://www.procyclingstats.com/rider/jesper-rasch" xr:uid="{2132361E-8F6C-4B4A-BB9C-80003371469A}"/>
    <hyperlink ref="A1778" r:id="rId1207" display="https://www.procyclingstats.com/rider/pierre-pascal-keup" xr:uid="{FFBDC5C2-C146-4871-89CC-E3EEB3ECD6B6}"/>
    <hyperlink ref="A1735" r:id="rId1208" display="https://www.procyclingstats.com/rider/sander-de-pestel" xr:uid="{D9845716-1CF6-4EDF-B23D-8065BB7B45D6}"/>
    <hyperlink ref="A1739" r:id="rId1209" display="https://www.procyclingstats.com/rider/tuur-dens" xr:uid="{99FDBA69-64E5-4492-BAB1-BE23038FF108}"/>
    <hyperlink ref="A1790" r:id="rId1210" display="https://www.procyclingstats.com/rider/niklas-larsen" xr:uid="{760B06C8-6EE4-4556-B7A3-1BA516FA280C}"/>
    <hyperlink ref="A1828" r:id="rId1211" display="https://www.procyclingstats.com/rider/martins-pluto" xr:uid="{C7B40286-D203-4737-BB11-1BF5D45DE15D}"/>
    <hyperlink ref="A1818" r:id="rId1212" display="https://www.procyclingstats.com/rider/markus-pajur" xr:uid="{B5871CCB-1029-49FB-8D3C-6ED582CC1C45}"/>
    <hyperlink ref="A1706" r:id="rId1213" display="https://www.procyclingstats.com/rider/rokas-adomaitis" xr:uid="{900CA70D-7EEC-4697-B2AF-280FD969D022}"/>
    <hyperlink ref="A1801" r:id="rId1214" display="https://www.procyclingstats.com/rider/matias-malmberg" xr:uid="{203667E1-1784-447B-A80B-90A8F6E436E0}"/>
    <hyperlink ref="A1833" r:id="rId1215" display="https://www.procyclingstats.com/rider/bartlomiej-proc" xr:uid="{68149056-B1B4-43C8-AE9A-F3668081FF44}"/>
    <hyperlink ref="A1743" r:id="rId1216" display="https://www.procyclingstats.com/rider/jakob-egholm" xr:uid="{A2DDD408-D897-48E9-B308-C1487F51218A}"/>
    <hyperlink ref="A1777" r:id="rId1217" display="https://www.procyclingstats.com/rider/axel-kallberg" xr:uid="{4D9330A1-2058-4724-B068-4520BD5694E4}"/>
    <hyperlink ref="A1794" r:id="rId1218" display="https://www.procyclingstats.com/rider/hugo-lennartsson" xr:uid="{BF176D60-C6DB-4ED5-B771-B89A8E3619F9}"/>
    <hyperlink ref="A1874" r:id="rId1219" display="https://www.procyclingstats.com/rider/liam-johnston" xr:uid="{F4FEC844-BCD0-445B-BC12-D17F1F7ED167}"/>
    <hyperlink ref="A1876" r:id="rId1220" display="https://www.procyclingstats.com/rider/atsushi-oka" xr:uid="{351220DD-3572-4C7D-AE95-42D98B35678D}"/>
    <hyperlink ref="A1877" r:id="rId1221" display="https://www.procyclingstats.com/rider/naoki-kojima" xr:uid="{65778528-7652-43C8-844E-C45020A18BD5}"/>
    <hyperlink ref="A1878" r:id="rId1222" display="https://www.procyclingstats.com/rider/kazushige-kuboki" xr:uid="{15585EC5-E454-4D64-8993-4BDF0F9D83D1}"/>
    <hyperlink ref="A1879" r:id="rId1223" display="https://www.procyclingstats.com/rider/ryan-cavanagh" xr:uid="{E285D935-EC7E-43B7-A065-3BED4DF03BB4}"/>
    <hyperlink ref="A1880" r:id="rId1224" display="https://www.procyclingstats.com/rider/leonel-quintero" xr:uid="{08FA4A8A-525E-4A42-BB19-360C89CF53F6}"/>
    <hyperlink ref="A1881" r:id="rId1225" display="https://www.procyclingstats.com/rider/rei-onodera" xr:uid="{261BA81F-EA3A-44AA-B84F-F7AD123D3F02}"/>
    <hyperlink ref="A1882" r:id="rId1226" display="https://www.procyclingstats.com/rider/jose-vicente-toribio" xr:uid="{F9FA4EBF-4F4C-493F-8420-17E3634D8099}"/>
    <hyperlink ref="A1883" r:id="rId1227" display="https://www.procyclingstats.com/rider/luca-jenni" xr:uid="{0211A9EB-6E84-4222-9B52-7E9CD7B5D5FF}"/>
    <hyperlink ref="A1884" r:id="rId1228" display="https://www.procyclingstats.com/rider/kevin-mccambridge" xr:uid="{47865B72-886E-4527-AF68-4FAC32ED0FBE}"/>
    <hyperlink ref="A1885" r:id="rId1229" display="https://www.procyclingstats.com/rider/celestin-guillon" xr:uid="{9EAC504A-4D2D-4814-8D63-B18803F502D0}"/>
    <hyperlink ref="A1886" r:id="rId1230" display="https://www.procyclingstats.com/rider/thomas-devaux" xr:uid="{79C26F07-77A0-4E56-A4B2-9A17DBB88577}"/>
    <hyperlink ref="A1887" r:id="rId1231" display="https://www.procyclingstats.com/rider/nicolo-parisini" xr:uid="{7648285B-3716-488B-9947-E9516B353005}"/>
    <hyperlink ref="A1888" r:id="rId1232" display="https://www.procyclingstats.com/rider/maximilien-juillard" xr:uid="{258F393D-8307-4839-8864-7089CCA2AEDE}"/>
    <hyperlink ref="A1889" r:id="rId1233" display="https://www.procyclingstats.com/rider/torbjorn-andre-roed1" xr:uid="{5A940061-9E2F-48D9-8A26-F67D455C2B2C}"/>
    <hyperlink ref="A1890" r:id="rId1234" display="https://www.procyclingstats.com/rider/luca-vergallito" xr:uid="{DD10FED8-264E-43B5-B967-3F2AC7B577E6}"/>
    <hyperlink ref="A1891" r:id="rId1235" display="https://www.procyclingstats.com/rider/karel-vacek" xr:uid="{F2ECED0A-9793-4D1A-AE43-872F62AE3DA1}"/>
    <hyperlink ref="A1892" r:id="rId1236" display="https://www.procyclingstats.com/rider/marco-frigo" xr:uid="{08605667-4FB6-440C-B161-848A8029CBA4}"/>
    <hyperlink ref="A1893" r:id="rId1237" display="https://www.procyclingstats.com/rider/valentin-paret-peintre" xr:uid="{AA5CFEB8-7F17-4014-8F06-6D2B6ABC8884}"/>
    <hyperlink ref="A1894" r:id="rId1238" display="https://www.procyclingstats.com/rider/francois-bidard" xr:uid="{7D5F8C5A-53D7-4920-95F6-C7C9B2CAF64B}"/>
    <hyperlink ref="J331" r:id="rId1239" display="https://www.procyclingstats.com/rider/thymen-arensman" xr:uid="{CE90CBC4-1BB5-458F-A3F6-21AC94325C45}"/>
    <hyperlink ref="J319" r:id="rId1240" display="https://www.procyclingstats.com/rider/damiano-caruso" xr:uid="{1340F194-CE38-4B6F-8B4B-AC324D78AEE0}"/>
    <hyperlink ref="J334" r:id="rId1241" display="https://www.procyclingstats.com/rider/derek-gee" xr:uid="{0F725E8C-52EC-4BB3-ABDC-40A1A96345C9}"/>
    <hyperlink ref="J333" r:id="rId1242" display="https://www.procyclingstats.com/rider/lennard-kamna" xr:uid="{0AC2F324-7883-4D12-A062-BB69B7DF5A44}"/>
    <hyperlink ref="J315" r:id="rId1243" display="https://www.procyclingstats.com/rider/andreas-leknessund" xr:uid="{32578C40-2260-4E1A-8562-D96C6BC73A0D}"/>
    <hyperlink ref="J326" r:id="rId1244" display="https://www.procyclingstats.com/rider/michael-matthews" xr:uid="{7186792B-376F-48BC-89D3-5B214952F982}"/>
    <hyperlink ref="J332" r:id="rId1245" display="https://www.procyclingstats.com/rider/jonathan-milan" xr:uid="{8BD1AF0F-416D-473F-8551-07D4E4926775}"/>
    <hyperlink ref="J340" r:id="rId1246" display="https://www.procyclingstats.com/rider/aurelien-paret-peintre" xr:uid="{3A98FC23-409E-4D3F-8962-8387B730936D}"/>
    <hyperlink ref="J305" r:id="rId1247" display="https://www.procyclingstats.com/rider/thibaut-pinot" xr:uid="{6831C0C0-F959-4218-B1AB-16FEDD8EB468}"/>
    <hyperlink ref="J317" r:id="rId1248" display="https://www.procyclingstats.com/rider/einer-augusto-rubio-reyes" xr:uid="{C0FAF184-4E6E-43D4-AB51-3A0950D2EB6D}"/>
    <hyperlink ref="J312" r:id="rId1249" display="https://www.procyclingstats.com/rider/geraint-thomas" xr:uid="{26C6F70D-02C4-4D45-9C6A-F8CC85788593}"/>
    <hyperlink ref="J339" r:id="rId1250" display="https://www.procyclingstats.com/rider/ilan-van-wilder" xr:uid="{BDF2EA9E-3D23-4EF0-B1A8-0F5C090B0030}"/>
    <hyperlink ref="A1895" r:id="rId1251" display="https://www.procyclingstats.com/rider/euro-kim" xr:uid="{D5AF4B75-A1E8-463D-A166-430F52326C8B}"/>
    <hyperlink ref="A1896" r:id="rId1252" display="https://www.procyclingstats.com/rider/chih-hao-tu" xr:uid="{7D67C0AE-07AB-4045-A9E4-FC92A066CD34}"/>
    <hyperlink ref="A1897" r:id="rId1253" display="https://www.procyclingstats.com/rider/matyas-kopecky" xr:uid="{3DC57C23-A8FF-4868-9046-15D3BF1DED30}"/>
    <hyperlink ref="A1898" r:id="rId1254" display="https://www.procyclingstats.com/rider/maurice-ballerstedt" xr:uid="{DF377006-D118-4216-B39C-B03778010D77}"/>
    <hyperlink ref="A1899" r:id="rId1255" display="https://www.procyclingstats.com/rider/patrick-eddy2" xr:uid="{6B09FCE3-DB14-48D9-A8B6-D2D50A505172}"/>
    <hyperlink ref="A1900" r:id="rId1256" display="https://www.procyclingstats.com/rider/yentl-vandevelde" xr:uid="{A7B71314-2DFA-481F-BE05-8169254175E6}"/>
    <hyperlink ref="A1901" r:id="rId1257" display="https://www.procyclingstats.com/rider/martijn-rasenberg" xr:uid="{1D3FF2DD-EFF4-4F84-9758-4A2E80933EBE}"/>
    <hyperlink ref="A1902" r:id="rId1258" display="https://www.procyclingstats.com/rider/bert-jan-lindeman" xr:uid="{15D08A33-6EE0-4AC8-AD78-6DBF2F72C84A}"/>
    <hyperlink ref="A1903" r:id="rId1259" display="https://www.procyclingstats.com/rider/yoeri-havik" xr:uid="{671ACE7C-CEAE-46C4-A69B-38E2AB931B60}"/>
    <hyperlink ref="A1904" r:id="rId1260" display="https://www.procyclingstats.com/rider/hartthijs-de-vries" xr:uid="{7B4016F3-DC22-41BF-8C27-5B7EE66C09AF}"/>
    <hyperlink ref="A1905" r:id="rId1261" display="https://www.procyclingstats.com/rider/tobias-aagaard-hansen" xr:uid="{40EFE6C6-64CC-45BA-A45C-EF9C518C5D49}"/>
    <hyperlink ref="A1906" r:id="rId1262" display="https://www.procyclingstats.com/rider/lars-hohmann" xr:uid="{FF788CD4-7A66-4847-9DED-0822F297EF10}"/>
    <hyperlink ref="A1907" r:id="rId1263" display="https://www.procyclingstats.com/rider/carlos-garcia-pierna" xr:uid="{6B8AA761-1431-4596-8BE7-B3CFF4077CAB}"/>
    <hyperlink ref="A1908" r:id="rId1264" display="https://www.procyclingstats.com/rider/lars-van-den-berg" xr:uid="{966C163E-2133-477A-B471-EDC4CFDE34B7}"/>
    <hyperlink ref="A1909" r:id="rId1265" display="https://www.procyclingstats.com/rider/jesus-david-pena-jimenez" xr:uid="{3CFE8A88-4D3E-462F-8064-B9C3AE9D04F6}"/>
    <hyperlink ref="A1910" r:id="rId1266" display="https://www.procyclingstats.com/rider/marcel-camprubi" xr:uid="{988D247E-A251-4C94-AFE2-16E4EC7F2CBC}"/>
    <hyperlink ref="A1911" r:id="rId1267" display="https://www.procyclingstats.com/rider/david-martin-romero" xr:uid="{3880B1F0-3478-4698-AD87-630366F411CF}"/>
    <hyperlink ref="A1912" r:id="rId1268" display="https://www.procyclingstats.com/rider/oded-kogut" xr:uid="{0F66EB9F-6738-4B11-9264-8DF60881BF05}"/>
    <hyperlink ref="A1913" r:id="rId1269" display="https://www.procyclingstats.com/rider/johan-price-pejtersen" xr:uid="{18978094-3EEF-4226-A9B3-7E03F1E7F986}"/>
    <hyperlink ref="J328" r:id="rId1270" display="https://www.procyclingstats.com/rider/felix-gall" xr:uid="{855872E9-76FA-4B5F-8520-0900448CFD43}"/>
    <hyperlink ref="J338" r:id="rId1271" display="https://www.procyclingstats.com/rider/juan-ayuso-pesquera" xr:uid="{9F356917-950C-4D20-BBB1-ADE164C4C051}"/>
    <hyperlink ref="J344" r:id="rId1272" display="https://www.procyclingstats.com/rider/cian-uijtdebroeks" xr:uid="{591C542A-56C9-47B5-BE0E-19B6F07BEC3A}"/>
    <hyperlink ref="J337" r:id="rId1273" display="https://www.procyclingstats.com/rider/romain-bardet" xr:uid="{76B5DF7E-F203-4F87-9353-10516E7FA1E3}"/>
    <hyperlink ref="A1914" r:id="rId1274" display="https://www.procyclingstats.com/rider/welay-hagos-berhe" xr:uid="{24695A62-44C7-4FB9-B11E-204CA682DDF1}"/>
    <hyperlink ref="A1915" r:id="rId1275" display="https://www.procyclingstats.com/rider/silvan-dillier" xr:uid="{5DFE6A20-A2C9-4465-84BD-CF81A1038C3C}"/>
    <hyperlink ref="A1916" r:id="rId1276" display="https://www.procyclingstats.com/rider/stinus-kaempe" xr:uid="{3014A2B9-9B79-4E62-81BA-FB1A6D9D932B}"/>
    <hyperlink ref="A1917" r:id="rId1277" display="https://www.procyclingstats.com/rider/michael-boros" xr:uid="{F5C18996-10B5-465A-8BDD-4F1BD6FC6AA2}"/>
    <hyperlink ref="A1919" r:id="rId1278" display="https://www.procyclingstats.com/rider/dominik-bauer" xr:uid="{5C65276D-5230-4723-9CF6-8D4B9A4749DB}"/>
    <hyperlink ref="A1920" r:id="rId1279" display="https://www.procyclingstats.com/rider/luke-verburg" xr:uid="{737A8350-5FE3-4F66-9068-396884D23A37}"/>
    <hyperlink ref="A1921" r:id="rId1280" display="https://www.procyclingstats.com/rider/antti-jussi-juntunen" xr:uid="{4D5F274E-8999-4A54-9265-50E9451DEF30}"/>
    <hyperlink ref="A1922" r:id="rId1281" display="https://www.procyclingstats.com/rider/isaac-del-toro" xr:uid="{54796801-A127-4CB9-ABA1-643488C74EAA}"/>
    <hyperlink ref="A1923" r:id="rId1282" display="https://www.procyclingstats.com/rider/zhi-hui-jiang" xr:uid="{1458B765-3D95-4A04-B214-439098069F74}"/>
    <hyperlink ref="A1924" r:id="rId1283" display="https://www.procyclingstats.com/rider/nils-sinschek" xr:uid="{C6E7F20C-A34B-440A-BC65-1A6F931642EF}"/>
    <hyperlink ref="A1925" r:id="rId1284" display="https://www.procyclingstats.com/rider/anton-stensby" xr:uid="{3F973525-D29A-46A1-87E6-0F60F57F0D6C}"/>
    <hyperlink ref="A1926" r:id="rId1285" display="https://www.procyclingstats.com/rider/wilmar-paredes" xr:uid="{1F3B40BD-4B35-471A-9C4E-C3743A41C10D}"/>
    <hyperlink ref="A1927" r:id="rId1286" display="https://www.procyclingstats.com/rider/xianjing-lyu" xr:uid="{C3DA4DBA-A48B-4DF0-AD31-3397D45AE2DD}"/>
    <hyperlink ref="A1929" r:id="rId1287" display="https://www.procyclingstats.com/rider/alessio-nieri" xr:uid="{8089AB61-8C7A-4215-B222-51DDC3D617CF}"/>
    <hyperlink ref="A1930" r:id="rId1288" display="https://www.procyclingstats.com/rider/danny-osorio" xr:uid="{7FB6CA44-9045-469B-AD52-FA5FA50061D9}"/>
    <hyperlink ref="A1931" r:id="rId1289" display="https://www.procyclingstats.com/rider/luke-mudgway" xr:uid="{F00A8734-2545-416A-AF0C-6E608E81803F}"/>
    <hyperlink ref="A1932" r:id="rId1290" display="https://www.procyclingstats.com/rider/frank-van-den-broek" xr:uid="{9939F1E5-1A43-4A6B-B979-35091CF489B4}"/>
    <hyperlink ref="A1933" r:id="rId1291" display="https://www.procyclingstats.com/rider/jelle-johannink" xr:uid="{AFFD0CFE-6550-4213-BDDD-9969F31C6F28}"/>
    <hyperlink ref="A1934" r:id="rId1292" display="https://www.procyclingstats.com/rider/kuicheng-wang" xr:uid="{EBE85686-5FAA-408A-870F-F87D7FF0D26E}"/>
    <hyperlink ref="A1935" r:id="rId1293" display="https://www.procyclingstats.com/rider/myagmarsuren-baasankhuu" xr:uid="{D082F2A5-C8D3-45C3-B0A3-3315A17C4608}"/>
    <hyperlink ref="A1936" r:id="rId1294" display="https://www.procyclingstats.com/rider/victor-ocampo" xr:uid="{7E2EB9AF-578B-4C09-98AD-384647CA052D}"/>
    <hyperlink ref="A1937" r:id="rId1295" display="https://www.procyclingstats.com/rider/cedrik-bakke-christophersen" xr:uid="{2EB6F297-BFED-4636-9BE4-6E381A299384}"/>
    <hyperlink ref="A1938" r:id="rId1296" display="https://www.procyclingstats.com/rider/magnus-waehre1" xr:uid="{32770ACD-DC47-498C-8EF5-A3A410303F08}"/>
    <hyperlink ref="A1939" r:id="rId1297" display="https://www.procyclingstats.com/rider/josh-kench" xr:uid="{2AAD41DE-7939-4AB7-AD82-DAD007313D4E}"/>
    <hyperlink ref="A1940" r:id="rId1298" display="https://www.procyclingstats.com/rider/oscar-sevilla" xr:uid="{9A4D9112-8FAE-4455-AB4D-EE57CA9C6970}"/>
    <hyperlink ref="A1941" r:id="rId1299" display="https://www.procyclingstats.com/rider/roniel-campos" xr:uid="{C80580BD-EF79-4C83-BD75-7B38DAC9A9FE}"/>
    <hyperlink ref="D191" location="Punten!DC582" display="UCI-12" xr:uid="{55B626C0-E8A6-466F-B59B-7C6602DF9E61}"/>
    <hyperlink ref="D194" location="Punten!GO582" display="UCI-22" xr:uid="{2B1BEA1D-FD97-4E72-87E2-27A46995B087}"/>
    <hyperlink ref="D164" location="Punten!EV582" display="UCI-17" xr:uid="{D72A7D71-2B22-48B2-A770-6D39B4860A55}"/>
    <hyperlink ref="D133" location="Punten!BS582" display="UCI-08" xr:uid="{C9DE41F8-9C5F-49A0-81BD-DA778967A033}"/>
    <hyperlink ref="D141" location="Punten!LB582" display="UCI-35" xr:uid="{4F871C13-C5E6-490F-9381-2EC61895EFA3}"/>
    <hyperlink ref="D127" location="Punten!IZ582" display="UCI-29" xr:uid="{341C1A03-8E36-458B-A88A-458B01C72AB3}"/>
    <hyperlink ref="D215" location="Punten!DL582" display="UCI-13" xr:uid="{64E6F5EC-2C1B-4C19-A508-81E632833A1D}"/>
    <hyperlink ref="D183" location="Punten!PF582" display="UCI-47" xr:uid="{C4A511A6-3DCC-47BF-AEE7-EA89550D7A32}"/>
    <hyperlink ref="D193" location="Punten!JI582" display="UCI-30" xr:uid="{F6EADD08-D407-40A3-A5E3-1412A4F77959}"/>
    <hyperlink ref="D198" location="Punten!CB582" display="UCI-09" xr:uid="{D54D4B99-92CC-4311-89F8-62EF2D968686}"/>
    <hyperlink ref="D181" location="Punten!DU582" display="UCI-14" xr:uid="{002C9C4D-C983-46BB-A4E2-4ACCC195134B}"/>
    <hyperlink ref="D151" location="Punten!GX582" display="UCI-23" xr:uid="{8F7F1238-7D8C-4B06-A993-DDD1393005A1}"/>
    <hyperlink ref="D175" location="Punten!RZ582" display="UCI-55" xr:uid="{7AB22BC0-9A85-478E-83EE-93E61C648118}"/>
    <hyperlink ref="D214" location="Punten!HP582" display="UCI-25" xr:uid="{7B8000E0-0678-436D-A177-646F40948B80}"/>
    <hyperlink ref="D146" location="Punten!RH582" display="UCI-53" xr:uid="{C0453249-96E8-4EA2-B5BE-2F1938168A73}"/>
    <hyperlink ref="D213" location="Punten!Q582" display="UCI-02" xr:uid="{F085883E-4B22-4006-9A38-3263BD211858}"/>
    <hyperlink ref="D122" location="Punten!NM582" display="UCI-42" xr:uid="{280BC029-C058-4C98-B246-18FC03509E63}"/>
    <hyperlink ref="D173" location="Punten!VC582" display="UCI-64" xr:uid="{280FCF68-0821-4138-BD6F-3B171CA0A8E6}"/>
    <hyperlink ref="D136" location="Punten!AI582" display="UCI-04" xr:uid="{3AC8DE43-FA21-480F-B644-78F1DFD5F342}"/>
    <hyperlink ref="D178" location="Punten!AR582" display="UCI-05" xr:uid="{FF87B7F3-C251-4641-92C5-8CD4F064A0DC}"/>
    <hyperlink ref="D118" location="Punten!KA582" display="UCI-32" xr:uid="{B348018B-776D-465E-BD61-11E26D1C3DF0}"/>
    <hyperlink ref="D182" location="Punten!EM582" display="UCI-16" xr:uid="{A43D7677-1E3F-480C-8D72-24BA22A36B7F}"/>
    <hyperlink ref="D176" location="Punten!ND582" display="UCI-41" xr:uid="{D1D20763-607E-4AAB-B335-B90755F6A74A}"/>
    <hyperlink ref="D169" location="Punten!CT582" display="UCI-11" xr:uid="{037DE562-10DD-4EC7-86D4-FEEEDB157E14}"/>
    <hyperlink ref="D199" location="Punten!OW582" display="UCI-46" xr:uid="{62AB79DC-C5AE-49D5-B959-6BA672157C53}"/>
    <hyperlink ref="D190" location="Punten!LK582" display="UCI-36" xr:uid="{8F1AAB0E-7916-453F-A0BB-3EB77A3D9436}"/>
    <hyperlink ref="D148" location="Punten!BA582" display="UCI-06" xr:uid="{FDD894B2-AE3A-45BC-8043-C01DB897145C}"/>
    <hyperlink ref="D166" location="Punten!FW582" display="UCI-20" xr:uid="{CB63B305-F73A-4438-91E4-5D169867DE8E}"/>
    <hyperlink ref="D210" location="Punten!NV582" display="UCI-43" xr:uid="{083FA3ED-8442-4BFA-86C9-BF4A40015FF7}"/>
    <hyperlink ref="D167" location="Punten!GF582" display="UCI-21" xr:uid="{221495A2-7C6B-4B9F-836C-6AA85B828720}"/>
    <hyperlink ref="D188" location="Punten!Z582" display="UCI-03" xr:uid="{B01C53AD-1B33-47A5-96D9-7F82432F03D2}"/>
    <hyperlink ref="D170" location="Punten!IQ582" display="UCI-28" xr:uid="{80D8B0E8-5ECC-4DF8-8589-26494E1DF085}"/>
    <hyperlink ref="D142" location="Punten!ON582" display="UCI-45" xr:uid="{D148F3D7-63AC-4531-974D-319F2C38A09A}"/>
    <hyperlink ref="D217" location="Punten!TJ582" display="UCI-59" xr:uid="{578CB471-91A3-42E9-93B5-2F61BB7E4F37}"/>
    <hyperlink ref="D177" location="Punten!JR582" display="UCI-31" xr:uid="{21841317-C5D8-43C2-B76F-0DC1C1CE7F8B}"/>
    <hyperlink ref="D158" location="Punten!BJ582" display="UCI-07" xr:uid="{8163D3AB-7E82-47ED-B0CB-647FAE30365A}"/>
    <hyperlink ref="D172" location="Punten!TS582" display="UCI-60" xr:uid="{7AD01DE6-596C-4664-BE5B-17EBAF101960}"/>
    <hyperlink ref="D138" location="Punten!KS582" display="UCI-34" xr:uid="{0BCD4D26-BCA7-440B-B114-3890A45283C4}"/>
    <hyperlink ref="D144" location="Punten!WM582" display="UCI-68" xr:uid="{CF0D7855-1E11-42C6-9A32-774DBD1C00A2}"/>
    <hyperlink ref="D197" location="Punten!SI582" display="UCI-56" xr:uid="{4F90BED8-C9EB-4437-B91B-5D3E45CF5A51}"/>
    <hyperlink ref="D168" location="Punten!QG582" display="UCI-50" xr:uid="{752E3574-820D-452C-9CDF-14A26F4FF4FE}"/>
    <hyperlink ref="D152" location="Punten!HG582" display="UCI-24" xr:uid="{7CBE2FFA-A728-4852-926F-B1DD98C099AD}"/>
    <hyperlink ref="D145" location="Punten!VU582" display="UCI-66" xr:uid="{9D875BE5-1321-48E3-9F47-84E5BCC48BB0}"/>
    <hyperlink ref="D139" location="Punten!SR582" display="UCI-57" xr:uid="{E0652E18-D7CE-4861-ADA2-E6FFE52434C0}"/>
    <hyperlink ref="D184" location="Punten!OE582" display="UCI-44" xr:uid="{59510063-857B-4A46-AB21-33907EF02A11}"/>
    <hyperlink ref="D124" location="Punten!HY582" display="UCI-26" xr:uid="{BEE86F67-EF5C-4BF0-B980-0CA21888F934}"/>
    <hyperlink ref="D135" location="Punten!TA582" display="UCI-58" xr:uid="{92731F9A-E293-43F1-87CF-D2350FEA932C}"/>
    <hyperlink ref="D209" location="Punten!PO582" display="UCI-48" xr:uid="{BBC58786-795C-4B03-B0FB-19909F18152E}"/>
    <hyperlink ref="D123" location="Punten!MU582" display="UCI-40" xr:uid="{5CDCC664-C6A4-4388-A6EB-BA1601E769F4}"/>
    <hyperlink ref="D187" location="Punten!LT582" display="UCI-37" xr:uid="{C61C6884-3938-47C5-92EF-078B3CE2E396}"/>
    <hyperlink ref="D195" location="Punten!MC582" display="UCI-38" xr:uid="{0C74469D-4E1B-4AC5-A3F6-C2B843D4C072}"/>
    <hyperlink ref="D159" location="Punten!KJ582" display="UCI-33" xr:uid="{29457490-1711-486A-953F-BAC1F0D97A48}"/>
    <hyperlink ref="D192" location="Punten!ML582" display="UCI-39" xr:uid="{2A204444-AFDB-4132-8F44-E10AC4203905}"/>
    <hyperlink ref="D150" location="Punten!FN582" display="UCI-19" xr:uid="{A745C4A1-F80E-4AEB-A883-03F42301984E}"/>
    <hyperlink ref="D153" location="Punten!CK582" display="UCI-10" xr:uid="{76F9A7D5-BE9F-4AEC-9578-1128D4B3C810}"/>
    <hyperlink ref="D212" location="Punten!H582" display="UCI-01" xr:uid="{1F4DB533-5ED1-469E-9F6C-052C80D10B3B}"/>
    <hyperlink ref="D186" location="Punten!XW582" display="UCI-72" xr:uid="{1FD28D48-6967-4481-A1D4-F0D7C5412C55}"/>
    <hyperlink ref="D156" location="Punten!YF582" display="UCI-73" xr:uid="{A8811661-F890-4B8D-8592-2E3BA863D4B0}"/>
    <hyperlink ref="D208" location="Punten!ZP582" display="UCI-77" xr:uid="{67DA5B34-94A1-4AC9-B582-CA815C59C607}"/>
    <hyperlink ref="D130" location="Punten!QP582" display="UCI-51" xr:uid="{BAE21866-731E-45EE-857A-E9A339FB67DD}"/>
    <hyperlink ref="D120" location="Punten!QY582" display="UCI-52" xr:uid="{7CE743D4-B092-4B3D-B35A-80440247F905}"/>
    <hyperlink ref="D125" location="Punten!AHF582" display="UCI-99" xr:uid="{C6AACFA1-7382-4BDB-B8C9-2F9FDD299990}"/>
    <hyperlink ref="D143" location="Punten!FE582" display="UCI-18" xr:uid="{CC7EDE25-FBBB-491A-8EEA-02A763C830F3}"/>
    <hyperlink ref="D165" location="Punten!UB582" display="UCI-61" xr:uid="{D6F4A5FA-7D27-4A28-9D60-A7DFEC0A35E7}"/>
    <hyperlink ref="D121" location="Punten!UT582" display="UCI-63" xr:uid="{621C9320-D508-4DAA-BED2-04959A440413}"/>
    <hyperlink ref="D174" location="Punten!VL582" display="UCI-65" xr:uid="{B58121A7-AB08-4CF2-8C9C-6D44F9F9D96B}"/>
    <hyperlink ref="D196" location="Punten!XN582" display="UCI-71" xr:uid="{AF35FB6C-917B-4FAA-905E-B9DD6AC175EA}"/>
    <hyperlink ref="D132" location="Punten!ZG582" display="UCI-76" xr:uid="{7DCCBC74-F720-46C1-8856-CFA4B21CBF4F}"/>
    <hyperlink ref="D180" location="Punten!ZY582" display="UCI-78" xr:uid="{5FD3822C-45AC-4533-BDA2-ECC4A5DB4504}"/>
    <hyperlink ref="D204" location="Punten!AAH582" display="UCI-79" xr:uid="{66A90D23-D7F7-4B67-9005-71CD24B24DF9}"/>
    <hyperlink ref="D131" location="Punten!AAQ582" display="UCI-80" xr:uid="{1F397125-B299-4A6C-9376-0F4E695944EB}"/>
    <hyperlink ref="D162" location="Punten!AAZ582" display="UCI-81" xr:uid="{ED7009FD-70C0-4763-9C41-BA02E80DA9EE}"/>
    <hyperlink ref="D128" location="Punten!ABR582" display="UCI-83" xr:uid="{2A1B9D1B-E8B9-4331-8BCF-98B3F66EC750}"/>
    <hyperlink ref="D163" location="Punten!ACA582" display="UCI-84" xr:uid="{3A54CBDD-9956-462F-8759-6ECE6E9F048F}"/>
    <hyperlink ref="D171" location="Punten!AHO582" display="UCI-100" xr:uid="{573547D6-D94E-4396-B1B8-8AF764A6B6B1}"/>
    <hyperlink ref="D193:D217" location="Punten!AHO508" display="UCI-100" xr:uid="{854AFB5D-C547-47B3-87A6-26D91E696764}"/>
    <hyperlink ref="D147" location="Punten!AHX582" display="UCI-101" xr:uid="{C69053F1-572A-40DE-8CCB-3C743D9BC5CD}"/>
    <hyperlink ref="D206" location="Punten!AIG582" display="UCI-102" xr:uid="{BC882341-C6A5-4930-9F63-6FA5746FB3E2}"/>
    <hyperlink ref="D185" location="Punten!AIP582" display="UCI-103" xr:uid="{FFFD88DB-E5A5-47B4-8D6E-13B344FBB661}"/>
    <hyperlink ref="D157" location="Punten!AIY582" display="UCI-104" xr:uid="{C8415116-7ABA-4288-954A-F4CDD5835CF8}"/>
    <hyperlink ref="D160" location="Punten!AJH582" display="UCI-105" xr:uid="{56611EEA-CBE3-4EE4-9580-7B0F01D113B1}"/>
    <hyperlink ref="D200" location="Punten!AJQ582" display="UCI-106" xr:uid="{549A147B-C9D2-4354-8C4E-4BAAA2740A75}"/>
    <hyperlink ref="D140" location="Punten!AJZ582" display="UCI-107" xr:uid="{CBFBDB27-59F7-4786-8A22-07E2E89C393F}"/>
    <hyperlink ref="D203" location="Punten!AKI582" display="UCI-108" xr:uid="{EDF17E72-8256-4E56-9BE0-3FFAC48D3BB9}"/>
    <hyperlink ref="D119" location="Punten!AKR582" display="UCI-109" xr:uid="{1F69466B-D1F0-44DC-B43F-69B9B3A3107C}"/>
    <hyperlink ref="D134" location="Punten!ALA582" display="UCI-110" xr:uid="{0923DDA7-C5A9-44A9-AD1B-7FBB7EE18043}"/>
    <hyperlink ref="D179" location="Punten!ALJ582" display="UCI-111" xr:uid="{F9C3B5EA-26D8-4751-B96C-028112613BFE}"/>
    <hyperlink ref="D207" location="Punten!ALS582" display="UCI-112" xr:uid="{E3C9ECCE-293F-4B66-B9BE-F7888FBFFB69}"/>
    <hyperlink ref="D202" location="Punten!AMB582" display="UCI-113" xr:uid="{DCCFD1E0-BF8F-433C-B81D-DB18E0B806D9}"/>
    <hyperlink ref="D189" location="Punten!AMK582" display="UCI-114" xr:uid="{EC259D35-654A-4EE3-B865-94879981D3D4}"/>
    <hyperlink ref="D154" location="Punten!AMT582" display="UCI-115" xr:uid="{257DDA9A-3658-4628-A97F-6EAC1F17D9F5}"/>
    <hyperlink ref="D201" location="Punten!ANC582" display="UCI-116" xr:uid="{8BB54AE5-2426-441F-8529-413F8EE9174B}"/>
    <hyperlink ref="D205" location="Punten!ANL582" display="UCI-117" xr:uid="{FB0CF684-EAEA-4E21-B174-234D96936228}"/>
    <hyperlink ref="D126" location="Punten!ANU582" display="UCI-118" xr:uid="{DD82B080-A016-4BF9-8FA5-13C9EAC89D43}"/>
    <hyperlink ref="D216" location="Punten!AOD582" display="UCI-119" xr:uid="{91E14A92-1DF5-4D83-826B-6273CF3FBA8F}"/>
    <hyperlink ref="D149" location="Punten!AOM582" display="UCI-120" xr:uid="{6D147155-4D85-47AC-BA79-84953BA6C6C6}"/>
    <hyperlink ref="D161" location="Punten!AOV582" display="UCI-121" xr:uid="{7C5E393E-01B3-47FA-99AD-842ACBEDF6F3}"/>
    <hyperlink ref="D211" location="Punten!APE582" display="UCI-122" xr:uid="{BCD9CD55-6EC9-45D4-AD56-B11D232F6AB1}"/>
    <hyperlink ref="D129" location="Punten!APN582" display="UCI-123" xr:uid="{EE7ACA30-89EC-4D49-9477-E7A0EA593E5E}"/>
    <hyperlink ref="D155" location="Punten!APW582" display="UCI-124" xr:uid="{61474D80-432E-4018-B401-C7597DA8EB7A}"/>
    <hyperlink ref="D137" location="Punten!AQF582" display="UCI-125" xr:uid="{318180C0-8F1E-470E-A8C3-17B0C32227D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00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6"/>
  <sheetViews>
    <sheetView tabSelected="1" topLeftCell="A717" zoomScale="80" zoomScaleNormal="80" workbookViewId="0">
      <selection activeCell="I741" sqref="I741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4109</v>
      </c>
    </row>
    <row r="2" spans="1:13" ht="15" customHeight="1">
      <c r="A2" s="482" t="s">
        <v>4489</v>
      </c>
    </row>
    <row r="3" spans="1:13" ht="15" customHeight="1">
      <c r="A3" s="495" t="s">
        <v>4126</v>
      </c>
      <c r="B3" s="496"/>
    </row>
    <row r="4" spans="1:13" ht="15" customHeight="1">
      <c r="A4" s="290" t="s">
        <v>4124</v>
      </c>
      <c r="B4" s="290" t="s">
        <v>2688</v>
      </c>
      <c r="C4" s="290" t="s">
        <v>2689</v>
      </c>
      <c r="D4" s="290" t="s">
        <v>2690</v>
      </c>
      <c r="E4" s="290" t="s">
        <v>2691</v>
      </c>
      <c r="F4" s="290" t="s">
        <v>2692</v>
      </c>
      <c r="G4" s="290" t="s">
        <v>40</v>
      </c>
      <c r="H4" s="447" t="s">
        <v>2451</v>
      </c>
      <c r="M4" s="124" t="s">
        <v>2451</v>
      </c>
    </row>
    <row r="5" spans="1:13" ht="15" customHeight="1">
      <c r="A5" s="25" t="s">
        <v>4496</v>
      </c>
      <c r="B5" s="25" t="s">
        <v>2023</v>
      </c>
      <c r="C5" s="25" t="s">
        <v>4527</v>
      </c>
      <c r="D5" s="25" t="s">
        <v>2006</v>
      </c>
      <c r="E5" s="25" t="s">
        <v>1652</v>
      </c>
      <c r="F5" s="25" t="s">
        <v>783</v>
      </c>
      <c r="G5" s="25" t="s">
        <v>2006</v>
      </c>
      <c r="H5" s="389" t="s">
        <v>2006</v>
      </c>
      <c r="I5" s="221" t="s">
        <v>4703</v>
      </c>
      <c r="M5" s="124"/>
    </row>
    <row r="6" spans="1:13" ht="15" customHeight="1">
      <c r="A6" s="26" t="s">
        <v>2006</v>
      </c>
      <c r="B6" s="26" t="s">
        <v>1652</v>
      </c>
      <c r="C6" s="26" t="s">
        <v>3369</v>
      </c>
      <c r="D6" s="26" t="s">
        <v>2049</v>
      </c>
      <c r="E6" s="26" t="s">
        <v>3384</v>
      </c>
      <c r="F6" s="26" t="s">
        <v>9</v>
      </c>
      <c r="G6" s="26" t="s">
        <v>783</v>
      </c>
      <c r="H6" s="462" t="s">
        <v>4125</v>
      </c>
      <c r="I6" s="221" t="s">
        <v>4703</v>
      </c>
      <c r="M6" t="s">
        <v>2025</v>
      </c>
    </row>
    <row r="7" spans="1:13" ht="15" customHeight="1">
      <c r="A7" s="21" t="s">
        <v>800</v>
      </c>
      <c r="B7" s="21" t="s">
        <v>3384</v>
      </c>
      <c r="C7" s="21" t="s">
        <v>3385</v>
      </c>
      <c r="D7" s="21" t="s">
        <v>796</v>
      </c>
      <c r="E7" s="21" t="s">
        <v>738</v>
      </c>
      <c r="F7" s="21" t="s">
        <v>1647</v>
      </c>
      <c r="G7" s="21" t="s">
        <v>800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82" t="s">
        <v>4490</v>
      </c>
    </row>
    <row r="10" spans="1:13" ht="15" customHeight="1">
      <c r="A10" s="24" t="s">
        <v>4127</v>
      </c>
      <c r="F10" s="443"/>
    </row>
    <row r="11" spans="1:13" ht="15" customHeight="1">
      <c r="A11" s="25" t="s">
        <v>2052</v>
      </c>
      <c r="B11" s="447" t="s">
        <v>2451</v>
      </c>
    </row>
    <row r="12" spans="1:13" ht="15" customHeight="1">
      <c r="A12" s="26" t="s">
        <v>3394</v>
      </c>
      <c r="B12" s="389" t="s">
        <v>2006</v>
      </c>
      <c r="C12" s="221" t="s">
        <v>4706</v>
      </c>
    </row>
    <row r="13" spans="1:13" ht="15" customHeight="1">
      <c r="A13" s="21" t="s">
        <v>3385</v>
      </c>
      <c r="B13" s="462" t="s">
        <v>4552</v>
      </c>
      <c r="C13" s="221" t="s">
        <v>4707</v>
      </c>
    </row>
    <row r="14" spans="1:13" ht="15" customHeight="1">
      <c r="A14" s="21" t="s">
        <v>2010</v>
      </c>
      <c r="B14" s="448"/>
      <c r="C14" s="1"/>
    </row>
    <row r="15" spans="1:13" ht="15" customHeight="1">
      <c r="A15" s="21" t="s">
        <v>3378</v>
      </c>
      <c r="C15" s="1"/>
    </row>
    <row r="16" spans="1:13" ht="15" customHeight="1">
      <c r="A16" s="21" t="s">
        <v>3372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3374</v>
      </c>
      <c r="C18" s="1"/>
    </row>
    <row r="19" spans="1:6" ht="15" customHeight="1">
      <c r="A19" s="21" t="s">
        <v>3373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3365</v>
      </c>
      <c r="C21" s="1"/>
    </row>
    <row r="22" spans="1:6" ht="15" customHeight="1">
      <c r="A22" s="39"/>
      <c r="F22" s="443"/>
    </row>
    <row r="23" spans="1:6" ht="15" customHeight="1">
      <c r="A23" s="24" t="s">
        <v>4536</v>
      </c>
    </row>
    <row r="24" spans="1:6" ht="15" customHeight="1">
      <c r="A24" s="25" t="s">
        <v>3398</v>
      </c>
      <c r="B24" s="447" t="s">
        <v>2451</v>
      </c>
    </row>
    <row r="25" spans="1:6" ht="15" customHeight="1">
      <c r="A25" s="26" t="s">
        <v>796</v>
      </c>
      <c r="B25" s="389" t="s">
        <v>2006</v>
      </c>
      <c r="C25" s="221" t="s">
        <v>4708</v>
      </c>
    </row>
    <row r="26" spans="1:6" ht="15" customHeight="1">
      <c r="A26" s="21" t="s">
        <v>11</v>
      </c>
      <c r="B26" s="462" t="s">
        <v>4553</v>
      </c>
      <c r="C26" s="221" t="s">
        <v>4709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4546</v>
      </c>
    </row>
    <row r="30" spans="1:6" ht="15" customHeight="1">
      <c r="A30" s="25" t="s">
        <v>3365</v>
      </c>
      <c r="B30" s="447" t="s">
        <v>2451</v>
      </c>
    </row>
    <row r="31" spans="1:6" ht="15" customHeight="1">
      <c r="A31" s="26" t="s">
        <v>1647</v>
      </c>
      <c r="B31" s="389" t="s">
        <v>2006</v>
      </c>
      <c r="C31" s="221" t="s">
        <v>4705</v>
      </c>
    </row>
    <row r="32" spans="1:6" ht="15" customHeight="1">
      <c r="A32" s="21" t="s">
        <v>143</v>
      </c>
      <c r="B32" s="462" t="s">
        <v>4554</v>
      </c>
      <c r="C32" s="221" t="s">
        <v>4710</v>
      </c>
    </row>
    <row r="33" spans="1:6" ht="15" customHeight="1">
      <c r="B33" s="448"/>
    </row>
    <row r="34" spans="1:6" ht="15" customHeight="1">
      <c r="A34" s="24" t="s">
        <v>4537</v>
      </c>
    </row>
    <row r="35" spans="1:6" ht="15" customHeight="1">
      <c r="A35" s="25" t="s">
        <v>2026</v>
      </c>
      <c r="B35" s="447" t="s">
        <v>2451</v>
      </c>
    </row>
    <row r="36" spans="1:6" ht="15" customHeight="1">
      <c r="A36" s="25" t="s">
        <v>749</v>
      </c>
      <c r="B36" s="389" t="s">
        <v>2006</v>
      </c>
      <c r="C36" s="221" t="s">
        <v>4711</v>
      </c>
    </row>
    <row r="37" spans="1:6" ht="15" customHeight="1">
      <c r="A37" s="21" t="s">
        <v>4535</v>
      </c>
      <c r="B37" s="462" t="s">
        <v>4558</v>
      </c>
      <c r="C37" s="221" t="s">
        <v>4712</v>
      </c>
      <c r="F37" s="443"/>
    </row>
    <row r="38" spans="1:6" ht="15" customHeight="1">
      <c r="A38" s="21" t="s">
        <v>3381</v>
      </c>
      <c r="B38" s="389"/>
    </row>
    <row r="39" spans="1:6" ht="15" customHeight="1">
      <c r="B39" s="1"/>
    </row>
    <row r="40" spans="1:6" ht="15" customHeight="1">
      <c r="A40" s="24" t="s">
        <v>4538</v>
      </c>
    </row>
    <row r="41" spans="1:6" ht="15" customHeight="1">
      <c r="A41" s="25" t="s">
        <v>2026</v>
      </c>
      <c r="B41" s="447" t="s">
        <v>2451</v>
      </c>
    </row>
    <row r="42" spans="1:6" ht="15" customHeight="1">
      <c r="A42" s="25" t="s">
        <v>749</v>
      </c>
      <c r="B42" s="389" t="s">
        <v>2006</v>
      </c>
      <c r="C42" s="221" t="s">
        <v>4713</v>
      </c>
    </row>
    <row r="43" spans="1:6" ht="15" customHeight="1">
      <c r="A43" s="21" t="s">
        <v>779</v>
      </c>
      <c r="B43" s="462" t="s">
        <v>4560</v>
      </c>
      <c r="C43" s="221" t="s">
        <v>4714</v>
      </c>
      <c r="F43" s="443"/>
    </row>
    <row r="44" spans="1:6" ht="15" customHeight="1">
      <c r="B44" s="448"/>
    </row>
    <row r="45" spans="1:6" ht="15" customHeight="1">
      <c r="A45" s="24" t="s">
        <v>4539</v>
      </c>
    </row>
    <row r="46" spans="1:6" ht="15" customHeight="1">
      <c r="A46" s="25" t="s">
        <v>783</v>
      </c>
      <c r="B46" s="447" t="s">
        <v>2451</v>
      </c>
    </row>
    <row r="47" spans="1:6" ht="15" customHeight="1">
      <c r="A47" s="26" t="s">
        <v>143</v>
      </c>
      <c r="B47" s="389" t="s">
        <v>2006</v>
      </c>
      <c r="C47" s="221" t="s">
        <v>4705</v>
      </c>
    </row>
    <row r="48" spans="1:6" ht="15" customHeight="1">
      <c r="A48" s="21" t="s">
        <v>33</v>
      </c>
      <c r="B48" s="462" t="s">
        <v>4562</v>
      </c>
      <c r="C48" s="221" t="s">
        <v>4715</v>
      </c>
      <c r="F48" s="443"/>
    </row>
    <row r="49" spans="1:10" ht="15" customHeight="1">
      <c r="B49" s="462"/>
    </row>
    <row r="50" spans="1:10" ht="15" customHeight="1">
      <c r="A50" s="24" t="s">
        <v>4540</v>
      </c>
    </row>
    <row r="51" spans="1:10" ht="15" customHeight="1">
      <c r="A51" s="25" t="s">
        <v>27</v>
      </c>
      <c r="B51" s="447" t="s">
        <v>2451</v>
      </c>
    </row>
    <row r="52" spans="1:10" ht="15" customHeight="1">
      <c r="A52" s="26" t="s">
        <v>728</v>
      </c>
      <c r="B52" s="389" t="s">
        <v>2006</v>
      </c>
      <c r="C52" s="221" t="s">
        <v>4705</v>
      </c>
    </row>
    <row r="53" spans="1:10" ht="15" customHeight="1">
      <c r="A53" s="21" t="s">
        <v>2049</v>
      </c>
      <c r="B53" s="462" t="s">
        <v>4568</v>
      </c>
      <c r="C53" s="221" t="s">
        <v>4716</v>
      </c>
    </row>
    <row r="54" spans="1:10" ht="15" customHeight="1">
      <c r="A54" s="21"/>
      <c r="B54" s="448"/>
      <c r="F54" s="443"/>
    </row>
    <row r="55" spans="1:10" ht="15" customHeight="1">
      <c r="A55" s="24" t="s">
        <v>4542</v>
      </c>
    </row>
    <row r="56" spans="1:10" ht="15" customHeight="1">
      <c r="A56" s="290" t="s">
        <v>2688</v>
      </c>
      <c r="B56" s="290" t="s">
        <v>2689</v>
      </c>
      <c r="C56" s="290" t="s">
        <v>2690</v>
      </c>
      <c r="D56" s="290" t="s">
        <v>2691</v>
      </c>
      <c r="E56" s="290" t="s">
        <v>2692</v>
      </c>
      <c r="F56" s="290" t="s">
        <v>2693</v>
      </c>
      <c r="G56" s="290" t="s">
        <v>2694</v>
      </c>
      <c r="H56" s="290" t="s">
        <v>40</v>
      </c>
      <c r="I56" s="447" t="s">
        <v>2451</v>
      </c>
    </row>
    <row r="57" spans="1:10" ht="15" customHeight="1">
      <c r="A57" s="25" t="s">
        <v>4534</v>
      </c>
      <c r="B57" s="25" t="s">
        <v>33</v>
      </c>
      <c r="C57" s="25" t="s">
        <v>33</v>
      </c>
      <c r="D57" s="25" t="s">
        <v>33</v>
      </c>
      <c r="E57" s="25" t="s">
        <v>3364</v>
      </c>
      <c r="F57" s="25" t="s">
        <v>1</v>
      </c>
      <c r="G57" s="25" t="s">
        <v>3364</v>
      </c>
      <c r="H57" s="25" t="s">
        <v>153</v>
      </c>
      <c r="I57" s="389" t="s">
        <v>2006</v>
      </c>
      <c r="J57" s="221" t="s">
        <v>4717</v>
      </c>
    </row>
    <row r="58" spans="1:10" ht="15" customHeight="1">
      <c r="A58" s="26" t="s">
        <v>4534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3371</v>
      </c>
      <c r="G58" s="25" t="s">
        <v>1654</v>
      </c>
      <c r="H58" s="26" t="s">
        <v>2009</v>
      </c>
      <c r="I58" s="462" t="s">
        <v>4579</v>
      </c>
      <c r="J58" s="221" t="s">
        <v>4718</v>
      </c>
    </row>
    <row r="59" spans="1:10" ht="15" customHeight="1">
      <c r="A59" s="21" t="s">
        <v>4534</v>
      </c>
      <c r="B59" s="26" t="s">
        <v>31</v>
      </c>
      <c r="C59" s="26" t="s">
        <v>31</v>
      </c>
      <c r="D59" s="26" t="s">
        <v>31</v>
      </c>
      <c r="E59" s="21" t="s">
        <v>4534</v>
      </c>
      <c r="F59" s="21" t="s">
        <v>4534</v>
      </c>
      <c r="G59" s="21" t="s">
        <v>4534</v>
      </c>
      <c r="H59" s="21" t="s">
        <v>33</v>
      </c>
      <c r="I59" s="448"/>
    </row>
    <row r="60" spans="1:10" ht="15" customHeight="1"/>
    <row r="61" spans="1:10" ht="15" customHeight="1">
      <c r="A61" s="24" t="s">
        <v>4541</v>
      </c>
    </row>
    <row r="62" spans="1:10" ht="15" customHeight="1">
      <c r="A62" s="290" t="s">
        <v>2688</v>
      </c>
      <c r="B62" s="290" t="s">
        <v>2689</v>
      </c>
      <c r="C62" s="290" t="s">
        <v>2690</v>
      </c>
      <c r="D62" s="290" t="s">
        <v>2691</v>
      </c>
      <c r="E62" s="290" t="s">
        <v>2692</v>
      </c>
      <c r="F62" s="290" t="s">
        <v>2693</v>
      </c>
      <c r="G62" s="290" t="s">
        <v>2694</v>
      </c>
      <c r="H62" s="290" t="s">
        <v>40</v>
      </c>
      <c r="I62" s="447" t="s">
        <v>2451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2006</v>
      </c>
      <c r="F63" s="25" t="s">
        <v>1657</v>
      </c>
      <c r="G63" s="25" t="s">
        <v>790</v>
      </c>
      <c r="H63" s="25" t="s">
        <v>2006</v>
      </c>
      <c r="I63" s="389" t="s">
        <v>2006</v>
      </c>
      <c r="J63" s="221" t="s">
        <v>4704</v>
      </c>
    </row>
    <row r="64" spans="1:10" ht="15" customHeight="1">
      <c r="A64" s="26" t="s">
        <v>3374</v>
      </c>
      <c r="B64" s="26" t="s">
        <v>2156</v>
      </c>
      <c r="C64" s="26" t="s">
        <v>728</v>
      </c>
      <c r="D64" s="26" t="s">
        <v>1657</v>
      </c>
      <c r="E64" s="26" t="s">
        <v>2051</v>
      </c>
      <c r="F64" s="26" t="s">
        <v>748</v>
      </c>
      <c r="G64" s="26" t="s">
        <v>782</v>
      </c>
      <c r="H64" s="26" t="s">
        <v>2051</v>
      </c>
      <c r="I64" s="462" t="s">
        <v>4593</v>
      </c>
      <c r="J64" s="221" t="s">
        <v>4719</v>
      </c>
    </row>
    <row r="65" spans="1:9" ht="15" customHeight="1">
      <c r="A65" s="21" t="s">
        <v>4527</v>
      </c>
      <c r="B65" s="21" t="s">
        <v>3367</v>
      </c>
      <c r="C65" s="21" t="s">
        <v>2001</v>
      </c>
      <c r="D65" s="21" t="s">
        <v>3378</v>
      </c>
      <c r="E65" s="21" t="s">
        <v>3376</v>
      </c>
      <c r="F65" s="21" t="s">
        <v>2006</v>
      </c>
      <c r="G65" s="21" t="s">
        <v>1653</v>
      </c>
      <c r="H65" s="21" t="s">
        <v>748</v>
      </c>
      <c r="I65" s="448"/>
    </row>
    <row r="66" spans="1:9" ht="15" customHeight="1">
      <c r="B66" s="1"/>
    </row>
    <row r="67" spans="1:9" ht="15" customHeight="1">
      <c r="A67" s="495" t="s">
        <v>4543</v>
      </c>
      <c r="B67" s="496"/>
      <c r="F67" s="443"/>
    </row>
    <row r="68" spans="1:9" ht="15" customHeight="1">
      <c r="A68" s="25" t="s">
        <v>2006</v>
      </c>
      <c r="B68" s="447" t="s">
        <v>2451</v>
      </c>
    </row>
    <row r="69" spans="1:9" ht="15" customHeight="1">
      <c r="A69" s="26" t="s">
        <v>3376</v>
      </c>
      <c r="B69" s="389" t="s">
        <v>2006</v>
      </c>
      <c r="C69" s="221" t="s">
        <v>4705</v>
      </c>
    </row>
    <row r="70" spans="1:9" ht="15" customHeight="1">
      <c r="A70" s="21" t="s">
        <v>3384</v>
      </c>
      <c r="B70" s="462" t="s">
        <v>4595</v>
      </c>
      <c r="C70" s="221" t="s">
        <v>4720</v>
      </c>
    </row>
    <row r="71" spans="1:9" ht="15" customHeight="1">
      <c r="B71" s="448"/>
      <c r="C71" s="1"/>
    </row>
    <row r="72" spans="1:9" ht="15" customHeight="1">
      <c r="A72" s="482" t="s">
        <v>4491</v>
      </c>
    </row>
    <row r="73" spans="1:9" ht="15" customHeight="1">
      <c r="A73" s="24" t="s">
        <v>4486</v>
      </c>
      <c r="F73" s="443"/>
    </row>
    <row r="74" spans="1:9" ht="15" customHeight="1">
      <c r="A74" s="290" t="s">
        <v>2688</v>
      </c>
      <c r="B74" s="290" t="s">
        <v>2689</v>
      </c>
      <c r="C74" s="290" t="s">
        <v>2690</v>
      </c>
      <c r="D74" s="290" t="s">
        <v>2691</v>
      </c>
      <c r="E74" s="290" t="s">
        <v>2692</v>
      </c>
      <c r="F74" s="290" t="s">
        <v>40</v>
      </c>
      <c r="G74" s="447" t="s">
        <v>2451</v>
      </c>
    </row>
    <row r="75" spans="1:9" ht="15" customHeight="1">
      <c r="A75" s="25" t="s">
        <v>757</v>
      </c>
      <c r="B75" s="25" t="s">
        <v>3374</v>
      </c>
      <c r="C75" s="25" t="s">
        <v>746</v>
      </c>
      <c r="D75" s="25" t="s">
        <v>155</v>
      </c>
      <c r="E75" s="25" t="s">
        <v>153</v>
      </c>
      <c r="F75" s="25" t="s">
        <v>1</v>
      </c>
      <c r="G75" s="389" t="s">
        <v>2006</v>
      </c>
      <c r="H75" s="221" t="s">
        <v>4725</v>
      </c>
    </row>
    <row r="76" spans="1:9" ht="15" customHeight="1">
      <c r="A76" s="26" t="s">
        <v>763</v>
      </c>
      <c r="B76" s="26" t="s">
        <v>2007</v>
      </c>
      <c r="C76" s="26" t="s">
        <v>25</v>
      </c>
      <c r="D76" s="26" t="s">
        <v>2006</v>
      </c>
      <c r="E76" s="26" t="s">
        <v>3377</v>
      </c>
      <c r="F76" s="26" t="s">
        <v>155</v>
      </c>
      <c r="G76" s="462" t="s">
        <v>4736</v>
      </c>
      <c r="H76" s="221" t="s">
        <v>4726</v>
      </c>
    </row>
    <row r="77" spans="1:9" ht="15" customHeight="1">
      <c r="A77" s="26" t="s">
        <v>738</v>
      </c>
      <c r="B77" s="21" t="s">
        <v>3378</v>
      </c>
      <c r="C77" s="21" t="s">
        <v>154</v>
      </c>
      <c r="D77" s="21" t="s">
        <v>4721</v>
      </c>
      <c r="E77" s="21" t="s">
        <v>790</v>
      </c>
      <c r="F77" s="21" t="s">
        <v>3378</v>
      </c>
      <c r="G77" s="448"/>
    </row>
    <row r="78" spans="1:9" ht="15" customHeight="1">
      <c r="A78" s="26" t="s">
        <v>3370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3"/>
    </row>
    <row r="81" spans="1:8" ht="15" customHeight="1">
      <c r="A81" s="24" t="s">
        <v>4487</v>
      </c>
      <c r="F81" s="443"/>
    </row>
    <row r="82" spans="1:8" ht="15" customHeight="1">
      <c r="A82" s="290" t="s">
        <v>2688</v>
      </c>
      <c r="B82" s="290" t="s">
        <v>2689</v>
      </c>
      <c r="C82" s="290" t="s">
        <v>2690</v>
      </c>
      <c r="D82" s="290" t="s">
        <v>2691</v>
      </c>
      <c r="E82" s="290" t="s">
        <v>2692</v>
      </c>
      <c r="F82" s="290" t="s">
        <v>40</v>
      </c>
      <c r="G82" s="447" t="s">
        <v>2451</v>
      </c>
    </row>
    <row r="83" spans="1:8" ht="15" customHeight="1">
      <c r="A83" s="25" t="s">
        <v>3373</v>
      </c>
      <c r="B83" s="25" t="s">
        <v>4534</v>
      </c>
      <c r="C83" s="25" t="s">
        <v>3372</v>
      </c>
      <c r="D83" s="25" t="s">
        <v>2017</v>
      </c>
      <c r="E83" s="25" t="s">
        <v>2026</v>
      </c>
      <c r="F83" s="25" t="s">
        <v>2017</v>
      </c>
      <c r="G83" s="389" t="s">
        <v>2006</v>
      </c>
      <c r="H83" s="221" t="s">
        <v>4729</v>
      </c>
    </row>
    <row r="84" spans="1:8" ht="15" customHeight="1">
      <c r="A84" s="26" t="s">
        <v>3374</v>
      </c>
      <c r="B84" s="26" t="s">
        <v>4534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2" t="s">
        <v>4737</v>
      </c>
      <c r="H84" s="221" t="s">
        <v>4730</v>
      </c>
    </row>
    <row r="85" spans="1:8" ht="15" customHeight="1">
      <c r="A85" s="21" t="s">
        <v>1659</v>
      </c>
      <c r="B85" s="21" t="s">
        <v>4534</v>
      </c>
      <c r="C85" s="21" t="s">
        <v>778</v>
      </c>
      <c r="D85" s="26" t="s">
        <v>2010</v>
      </c>
      <c r="E85" s="21" t="s">
        <v>2017</v>
      </c>
      <c r="F85" s="21" t="s">
        <v>2010</v>
      </c>
      <c r="G85" s="448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4722</v>
      </c>
      <c r="C87" s="26"/>
      <c r="D87" s="26" t="s">
        <v>2025</v>
      </c>
      <c r="G87" s="1"/>
    </row>
    <row r="88" spans="1:8" ht="15" customHeight="1">
      <c r="A88" s="21"/>
      <c r="B88" t="s">
        <v>4722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4488</v>
      </c>
      <c r="F90" s="443"/>
    </row>
    <row r="91" spans="1:8" ht="15" customHeight="1">
      <c r="A91" s="290" t="s">
        <v>2688</v>
      </c>
      <c r="B91" s="290" t="s">
        <v>2689</v>
      </c>
      <c r="C91" s="290" t="s">
        <v>2690</v>
      </c>
      <c r="D91" s="290" t="s">
        <v>2691</v>
      </c>
      <c r="E91" s="290" t="s">
        <v>2692</v>
      </c>
      <c r="F91" s="290" t="s">
        <v>40</v>
      </c>
      <c r="G91" s="447" t="s">
        <v>2451</v>
      </c>
    </row>
    <row r="92" spans="1:8" ht="15" customHeight="1">
      <c r="A92" s="25" t="s">
        <v>1656</v>
      </c>
      <c r="B92" s="25" t="s">
        <v>3375</v>
      </c>
      <c r="C92" s="25" t="s">
        <v>162</v>
      </c>
      <c r="D92" s="25" t="s">
        <v>141</v>
      </c>
      <c r="E92" s="25" t="s">
        <v>3370</v>
      </c>
      <c r="F92" s="25" t="s">
        <v>778</v>
      </c>
      <c r="G92" s="389" t="s">
        <v>2006</v>
      </c>
      <c r="H92" s="221" t="s">
        <v>4734</v>
      </c>
    </row>
    <row r="93" spans="1:8" ht="15" customHeight="1">
      <c r="A93" s="26" t="s">
        <v>783</v>
      </c>
      <c r="B93" s="26" t="s">
        <v>3384</v>
      </c>
      <c r="C93" s="26" t="s">
        <v>9</v>
      </c>
      <c r="D93" s="26" t="s">
        <v>733</v>
      </c>
      <c r="E93" s="26" t="s">
        <v>4527</v>
      </c>
      <c r="F93" s="26" t="s">
        <v>733</v>
      </c>
      <c r="G93" s="462" t="s">
        <v>4738</v>
      </c>
      <c r="H93" s="221" t="s">
        <v>4735</v>
      </c>
    </row>
    <row r="94" spans="1:8" ht="15" customHeight="1">
      <c r="A94" s="21" t="s">
        <v>3366</v>
      </c>
      <c r="B94" s="21" t="s">
        <v>2025</v>
      </c>
      <c r="C94" s="26" t="s">
        <v>3382</v>
      </c>
      <c r="D94" s="21" t="s">
        <v>778</v>
      </c>
      <c r="E94" s="21" t="s">
        <v>2156</v>
      </c>
      <c r="F94" s="21" t="s">
        <v>3384</v>
      </c>
      <c r="G94" s="448"/>
    </row>
    <row r="95" spans="1:8" ht="15" customHeight="1"/>
    <row r="96" spans="1:8" ht="15" customHeight="1">
      <c r="A96" s="482" t="s">
        <v>4492</v>
      </c>
      <c r="C96" t="s">
        <v>4722</v>
      </c>
    </row>
    <row r="97" spans="1:6" ht="15" customHeight="1">
      <c r="A97" s="24" t="s">
        <v>4493</v>
      </c>
      <c r="C97" t="s">
        <v>4722</v>
      </c>
    </row>
    <row r="98" spans="1:6" ht="15" customHeight="1">
      <c r="A98" s="25" t="s">
        <v>1660</v>
      </c>
      <c r="B98" s="447" t="s">
        <v>2451</v>
      </c>
      <c r="C98" s="221" t="s">
        <v>4705</v>
      </c>
      <c r="F98" s="443"/>
    </row>
    <row r="99" spans="1:6" ht="15" customHeight="1">
      <c r="A99" s="26" t="s">
        <v>728</v>
      </c>
      <c r="B99" s="389" t="s">
        <v>2006</v>
      </c>
      <c r="C99" s="221" t="s">
        <v>4767</v>
      </c>
    </row>
    <row r="100" spans="1:6" ht="15" customHeight="1">
      <c r="A100" s="21" t="s">
        <v>3382</v>
      </c>
      <c r="B100" s="462" t="s">
        <v>4777</v>
      </c>
      <c r="C100" s="221"/>
    </row>
    <row r="101" spans="1:6" ht="15" customHeight="1">
      <c r="B101" s="448"/>
    </row>
    <row r="102" spans="1:6" ht="15" customHeight="1">
      <c r="A102" s="24" t="s">
        <v>4544</v>
      </c>
    </row>
    <row r="103" spans="1:6" ht="15" customHeight="1">
      <c r="A103" s="25" t="s">
        <v>3382</v>
      </c>
      <c r="B103" s="447" t="s">
        <v>2451</v>
      </c>
      <c r="C103" s="221" t="s">
        <v>4705</v>
      </c>
    </row>
    <row r="104" spans="1:6" ht="15" customHeight="1">
      <c r="A104" s="26" t="s">
        <v>3381</v>
      </c>
      <c r="B104" s="389" t="s">
        <v>2006</v>
      </c>
      <c r="C104" s="221" t="s">
        <v>4768</v>
      </c>
    </row>
    <row r="105" spans="1:6" ht="15" customHeight="1">
      <c r="A105" s="21" t="s">
        <v>771</v>
      </c>
      <c r="B105" s="462" t="s">
        <v>4778</v>
      </c>
      <c r="C105" s="221"/>
    </row>
    <row r="106" spans="1:6" ht="15" customHeight="1">
      <c r="A106" s="39"/>
      <c r="B106" s="448"/>
    </row>
    <row r="107" spans="1:6" ht="15" customHeight="1">
      <c r="A107" s="24" t="s">
        <v>4545</v>
      </c>
    </row>
    <row r="108" spans="1:6" ht="15" customHeight="1">
      <c r="A108" s="25" t="s">
        <v>796</v>
      </c>
      <c r="B108" s="447" t="s">
        <v>2451</v>
      </c>
      <c r="C108" s="221" t="s">
        <v>4705</v>
      </c>
      <c r="E108" s="443"/>
    </row>
    <row r="109" spans="1:6" ht="15" customHeight="1">
      <c r="A109" s="26" t="s">
        <v>1</v>
      </c>
      <c r="B109" s="389" t="s">
        <v>2006</v>
      </c>
      <c r="C109" s="221" t="s">
        <v>4769</v>
      </c>
      <c r="D109" s="290"/>
      <c r="E109" s="290"/>
      <c r="F109" s="124"/>
    </row>
    <row r="110" spans="1:6" ht="15" customHeight="1">
      <c r="A110" s="21" t="s">
        <v>1647</v>
      </c>
      <c r="B110" s="462" t="s">
        <v>4779</v>
      </c>
      <c r="C110" s="221"/>
      <c r="F110" s="124"/>
    </row>
    <row r="111" spans="1:6" ht="15" customHeight="1">
      <c r="A111" s="21"/>
      <c r="B111" s="448"/>
    </row>
    <row r="112" spans="1:6" ht="15" customHeight="1">
      <c r="A112" s="24" t="s">
        <v>4742</v>
      </c>
      <c r="F112" s="1"/>
    </row>
    <row r="113" spans="1:6" ht="15" customHeight="1">
      <c r="A113" s="25" t="s">
        <v>3364</v>
      </c>
      <c r="B113" s="447" t="s">
        <v>2451</v>
      </c>
      <c r="C113" s="221" t="s">
        <v>4770</v>
      </c>
      <c r="F113" s="443"/>
    </row>
    <row r="114" spans="1:6" ht="15" customHeight="1">
      <c r="A114" s="25" t="s">
        <v>1654</v>
      </c>
      <c r="B114" s="389" t="s">
        <v>2006</v>
      </c>
      <c r="C114" s="221" t="s">
        <v>4771</v>
      </c>
    </row>
    <row r="115" spans="1:6" ht="15" customHeight="1">
      <c r="A115" s="21" t="s">
        <v>4534</v>
      </c>
      <c r="B115" s="462" t="s">
        <v>4780</v>
      </c>
      <c r="C115" s="221"/>
    </row>
    <row r="116" spans="1:6" ht="15" customHeight="1">
      <c r="B116" s="448"/>
    </row>
    <row r="117" spans="1:6" ht="15" customHeight="1">
      <c r="A117" s="24" t="s">
        <v>4741</v>
      </c>
    </row>
    <row r="118" spans="1:6" ht="15" customHeight="1">
      <c r="A118" s="25" t="s">
        <v>153</v>
      </c>
      <c r="B118" s="447" t="s">
        <v>2451</v>
      </c>
      <c r="C118" s="221" t="s">
        <v>4705</v>
      </c>
    </row>
    <row r="119" spans="1:6" ht="15" customHeight="1">
      <c r="A119" s="26" t="s">
        <v>3372</v>
      </c>
      <c r="B119" s="389" t="s">
        <v>2006</v>
      </c>
      <c r="C119" s="221" t="s">
        <v>4772</v>
      </c>
    </row>
    <row r="120" spans="1:6" ht="15" customHeight="1">
      <c r="A120" s="21" t="s">
        <v>757</v>
      </c>
      <c r="B120" s="462" t="s">
        <v>4781</v>
      </c>
    </row>
    <row r="121" spans="1:6" ht="15" customHeight="1">
      <c r="B121" s="448"/>
    </row>
    <row r="122" spans="1:6" ht="15" customHeight="1">
      <c r="A122" s="24" t="s">
        <v>4743</v>
      </c>
    </row>
    <row r="123" spans="1:6" ht="15" customHeight="1">
      <c r="A123" s="25" t="s">
        <v>3364</v>
      </c>
      <c r="B123" s="447" t="s">
        <v>2451</v>
      </c>
      <c r="C123" s="221" t="s">
        <v>4770</v>
      </c>
    </row>
    <row r="124" spans="1:6" ht="15" customHeight="1">
      <c r="A124" s="25" t="s">
        <v>1654</v>
      </c>
      <c r="B124" s="389" t="s">
        <v>2006</v>
      </c>
      <c r="C124" s="221" t="s">
        <v>4785</v>
      </c>
    </row>
    <row r="125" spans="1:6" ht="15" customHeight="1">
      <c r="A125" s="21" t="s">
        <v>4534</v>
      </c>
      <c r="B125" s="462" t="s">
        <v>4784</v>
      </c>
      <c r="C125" s="221"/>
    </row>
    <row r="126" spans="1:6" ht="15" customHeight="1">
      <c r="B126" s="448"/>
    </row>
    <row r="127" spans="1:6" ht="15" customHeight="1">
      <c r="A127" s="24" t="s">
        <v>4744</v>
      </c>
    </row>
    <row r="128" spans="1:6" ht="15" customHeight="1">
      <c r="A128" s="25" t="s">
        <v>3382</v>
      </c>
      <c r="B128" s="447" t="s">
        <v>2451</v>
      </c>
      <c r="C128" s="221" t="s">
        <v>4705</v>
      </c>
    </row>
    <row r="129" spans="1:8" ht="15" customHeight="1">
      <c r="A129" s="26" t="s">
        <v>2007</v>
      </c>
      <c r="B129" s="389" t="s">
        <v>2006</v>
      </c>
      <c r="C129" s="221" t="s">
        <v>4791</v>
      </c>
    </row>
    <row r="130" spans="1:8" ht="15" customHeight="1">
      <c r="A130" s="21" t="s">
        <v>4496</v>
      </c>
      <c r="B130" s="462" t="s">
        <v>4790</v>
      </c>
      <c r="C130" s="221"/>
    </row>
    <row r="131" spans="1:8" ht="15" customHeight="1">
      <c r="A131" s="21"/>
      <c r="B131" s="389"/>
    </row>
    <row r="132" spans="1:8" ht="15" customHeight="1">
      <c r="A132" s="482" t="s">
        <v>4494</v>
      </c>
      <c r="F132" s="443"/>
    </row>
    <row r="133" spans="1:8" ht="15" customHeight="1">
      <c r="A133" s="24" t="s">
        <v>4745</v>
      </c>
      <c r="F133" s="443"/>
    </row>
    <row r="134" spans="1:8" ht="15" customHeight="1">
      <c r="A134" s="290" t="s">
        <v>2688</v>
      </c>
      <c r="B134" s="290" t="s">
        <v>2689</v>
      </c>
      <c r="C134" s="290" t="s">
        <v>2690</v>
      </c>
      <c r="D134" s="290" t="s">
        <v>2691</v>
      </c>
      <c r="E134" s="290" t="s">
        <v>2692</v>
      </c>
      <c r="F134" s="290" t="s">
        <v>40</v>
      </c>
      <c r="G134" s="447" t="s">
        <v>2451</v>
      </c>
      <c r="H134" s="221" t="s">
        <v>4819</v>
      </c>
    </row>
    <row r="135" spans="1:8" ht="15" customHeight="1">
      <c r="A135" s="25" t="s">
        <v>2005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89" t="s">
        <v>2006</v>
      </c>
      <c r="H135" s="221" t="s">
        <v>4811</v>
      </c>
    </row>
    <row r="136" spans="1:8" ht="15" customHeight="1">
      <c r="A136" s="26" t="s">
        <v>4812</v>
      </c>
      <c r="B136" s="26" t="s">
        <v>2051</v>
      </c>
      <c r="C136" s="26" t="s">
        <v>2017</v>
      </c>
      <c r="D136" s="26" t="s">
        <v>763</v>
      </c>
      <c r="E136" s="26" t="s">
        <v>3371</v>
      </c>
      <c r="F136" s="26" t="s">
        <v>2005</v>
      </c>
      <c r="G136" s="462" t="s">
        <v>4813</v>
      </c>
    </row>
    <row r="137" spans="1:8" ht="15" customHeight="1">
      <c r="A137" s="21" t="s">
        <v>2001</v>
      </c>
      <c r="B137" s="21" t="s">
        <v>4527</v>
      </c>
      <c r="C137" s="21" t="s">
        <v>3366</v>
      </c>
      <c r="D137" s="21" t="s">
        <v>2049</v>
      </c>
      <c r="E137" s="26" t="s">
        <v>2023</v>
      </c>
      <c r="F137" s="21" t="s">
        <v>2007</v>
      </c>
      <c r="G137" s="448"/>
    </row>
    <row r="138" spans="1:8" ht="15" customHeight="1">
      <c r="E138" s="26" t="s">
        <v>3375</v>
      </c>
    </row>
    <row r="139" spans="1:8" ht="15" customHeight="1">
      <c r="E139" s="26"/>
    </row>
    <row r="140" spans="1:8" ht="15" customHeight="1">
      <c r="A140" s="24" t="s">
        <v>4746</v>
      </c>
      <c r="F140" s="443"/>
    </row>
    <row r="141" spans="1:8" ht="15" customHeight="1">
      <c r="A141" s="290" t="s">
        <v>2688</v>
      </c>
      <c r="B141" s="290" t="s">
        <v>2689</v>
      </c>
      <c r="C141" s="290" t="s">
        <v>2690</v>
      </c>
      <c r="D141" s="290" t="s">
        <v>2691</v>
      </c>
      <c r="E141" s="290" t="s">
        <v>2692</v>
      </c>
      <c r="F141" s="290" t="s">
        <v>40</v>
      </c>
      <c r="G141" s="447" t="s">
        <v>2451</v>
      </c>
      <c r="H141" s="221" t="s">
        <v>4734</v>
      </c>
    </row>
    <row r="142" spans="1:8" ht="15" customHeight="1">
      <c r="A142" s="25" t="s">
        <v>2017</v>
      </c>
      <c r="B142" s="25" t="s">
        <v>749</v>
      </c>
      <c r="C142" s="25" t="s">
        <v>3365</v>
      </c>
      <c r="D142" s="25" t="s">
        <v>779</v>
      </c>
      <c r="E142" s="25" t="s">
        <v>1644</v>
      </c>
      <c r="F142" s="25" t="s">
        <v>143</v>
      </c>
      <c r="G142" s="389" t="s">
        <v>2006</v>
      </c>
      <c r="H142" s="221" t="s">
        <v>4820</v>
      </c>
    </row>
    <row r="143" spans="1:8" ht="15" customHeight="1">
      <c r="A143" s="26" t="s">
        <v>4814</v>
      </c>
      <c r="B143" s="26" t="s">
        <v>3398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2" t="s">
        <v>4815</v>
      </c>
    </row>
    <row r="144" spans="1:8" ht="15" customHeight="1">
      <c r="A144" s="21" t="s">
        <v>3376</v>
      </c>
      <c r="B144" s="21" t="s">
        <v>2022</v>
      </c>
      <c r="C144" s="21" t="s">
        <v>1</v>
      </c>
      <c r="D144" s="26" t="s">
        <v>31</v>
      </c>
      <c r="E144" s="21" t="s">
        <v>2029</v>
      </c>
      <c r="F144" s="21" t="s">
        <v>31</v>
      </c>
      <c r="G144" s="448"/>
    </row>
    <row r="145" spans="1:8" ht="15" customHeight="1">
      <c r="F145" s="18"/>
    </row>
    <row r="146" spans="1:8" ht="15" customHeight="1">
      <c r="A146" s="24" t="s">
        <v>4747</v>
      </c>
      <c r="F146" s="443"/>
    </row>
    <row r="147" spans="1:8" ht="15" customHeight="1">
      <c r="A147" s="290" t="s">
        <v>2688</v>
      </c>
      <c r="B147" s="290" t="s">
        <v>2689</v>
      </c>
      <c r="C147" s="290" t="s">
        <v>2690</v>
      </c>
      <c r="D147" s="290" t="s">
        <v>2691</v>
      </c>
      <c r="E147" s="290" t="s">
        <v>2692</v>
      </c>
      <c r="F147" s="290" t="s">
        <v>40</v>
      </c>
      <c r="G147" s="447" t="s">
        <v>2451</v>
      </c>
      <c r="H147" s="221" t="s">
        <v>4816</v>
      </c>
    </row>
    <row r="148" spans="1:8" ht="15" customHeight="1">
      <c r="A148" s="25" t="s">
        <v>2051</v>
      </c>
      <c r="B148" s="25" t="s">
        <v>2051</v>
      </c>
      <c r="C148" s="25" t="s">
        <v>2049</v>
      </c>
      <c r="D148" s="25" t="s">
        <v>1654</v>
      </c>
      <c r="E148" s="25" t="s">
        <v>3375</v>
      </c>
      <c r="F148" s="25" t="s">
        <v>2051</v>
      </c>
      <c r="G148" s="389" t="s">
        <v>2006</v>
      </c>
      <c r="H148" s="221" t="s">
        <v>4821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3373</v>
      </c>
      <c r="F149" s="26" t="s">
        <v>764</v>
      </c>
      <c r="G149" s="462" t="s">
        <v>4817</v>
      </c>
    </row>
    <row r="150" spans="1:8" ht="15" customHeight="1">
      <c r="A150" s="21" t="s">
        <v>2009</v>
      </c>
      <c r="B150" s="21" t="s">
        <v>1654</v>
      </c>
      <c r="C150" s="21" t="s">
        <v>2156</v>
      </c>
      <c r="D150" s="21" t="s">
        <v>3380</v>
      </c>
      <c r="E150" s="21" t="s">
        <v>180</v>
      </c>
      <c r="F150" s="21" t="s">
        <v>9</v>
      </c>
      <c r="G150" s="448"/>
    </row>
    <row r="151" spans="1:8" ht="15" customHeight="1"/>
    <row r="152" spans="1:8" ht="15" customHeight="1">
      <c r="A152" s="24" t="s">
        <v>4748</v>
      </c>
      <c r="D152" s="443"/>
      <c r="F152" s="443"/>
    </row>
    <row r="153" spans="1:8" ht="15" customHeight="1">
      <c r="A153" s="290" t="s">
        <v>2688</v>
      </c>
      <c r="B153" s="290" t="s">
        <v>2689</v>
      </c>
      <c r="C153" s="290" t="s">
        <v>2690</v>
      </c>
      <c r="D153" s="290" t="s">
        <v>40</v>
      </c>
      <c r="E153" s="447" t="s">
        <v>2451</v>
      </c>
      <c r="F153" s="221" t="s">
        <v>4822</v>
      </c>
      <c r="G153" s="124"/>
    </row>
    <row r="154" spans="1:8" ht="15" customHeight="1">
      <c r="A154" s="25" t="s">
        <v>763</v>
      </c>
      <c r="B154" s="25" t="s">
        <v>2017</v>
      </c>
      <c r="C154" s="25" t="s">
        <v>2025</v>
      </c>
      <c r="D154" s="25" t="s">
        <v>2025</v>
      </c>
      <c r="E154" s="389" t="s">
        <v>2006</v>
      </c>
      <c r="F154" s="221" t="s">
        <v>4823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2" t="s">
        <v>4818</v>
      </c>
    </row>
    <row r="156" spans="1:8" ht="15" customHeight="1">
      <c r="A156" s="21" t="s">
        <v>764</v>
      </c>
      <c r="B156" s="21" t="s">
        <v>764</v>
      </c>
      <c r="C156" s="26" t="s">
        <v>2017</v>
      </c>
      <c r="D156" s="21" t="s">
        <v>21</v>
      </c>
      <c r="E156" s="448"/>
      <c r="G156" s="1"/>
    </row>
    <row r="157" spans="1:8" ht="15" customHeight="1"/>
    <row r="158" spans="1:8" ht="15" customHeight="1">
      <c r="A158" s="482" t="s">
        <v>4495</v>
      </c>
      <c r="F158" s="443"/>
    </row>
    <row r="159" spans="1:8" ht="15" customHeight="1">
      <c r="A159" s="24" t="s">
        <v>4739</v>
      </c>
    </row>
    <row r="160" spans="1:8" ht="15" customHeight="1">
      <c r="A160" s="25" t="s">
        <v>1647</v>
      </c>
      <c r="B160" s="447" t="s">
        <v>2451</v>
      </c>
      <c r="C160" s="221" t="s">
        <v>4705</v>
      </c>
    </row>
    <row r="161" spans="1:11" ht="15" customHeight="1">
      <c r="A161" s="26" t="s">
        <v>779</v>
      </c>
      <c r="B161" s="389" t="s">
        <v>2006</v>
      </c>
      <c r="C161" s="221" t="s">
        <v>4844</v>
      </c>
    </row>
    <row r="162" spans="1:11" ht="15" customHeight="1">
      <c r="A162" s="21" t="s">
        <v>1659</v>
      </c>
      <c r="B162" s="462" t="s">
        <v>4843</v>
      </c>
    </row>
    <row r="163" spans="1:11" ht="15" customHeight="1">
      <c r="B163" s="448"/>
    </row>
    <row r="164" spans="1:11" ht="15" customHeight="1">
      <c r="A164" s="24" t="s">
        <v>4749</v>
      </c>
    </row>
    <row r="165" spans="1:11" ht="15" customHeight="1">
      <c r="A165" s="25" t="s">
        <v>3381</v>
      </c>
      <c r="B165" s="447" t="s">
        <v>2451</v>
      </c>
      <c r="C165" s="221" t="s">
        <v>4705</v>
      </c>
      <c r="F165" t="s">
        <v>4722</v>
      </c>
    </row>
    <row r="166" spans="1:11" ht="15" customHeight="1">
      <c r="A166" s="26" t="s">
        <v>1656</v>
      </c>
      <c r="B166" s="389" t="s">
        <v>2006</v>
      </c>
      <c r="C166" s="221" t="s">
        <v>4845</v>
      </c>
      <c r="G166" t="s">
        <v>4722</v>
      </c>
    </row>
    <row r="167" spans="1:11" ht="15" customHeight="1">
      <c r="A167" s="21" t="s">
        <v>3380</v>
      </c>
      <c r="B167" s="462" t="s">
        <v>4847</v>
      </c>
      <c r="C167" t="s">
        <v>4722</v>
      </c>
      <c r="G167" t="s">
        <v>4722</v>
      </c>
    </row>
    <row r="168" spans="1:11" ht="15" customHeight="1">
      <c r="B168" s="448"/>
    </row>
    <row r="169" spans="1:11" ht="15" customHeight="1">
      <c r="A169" s="24" t="s">
        <v>4805</v>
      </c>
      <c r="F169" t="s">
        <v>4722</v>
      </c>
    </row>
    <row r="170" spans="1:11" ht="15" customHeight="1">
      <c r="A170" s="25" t="s">
        <v>3376</v>
      </c>
      <c r="B170" s="447" t="s">
        <v>2451</v>
      </c>
      <c r="C170" s="221" t="s">
        <v>4705</v>
      </c>
    </row>
    <row r="171" spans="1:11" ht="15" customHeight="1">
      <c r="A171" s="26" t="s">
        <v>1657</v>
      </c>
      <c r="B171" s="389" t="s">
        <v>2006</v>
      </c>
      <c r="C171" s="221" t="s">
        <v>4846</v>
      </c>
    </row>
    <row r="172" spans="1:11" ht="15" customHeight="1">
      <c r="A172" s="21" t="s">
        <v>1647</v>
      </c>
      <c r="B172" s="462" t="s">
        <v>4848</v>
      </c>
    </row>
    <row r="173" spans="1:11" ht="15" customHeight="1">
      <c r="B173" s="448"/>
    </row>
    <row r="174" spans="1:11" ht="15" customHeight="1">
      <c r="A174" s="24" t="s">
        <v>4750</v>
      </c>
    </row>
    <row r="175" spans="1:11" ht="15" customHeight="1">
      <c r="A175" s="290" t="s">
        <v>2688</v>
      </c>
      <c r="B175" s="290" t="s">
        <v>2689</v>
      </c>
      <c r="C175" s="290" t="s">
        <v>2690</v>
      </c>
      <c r="D175" s="290" t="s">
        <v>2691</v>
      </c>
      <c r="E175" s="290" t="s">
        <v>2692</v>
      </c>
      <c r="F175" s="290" t="s">
        <v>2693</v>
      </c>
      <c r="G175" s="290" t="s">
        <v>2694</v>
      </c>
      <c r="H175" s="290" t="s">
        <v>2695</v>
      </c>
      <c r="I175" s="290" t="s">
        <v>40</v>
      </c>
      <c r="J175" s="447" t="s">
        <v>2451</v>
      </c>
      <c r="K175" s="221" t="s">
        <v>4850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2023</v>
      </c>
      <c r="E176" s="25" t="s">
        <v>3370</v>
      </c>
      <c r="F176" s="25" t="s">
        <v>2009</v>
      </c>
      <c r="G176" s="25" t="s">
        <v>2023</v>
      </c>
      <c r="H176" s="25" t="s">
        <v>1654</v>
      </c>
      <c r="I176" s="25" t="s">
        <v>1654</v>
      </c>
      <c r="J176" s="389" t="s">
        <v>2006</v>
      </c>
      <c r="K176" s="221" t="s">
        <v>4851</v>
      </c>
    </row>
    <row r="177" spans="1:10" ht="15" customHeight="1">
      <c r="A177" s="26" t="s">
        <v>33</v>
      </c>
      <c r="B177" s="26" t="s">
        <v>33</v>
      </c>
      <c r="C177" s="25" t="s">
        <v>3364</v>
      </c>
      <c r="D177" s="26" t="s">
        <v>746</v>
      </c>
      <c r="E177" s="26" t="s">
        <v>162</v>
      </c>
      <c r="F177" s="26" t="s">
        <v>3370</v>
      </c>
      <c r="G177" s="26" t="s">
        <v>746</v>
      </c>
      <c r="H177" s="25" t="s">
        <v>3364</v>
      </c>
      <c r="I177" s="26" t="s">
        <v>3364</v>
      </c>
      <c r="J177" s="462" t="s">
        <v>4849</v>
      </c>
    </row>
    <row r="178" spans="1:10" ht="15" customHeight="1">
      <c r="A178" s="26" t="s">
        <v>749</v>
      </c>
      <c r="B178" s="26" t="s">
        <v>749</v>
      </c>
      <c r="C178" s="21" t="s">
        <v>4841</v>
      </c>
      <c r="D178" s="21" t="s">
        <v>771</v>
      </c>
      <c r="E178" s="21" t="s">
        <v>3372</v>
      </c>
      <c r="F178" s="21" t="s">
        <v>162</v>
      </c>
      <c r="G178" s="21" t="s">
        <v>771</v>
      </c>
      <c r="H178" s="21" t="s">
        <v>4534</v>
      </c>
      <c r="I178" s="21" t="s">
        <v>3370</v>
      </c>
      <c r="J178" s="448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2026</v>
      </c>
      <c r="B180" s="26" t="s">
        <v>2026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4722</v>
      </c>
      <c r="D181" s="21"/>
      <c r="E181" s="21"/>
      <c r="F181" s="21"/>
      <c r="G181" s="21"/>
      <c r="H181" s="21" t="s">
        <v>4722</v>
      </c>
      <c r="I181" s="21"/>
      <c r="J181" s="1"/>
    </row>
    <row r="182" spans="1:10" ht="15" customHeight="1">
      <c r="A182" s="24" t="s">
        <v>4751</v>
      </c>
      <c r="E182" s="443"/>
    </row>
    <row r="183" spans="1:10" ht="15" customHeight="1">
      <c r="A183" s="290" t="s">
        <v>2688</v>
      </c>
      <c r="B183" s="290" t="s">
        <v>2689</v>
      </c>
      <c r="C183" s="290" t="s">
        <v>2690</v>
      </c>
      <c r="D183" s="290" t="s">
        <v>2691</v>
      </c>
      <c r="E183" s="290" t="s">
        <v>40</v>
      </c>
      <c r="F183" s="447" t="s">
        <v>2451</v>
      </c>
      <c r="G183" s="221" t="s">
        <v>4853</v>
      </c>
    </row>
    <row r="184" spans="1:10" ht="15" customHeight="1">
      <c r="A184" s="25" t="s">
        <v>4534</v>
      </c>
      <c r="B184" s="25" t="s">
        <v>1</v>
      </c>
      <c r="C184" s="25" t="s">
        <v>155</v>
      </c>
      <c r="D184" s="25" t="s">
        <v>3385</v>
      </c>
      <c r="E184" s="25" t="s">
        <v>155</v>
      </c>
      <c r="F184" s="389" t="s">
        <v>2006</v>
      </c>
      <c r="G184" s="221" t="s">
        <v>4854</v>
      </c>
    </row>
    <row r="185" spans="1:10" ht="15" customHeight="1">
      <c r="A185" s="26" t="s">
        <v>4534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2" t="s">
        <v>4852</v>
      </c>
    </row>
    <row r="186" spans="1:10" ht="15" customHeight="1">
      <c r="A186" s="21" t="s">
        <v>4534</v>
      </c>
      <c r="B186" s="21" t="s">
        <v>749</v>
      </c>
      <c r="C186" s="21" t="s">
        <v>749</v>
      </c>
      <c r="D186" s="21" t="s">
        <v>4842</v>
      </c>
      <c r="E186" s="21" t="s">
        <v>1</v>
      </c>
      <c r="F186" s="448"/>
    </row>
    <row r="187" spans="1:10" ht="15" customHeight="1"/>
    <row r="188" spans="1:10" ht="15" customHeight="1">
      <c r="A188" s="495" t="s">
        <v>4752</v>
      </c>
      <c r="B188" s="496"/>
    </row>
    <row r="189" spans="1:10" ht="15" customHeight="1">
      <c r="A189" s="25" t="s">
        <v>1656</v>
      </c>
      <c r="B189" s="447" t="s">
        <v>2451</v>
      </c>
      <c r="C189" s="221" t="s">
        <v>4705</v>
      </c>
      <c r="F189" s="443"/>
    </row>
    <row r="190" spans="1:10" ht="15" customHeight="1">
      <c r="A190" s="26" t="s">
        <v>3382</v>
      </c>
      <c r="B190" s="389" t="s">
        <v>4496</v>
      </c>
      <c r="C190" s="221" t="s">
        <v>4855</v>
      </c>
    </row>
    <row r="191" spans="1:10" ht="15" customHeight="1">
      <c r="A191" s="21" t="s">
        <v>796</v>
      </c>
      <c r="B191" s="462" t="s">
        <v>4125</v>
      </c>
      <c r="F191" s="18"/>
    </row>
    <row r="192" spans="1:10" ht="15" customHeight="1">
      <c r="B192" s="448"/>
    </row>
    <row r="193" spans="1:10" ht="15" customHeight="1">
      <c r="A193" s="495" t="s">
        <v>4753</v>
      </c>
      <c r="B193" s="496"/>
    </row>
    <row r="194" spans="1:10" ht="15" customHeight="1">
      <c r="A194" s="290" t="s">
        <v>2688</v>
      </c>
      <c r="B194" s="290" t="s">
        <v>2689</v>
      </c>
      <c r="C194" s="290" t="s">
        <v>2690</v>
      </c>
      <c r="D194" s="290" t="s">
        <v>2691</v>
      </c>
      <c r="E194" s="290" t="s">
        <v>2692</v>
      </c>
      <c r="F194" s="290" t="s">
        <v>2693</v>
      </c>
      <c r="G194" s="290" t="s">
        <v>2694</v>
      </c>
      <c r="H194" s="290" t="s">
        <v>40</v>
      </c>
      <c r="I194" s="447" t="s">
        <v>2451</v>
      </c>
      <c r="J194" s="221" t="s">
        <v>4703</v>
      </c>
    </row>
    <row r="195" spans="1:10" ht="15" customHeight="1">
      <c r="A195" s="25" t="s">
        <v>3374</v>
      </c>
      <c r="B195" s="25" t="s">
        <v>4534</v>
      </c>
      <c r="C195" s="25" t="s">
        <v>763</v>
      </c>
      <c r="D195" s="25" t="s">
        <v>3374</v>
      </c>
      <c r="E195" s="25" t="s">
        <v>1657</v>
      </c>
      <c r="F195" s="25" t="s">
        <v>3374</v>
      </c>
      <c r="G195" s="25" t="s">
        <v>23</v>
      </c>
      <c r="H195" s="25" t="s">
        <v>37</v>
      </c>
      <c r="I195" s="389" t="s">
        <v>37</v>
      </c>
      <c r="J195" s="221" t="s">
        <v>4856</v>
      </c>
    </row>
    <row r="196" spans="1:10" ht="15" customHeight="1">
      <c r="A196" s="26" t="s">
        <v>3373</v>
      </c>
      <c r="B196" s="26" t="s">
        <v>4534</v>
      </c>
      <c r="C196" s="26" t="s">
        <v>2029</v>
      </c>
      <c r="D196" s="26" t="s">
        <v>762</v>
      </c>
      <c r="E196" s="26" t="s">
        <v>3374</v>
      </c>
      <c r="F196" s="26" t="s">
        <v>1656</v>
      </c>
      <c r="G196" s="26" t="s">
        <v>764</v>
      </c>
      <c r="H196" s="26" t="s">
        <v>33</v>
      </c>
      <c r="I196" s="462" t="s">
        <v>4125</v>
      </c>
    </row>
    <row r="197" spans="1:10" ht="15" customHeight="1">
      <c r="A197" s="21" t="s">
        <v>1653</v>
      </c>
      <c r="B197" s="21" t="s">
        <v>4534</v>
      </c>
      <c r="C197" s="21" t="s">
        <v>764</v>
      </c>
      <c r="D197" s="21" t="s">
        <v>733</v>
      </c>
      <c r="E197" s="21" t="s">
        <v>2005</v>
      </c>
      <c r="F197" s="21" t="s">
        <v>790</v>
      </c>
      <c r="G197" s="21" t="s">
        <v>3396</v>
      </c>
      <c r="H197" s="21" t="s">
        <v>3394</v>
      </c>
      <c r="I197" s="448"/>
    </row>
    <row r="198" spans="1:10" ht="15" customHeight="1">
      <c r="A198" s="21"/>
      <c r="F198" s="443"/>
      <c r="I198" s="1"/>
    </row>
    <row r="199" spans="1:10" ht="15" customHeight="1">
      <c r="A199" s="482" t="s">
        <v>4547</v>
      </c>
    </row>
    <row r="200" spans="1:10" ht="15" customHeight="1">
      <c r="A200" s="24" t="s">
        <v>4754</v>
      </c>
    </row>
    <row r="201" spans="1:10" ht="15" customHeight="1">
      <c r="A201" s="25" t="s">
        <v>3375</v>
      </c>
      <c r="B201" s="447" t="s">
        <v>2451</v>
      </c>
      <c r="C201" s="221" t="s">
        <v>4705</v>
      </c>
    </row>
    <row r="202" spans="1:10" ht="15" customHeight="1">
      <c r="A202" s="26" t="s">
        <v>1656</v>
      </c>
      <c r="B202" s="389" t="s">
        <v>37</v>
      </c>
      <c r="C202" t="s">
        <v>4897</v>
      </c>
    </row>
    <row r="203" spans="1:10" ht="15" customHeight="1">
      <c r="A203" s="21" t="s">
        <v>2010</v>
      </c>
      <c r="B203" s="462" t="s">
        <v>4552</v>
      </c>
    </row>
    <row r="204" spans="1:10" ht="15" customHeight="1">
      <c r="B204" s="448"/>
    </row>
    <row r="205" spans="1:10" ht="15" customHeight="1">
      <c r="A205" s="24" t="s">
        <v>4755</v>
      </c>
    </row>
    <row r="206" spans="1:10" ht="15" customHeight="1">
      <c r="A206" s="25" t="s">
        <v>15</v>
      </c>
      <c r="B206" s="447" t="s">
        <v>2451</v>
      </c>
      <c r="C206" s="221" t="s">
        <v>4705</v>
      </c>
    </row>
    <row r="207" spans="1:10" ht="15" customHeight="1">
      <c r="A207" s="26" t="s">
        <v>764</v>
      </c>
      <c r="B207" s="389" t="s">
        <v>37</v>
      </c>
      <c r="C207" t="s">
        <v>4898</v>
      </c>
    </row>
    <row r="208" spans="1:10" ht="15" customHeight="1">
      <c r="A208" s="21" t="s">
        <v>2017</v>
      </c>
      <c r="B208" s="462" t="s">
        <v>4553</v>
      </c>
      <c r="F208" s="443"/>
    </row>
    <row r="209" spans="1:6" ht="15" customHeight="1">
      <c r="B209" s="448"/>
    </row>
    <row r="210" spans="1:6" ht="15" customHeight="1">
      <c r="A210" s="24" t="s">
        <v>4756</v>
      </c>
      <c r="F210" s="18"/>
    </row>
    <row r="211" spans="1:6" ht="15" customHeight="1">
      <c r="A211" s="25" t="s">
        <v>790</v>
      </c>
      <c r="B211" s="447" t="s">
        <v>2451</v>
      </c>
      <c r="C211" s="221" t="s">
        <v>4705</v>
      </c>
    </row>
    <row r="212" spans="1:6" ht="15" customHeight="1">
      <c r="A212" s="26" t="s">
        <v>37</v>
      </c>
      <c r="B212" s="389" t="s">
        <v>37</v>
      </c>
      <c r="C212" t="s">
        <v>4899</v>
      </c>
    </row>
    <row r="213" spans="1:6" ht="15" customHeight="1">
      <c r="A213" s="21" t="s">
        <v>2006</v>
      </c>
      <c r="B213" s="462" t="s">
        <v>4554</v>
      </c>
    </row>
    <row r="214" spans="1:6" ht="15" customHeight="1">
      <c r="B214" s="448"/>
    </row>
    <row r="215" spans="1:6" ht="15" customHeight="1">
      <c r="A215" s="24" t="s">
        <v>4757</v>
      </c>
    </row>
    <row r="216" spans="1:6" ht="15" customHeight="1">
      <c r="A216" s="25" t="s">
        <v>790</v>
      </c>
      <c r="B216" s="447" t="s">
        <v>2451</v>
      </c>
      <c r="C216" s="221" t="s">
        <v>4705</v>
      </c>
      <c r="F216" s="443"/>
    </row>
    <row r="217" spans="1:6" ht="15" customHeight="1">
      <c r="A217" s="26" t="s">
        <v>1656</v>
      </c>
      <c r="B217" s="389" t="s">
        <v>37</v>
      </c>
      <c r="C217" t="s">
        <v>4900</v>
      </c>
    </row>
    <row r="218" spans="1:6" ht="15" customHeight="1">
      <c r="A218" s="21" t="s">
        <v>153</v>
      </c>
      <c r="B218" s="462" t="s">
        <v>4558</v>
      </c>
      <c r="F218" s="18"/>
    </row>
    <row r="219" spans="1:6" ht="15" customHeight="1">
      <c r="B219" s="448"/>
    </row>
    <row r="220" spans="1:6" ht="15" customHeight="1">
      <c r="A220" s="495" t="s">
        <v>4758</v>
      </c>
      <c r="B220" s="496"/>
    </row>
    <row r="221" spans="1:6" ht="15" customHeight="1">
      <c r="A221" s="25" t="s">
        <v>13</v>
      </c>
      <c r="B221" s="447" t="s">
        <v>2451</v>
      </c>
      <c r="C221" s="221" t="s">
        <v>4705</v>
      </c>
      <c r="F221" s="443"/>
    </row>
    <row r="222" spans="1:6" ht="15" customHeight="1">
      <c r="A222" s="26" t="s">
        <v>11</v>
      </c>
      <c r="B222" s="389" t="s">
        <v>37</v>
      </c>
      <c r="C222" t="s">
        <v>4901</v>
      </c>
    </row>
    <row r="223" spans="1:6" ht="15" customHeight="1">
      <c r="A223" s="21" t="s">
        <v>15</v>
      </c>
      <c r="B223" s="462" t="s">
        <v>4560</v>
      </c>
      <c r="F223" s="18"/>
    </row>
    <row r="224" spans="1:6" ht="15" customHeight="1">
      <c r="B224" s="448"/>
    </row>
    <row r="225" spans="1:11" ht="15" customHeight="1">
      <c r="A225" s="482" t="s">
        <v>4548</v>
      </c>
    </row>
    <row r="226" spans="1:11" ht="15" customHeight="1">
      <c r="A226" s="24" t="s">
        <v>4759</v>
      </c>
      <c r="F226" s="443"/>
    </row>
    <row r="227" spans="1:11" ht="15" customHeight="1">
      <c r="A227" s="25" t="s">
        <v>790</v>
      </c>
      <c r="B227" s="447" t="s">
        <v>2451</v>
      </c>
      <c r="C227" s="221" t="s">
        <v>4705</v>
      </c>
    </row>
    <row r="228" spans="1:11" ht="15" customHeight="1">
      <c r="A228" s="26" t="s">
        <v>37</v>
      </c>
      <c r="B228" s="389" t="s">
        <v>37</v>
      </c>
      <c r="C228" t="s">
        <v>4912</v>
      </c>
      <c r="F228" s="18"/>
    </row>
    <row r="229" spans="1:11" ht="15" customHeight="1">
      <c r="A229" s="21" t="s">
        <v>1653</v>
      </c>
      <c r="B229" s="462" t="s">
        <v>4562</v>
      </c>
      <c r="E229" t="s">
        <v>4722</v>
      </c>
      <c r="I229" t="s">
        <v>4722</v>
      </c>
    </row>
    <row r="230" spans="1:11" ht="15" customHeight="1">
      <c r="B230" s="448"/>
    </row>
    <row r="231" spans="1:11" ht="15" customHeight="1">
      <c r="A231" s="495" t="s">
        <v>4760</v>
      </c>
      <c r="B231" s="496"/>
    </row>
    <row r="232" spans="1:11" ht="15" customHeight="1">
      <c r="A232" s="290" t="s">
        <v>2688</v>
      </c>
      <c r="B232" s="290" t="s">
        <v>2689</v>
      </c>
      <c r="C232" s="290" t="s">
        <v>2690</v>
      </c>
      <c r="D232" s="290" t="s">
        <v>2691</v>
      </c>
      <c r="E232" s="290" t="s">
        <v>2692</v>
      </c>
      <c r="F232" s="290" t="s">
        <v>2693</v>
      </c>
      <c r="G232" s="290" t="s">
        <v>2694</v>
      </c>
      <c r="H232" s="290" t="s">
        <v>2695</v>
      </c>
      <c r="I232" s="290" t="s">
        <v>40</v>
      </c>
      <c r="J232" s="447" t="s">
        <v>2451</v>
      </c>
      <c r="K232" s="221" t="s">
        <v>4703</v>
      </c>
    </row>
    <row r="233" spans="1:11" ht="15" customHeight="1">
      <c r="A233" s="25" t="s">
        <v>3374</v>
      </c>
      <c r="B233" s="25" t="s">
        <v>3374</v>
      </c>
      <c r="C233" s="25" t="s">
        <v>4534</v>
      </c>
      <c r="D233" s="25" t="s">
        <v>1647</v>
      </c>
      <c r="E233" s="25" t="s">
        <v>3374</v>
      </c>
      <c r="F233" s="25" t="s">
        <v>4534</v>
      </c>
      <c r="G233" s="25" t="s">
        <v>1137</v>
      </c>
      <c r="H233" s="25" t="s">
        <v>800</v>
      </c>
      <c r="I233" s="25" t="s">
        <v>2007</v>
      </c>
      <c r="J233" s="389" t="s">
        <v>37</v>
      </c>
      <c r="K233" t="s">
        <v>4913</v>
      </c>
    </row>
    <row r="234" spans="1:11" ht="15" customHeight="1">
      <c r="A234" s="26" t="s">
        <v>153</v>
      </c>
      <c r="B234" s="26" t="s">
        <v>748</v>
      </c>
      <c r="C234" s="26" t="s">
        <v>4534</v>
      </c>
      <c r="D234" s="26" t="s">
        <v>155</v>
      </c>
      <c r="E234" s="26" t="s">
        <v>1653</v>
      </c>
      <c r="F234" s="26" t="s">
        <v>4534</v>
      </c>
      <c r="G234" s="26" t="s">
        <v>800</v>
      </c>
      <c r="H234" s="26" t="s">
        <v>746</v>
      </c>
      <c r="I234" s="26" t="s">
        <v>2005</v>
      </c>
      <c r="J234" s="462" t="s">
        <v>4568</v>
      </c>
    </row>
    <row r="235" spans="1:11" ht="15" customHeight="1">
      <c r="A235" s="21" t="s">
        <v>1659</v>
      </c>
      <c r="B235" s="21" t="s">
        <v>153</v>
      </c>
      <c r="C235" s="21" t="s">
        <v>4534</v>
      </c>
      <c r="D235" s="21" t="s">
        <v>2005</v>
      </c>
      <c r="E235" s="21" t="s">
        <v>3373</v>
      </c>
      <c r="F235" s="21" t="s">
        <v>4534</v>
      </c>
      <c r="G235" s="21" t="s">
        <v>2007</v>
      </c>
      <c r="H235" s="21" t="s">
        <v>2007</v>
      </c>
      <c r="I235" s="21" t="s">
        <v>800</v>
      </c>
      <c r="J235" s="448"/>
    </row>
    <row r="236" spans="1:11" ht="15" customHeight="1">
      <c r="A236" s="39"/>
      <c r="F236" s="443"/>
    </row>
    <row r="237" spans="1:11" ht="15" customHeight="1">
      <c r="A237" s="495" t="s">
        <v>4761</v>
      </c>
      <c r="B237" s="496"/>
    </row>
    <row r="238" spans="1:11" ht="15" customHeight="1">
      <c r="A238" s="290" t="s">
        <v>2688</v>
      </c>
      <c r="B238" s="290" t="s">
        <v>2689</v>
      </c>
      <c r="C238" s="290" t="s">
        <v>2690</v>
      </c>
      <c r="D238" s="290" t="s">
        <v>2691</v>
      </c>
      <c r="E238" s="290" t="s">
        <v>2692</v>
      </c>
      <c r="F238" s="290" t="s">
        <v>2693</v>
      </c>
      <c r="G238" s="290" t="s">
        <v>2694</v>
      </c>
      <c r="H238" s="290" t="s">
        <v>40</v>
      </c>
      <c r="I238" s="447" t="s">
        <v>2451</v>
      </c>
      <c r="J238" s="221" t="s">
        <v>4704</v>
      </c>
    </row>
    <row r="239" spans="1:11" ht="15" customHeight="1">
      <c r="A239" s="25" t="s">
        <v>3366</v>
      </c>
      <c r="B239" s="25" t="s">
        <v>1657</v>
      </c>
      <c r="C239" s="25" t="s">
        <v>762</v>
      </c>
      <c r="D239" s="25" t="s">
        <v>141</v>
      </c>
      <c r="E239" s="25" t="s">
        <v>4910</v>
      </c>
      <c r="F239" s="25" t="s">
        <v>4911</v>
      </c>
      <c r="G239" s="25" t="s">
        <v>153</v>
      </c>
      <c r="H239" s="25" t="s">
        <v>733</v>
      </c>
      <c r="I239" s="389" t="s">
        <v>37</v>
      </c>
      <c r="J239" t="s">
        <v>4914</v>
      </c>
    </row>
    <row r="240" spans="1:11" ht="15" customHeight="1">
      <c r="A240" s="26" t="s">
        <v>2006</v>
      </c>
      <c r="B240" s="26" t="s">
        <v>3379</v>
      </c>
      <c r="C240" s="26" t="s">
        <v>790</v>
      </c>
      <c r="D240" s="26" t="s">
        <v>9</v>
      </c>
      <c r="E240" s="26" t="s">
        <v>3384</v>
      </c>
      <c r="F240" s="26" t="s">
        <v>1662</v>
      </c>
      <c r="G240" s="26" t="s">
        <v>1656</v>
      </c>
      <c r="H240" s="26" t="s">
        <v>141</v>
      </c>
      <c r="I240" s="462" t="s">
        <v>4579</v>
      </c>
    </row>
    <row r="241" spans="1:9" ht="15" customHeight="1">
      <c r="A241" s="21" t="s">
        <v>3376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3374</v>
      </c>
      <c r="H241" s="21" t="s">
        <v>1644</v>
      </c>
      <c r="I241" s="448"/>
    </row>
    <row r="242" spans="1:9" ht="15" customHeight="1"/>
    <row r="243" spans="1:9" ht="15" customHeight="1">
      <c r="A243" s="482" t="s">
        <v>4549</v>
      </c>
      <c r="F243" s="18"/>
    </row>
    <row r="244" spans="1:9" ht="15" customHeight="1">
      <c r="A244" s="24" t="s">
        <v>4762</v>
      </c>
    </row>
    <row r="245" spans="1:9" ht="15" customHeight="1">
      <c r="A245" s="25" t="s">
        <v>3367</v>
      </c>
      <c r="B245" s="447" t="s">
        <v>2451</v>
      </c>
      <c r="C245" s="221" t="s">
        <v>4705</v>
      </c>
    </row>
    <row r="246" spans="1:9" ht="15" customHeight="1">
      <c r="A246" s="26" t="s">
        <v>2156</v>
      </c>
      <c r="B246" s="389" t="s">
        <v>37</v>
      </c>
      <c r="C246" t="s">
        <v>4916</v>
      </c>
      <c r="F246" s="443"/>
    </row>
    <row r="247" spans="1:9" ht="15" customHeight="1">
      <c r="A247" s="21" t="s">
        <v>153</v>
      </c>
      <c r="B247" s="462" t="s">
        <v>4593</v>
      </c>
    </row>
    <row r="248" spans="1:9" ht="15" customHeight="1">
      <c r="B248" s="448"/>
      <c r="F248" s="18"/>
    </row>
    <row r="249" spans="1:9" ht="15" customHeight="1">
      <c r="A249" s="24" t="s">
        <v>4763</v>
      </c>
    </row>
    <row r="250" spans="1:9" ht="15" customHeight="1">
      <c r="A250" s="25" t="s">
        <v>796</v>
      </c>
      <c r="B250" s="447" t="s">
        <v>2451</v>
      </c>
      <c r="C250" s="221" t="s">
        <v>4705</v>
      </c>
    </row>
    <row r="251" spans="1:9" ht="15" customHeight="1">
      <c r="A251" s="26" t="s">
        <v>3378</v>
      </c>
      <c r="B251" s="389" t="s">
        <v>37</v>
      </c>
      <c r="C251" t="s">
        <v>4917</v>
      </c>
      <c r="F251" s="443"/>
    </row>
    <row r="252" spans="1:9" ht="15" customHeight="1">
      <c r="A252" s="21" t="s">
        <v>790</v>
      </c>
      <c r="B252" s="462" t="s">
        <v>4595</v>
      </c>
      <c r="D252" t="s">
        <v>4722</v>
      </c>
    </row>
    <row r="253" spans="1:9" ht="15" customHeight="1">
      <c r="B253" s="448"/>
      <c r="F253" s="18"/>
    </row>
    <row r="254" spans="1:9" ht="15" customHeight="1">
      <c r="A254" s="24" t="s">
        <v>4764</v>
      </c>
    </row>
    <row r="255" spans="1:9" ht="15" customHeight="1">
      <c r="A255" s="25" t="s">
        <v>2052</v>
      </c>
      <c r="B255" s="447" t="s">
        <v>2451</v>
      </c>
      <c r="C255" s="221" t="s">
        <v>4918</v>
      </c>
      <c r="D255" t="s">
        <v>4722</v>
      </c>
    </row>
    <row r="256" spans="1:9" ht="15" customHeight="1">
      <c r="A256" s="26" t="s">
        <v>733</v>
      </c>
      <c r="B256" s="389" t="s">
        <v>37</v>
      </c>
      <c r="C256" t="s">
        <v>4919</v>
      </c>
      <c r="F256" s="443"/>
    </row>
    <row r="257" spans="1:6" ht="15" customHeight="1">
      <c r="A257" s="21" t="s">
        <v>3374</v>
      </c>
      <c r="B257" s="462" t="s">
        <v>4736</v>
      </c>
      <c r="F257" s="443"/>
    </row>
    <row r="258" spans="1:6" ht="15" customHeight="1">
      <c r="A258" s="21" t="s">
        <v>762</v>
      </c>
      <c r="B258" s="447"/>
      <c r="F258" s="443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4886</v>
      </c>
    </row>
    <row r="262" spans="1:6" ht="15" customHeight="1">
      <c r="A262" s="25" t="s">
        <v>2002</v>
      </c>
      <c r="B262" s="447" t="s">
        <v>2451</v>
      </c>
      <c r="C262" s="221" t="s">
        <v>4708</v>
      </c>
    </row>
    <row r="263" spans="1:6" ht="15" customHeight="1">
      <c r="A263" s="26" t="s">
        <v>153</v>
      </c>
      <c r="B263" s="389" t="s">
        <v>37</v>
      </c>
      <c r="C263" t="s">
        <v>4920</v>
      </c>
      <c r="D263" t="s">
        <v>4722</v>
      </c>
    </row>
    <row r="264" spans="1:6" ht="15" customHeight="1">
      <c r="A264" s="21" t="s">
        <v>143</v>
      </c>
      <c r="B264" s="462" t="s">
        <v>4737</v>
      </c>
    </row>
    <row r="265" spans="1:6" ht="15" customHeight="1">
      <c r="A265" s="21" t="s">
        <v>790</v>
      </c>
      <c r="B265" s="389"/>
    </row>
    <row r="266" spans="1:6" ht="15" customHeight="1">
      <c r="B266" s="1"/>
    </row>
    <row r="267" spans="1:6" ht="15" customHeight="1">
      <c r="A267" s="24" t="s">
        <v>4887</v>
      </c>
    </row>
    <row r="268" spans="1:6" ht="15" customHeight="1">
      <c r="A268" s="25" t="s">
        <v>1652</v>
      </c>
      <c r="B268" s="447" t="s">
        <v>2451</v>
      </c>
      <c r="C268" s="221" t="s">
        <v>4921</v>
      </c>
    </row>
    <row r="269" spans="1:6" ht="15" customHeight="1">
      <c r="A269" s="26" t="s">
        <v>153</v>
      </c>
      <c r="B269" s="389" t="s">
        <v>37</v>
      </c>
      <c r="C269" t="s">
        <v>4922</v>
      </c>
      <c r="F269" s="443"/>
    </row>
    <row r="270" spans="1:6" ht="15" customHeight="1">
      <c r="A270" s="26" t="s">
        <v>31</v>
      </c>
      <c r="B270" s="462" t="s">
        <v>4738</v>
      </c>
    </row>
    <row r="271" spans="1:6" ht="15" customHeight="1">
      <c r="B271" s="448"/>
      <c r="D271" t="s">
        <v>4722</v>
      </c>
      <c r="F271" s="18"/>
    </row>
    <row r="272" spans="1:6" ht="15" customHeight="1">
      <c r="A272" s="24" t="s">
        <v>4888</v>
      </c>
      <c r="D272" t="s">
        <v>4722</v>
      </c>
    </row>
    <row r="273" spans="1:8" ht="15" customHeight="1">
      <c r="A273" s="25" t="s">
        <v>753</v>
      </c>
      <c r="B273" s="447" t="s">
        <v>2451</v>
      </c>
      <c r="C273" s="221" t="s">
        <v>4923</v>
      </c>
    </row>
    <row r="274" spans="1:8" ht="15" customHeight="1">
      <c r="A274" s="26" t="s">
        <v>3396</v>
      </c>
      <c r="B274" s="389" t="s">
        <v>37</v>
      </c>
      <c r="C274" t="s">
        <v>4924</v>
      </c>
      <c r="F274" s="443"/>
    </row>
    <row r="275" spans="1:8" ht="15" customHeight="1">
      <c r="A275" s="26" t="s">
        <v>3372</v>
      </c>
      <c r="B275" s="462" t="s">
        <v>4777</v>
      </c>
      <c r="F275" s="443"/>
    </row>
    <row r="276" spans="1:8" ht="15" customHeight="1">
      <c r="A276" s="26" t="s">
        <v>3381</v>
      </c>
      <c r="B276" s="447"/>
      <c r="F276" s="443"/>
    </row>
    <row r="277" spans="1:8" ht="15" customHeight="1">
      <c r="A277" s="26" t="s">
        <v>771</v>
      </c>
      <c r="E277" t="s">
        <v>4722</v>
      </c>
    </row>
    <row r="278" spans="1:8" ht="15" customHeight="1">
      <c r="B278" s="1"/>
      <c r="F278" s="18"/>
    </row>
    <row r="279" spans="1:8" ht="15" customHeight="1">
      <c r="A279" s="24" t="s">
        <v>4889</v>
      </c>
    </row>
    <row r="280" spans="1:8" ht="15" customHeight="1">
      <c r="A280" s="25" t="s">
        <v>2023</v>
      </c>
      <c r="B280" s="447" t="s">
        <v>2451</v>
      </c>
      <c r="C280" s="221" t="s">
        <v>4705</v>
      </c>
    </row>
    <row r="281" spans="1:8" ht="15" customHeight="1">
      <c r="A281" s="26" t="s">
        <v>746</v>
      </c>
      <c r="B281" s="389" t="s">
        <v>37</v>
      </c>
      <c r="C281" t="s">
        <v>4925</v>
      </c>
      <c r="F281" s="443"/>
    </row>
    <row r="282" spans="1:8" ht="15" customHeight="1">
      <c r="A282" s="21" t="s">
        <v>771</v>
      </c>
      <c r="B282" s="462" t="s">
        <v>4778</v>
      </c>
    </row>
    <row r="283" spans="1:8" ht="15" customHeight="1">
      <c r="B283" s="448"/>
      <c r="F283" s="18"/>
    </row>
    <row r="284" spans="1:8" ht="15" customHeight="1">
      <c r="A284" s="24" t="s">
        <v>4890</v>
      </c>
      <c r="F284" s="443"/>
    </row>
    <row r="285" spans="1:8" ht="15" customHeight="1">
      <c r="A285" s="290" t="s">
        <v>2688</v>
      </c>
      <c r="B285" s="290" t="s">
        <v>2689</v>
      </c>
      <c r="C285" s="290" t="s">
        <v>2690</v>
      </c>
      <c r="D285" s="290" t="s">
        <v>2691</v>
      </c>
      <c r="E285" s="290" t="s">
        <v>2692</v>
      </c>
      <c r="F285" s="290" t="s">
        <v>40</v>
      </c>
      <c r="G285" s="447" t="s">
        <v>2451</v>
      </c>
      <c r="H285" s="221" t="s">
        <v>4947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4534</v>
      </c>
      <c r="F286" s="25" t="s">
        <v>1659</v>
      </c>
      <c r="G286" s="389" t="s">
        <v>37</v>
      </c>
      <c r="H286" t="s">
        <v>4948</v>
      </c>
    </row>
    <row r="287" spans="1:8" ht="15" customHeight="1">
      <c r="A287" s="26" t="s">
        <v>4534</v>
      </c>
      <c r="B287" s="26" t="s">
        <v>4534</v>
      </c>
      <c r="C287" s="26" t="s">
        <v>4534</v>
      </c>
      <c r="D287" s="26" t="s">
        <v>755</v>
      </c>
      <c r="E287" s="26" t="s">
        <v>4534</v>
      </c>
      <c r="F287" s="26" t="s">
        <v>23</v>
      </c>
      <c r="G287" s="462" t="s">
        <v>4779</v>
      </c>
    </row>
    <row r="288" spans="1:8" ht="15" customHeight="1">
      <c r="A288" s="21" t="s">
        <v>4534</v>
      </c>
      <c r="B288" s="21" t="s">
        <v>4534</v>
      </c>
      <c r="C288" s="21" t="s">
        <v>4534</v>
      </c>
      <c r="D288" s="21" t="s">
        <v>13</v>
      </c>
      <c r="E288" s="21" t="s">
        <v>4534</v>
      </c>
      <c r="F288" s="21" t="s">
        <v>755</v>
      </c>
      <c r="G288" s="448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95" t="s">
        <v>4765</v>
      </c>
      <c r="B291" s="496"/>
    </row>
    <row r="292" spans="1:9" ht="15" customHeight="1">
      <c r="A292" s="25" t="s">
        <v>3371</v>
      </c>
      <c r="B292" s="447" t="s">
        <v>2451</v>
      </c>
      <c r="C292" s="221" t="s">
        <v>4705</v>
      </c>
    </row>
    <row r="293" spans="1:9" ht="15" customHeight="1">
      <c r="A293" s="26" t="s">
        <v>3382</v>
      </c>
      <c r="B293" s="389" t="s">
        <v>37</v>
      </c>
      <c r="C293" t="s">
        <v>4957</v>
      </c>
    </row>
    <row r="294" spans="1:9" ht="15" customHeight="1">
      <c r="A294" s="21" t="s">
        <v>3380</v>
      </c>
      <c r="B294" s="462" t="s">
        <v>4780</v>
      </c>
      <c r="F294" s="443"/>
    </row>
    <row r="295" spans="1:9" ht="15" customHeight="1">
      <c r="B295" s="448"/>
    </row>
    <row r="296" spans="1:9" ht="15" customHeight="1">
      <c r="A296" s="482" t="s">
        <v>4740</v>
      </c>
      <c r="F296" s="18"/>
    </row>
    <row r="297" spans="1:9" ht="15" customHeight="1">
      <c r="A297" s="24" t="s">
        <v>4766</v>
      </c>
      <c r="F297" s="443"/>
    </row>
    <row r="298" spans="1:9" ht="15" customHeight="1">
      <c r="A298" s="290" t="s">
        <v>2688</v>
      </c>
      <c r="B298" s="290" t="s">
        <v>2689</v>
      </c>
      <c r="C298" s="290" t="s">
        <v>2690</v>
      </c>
      <c r="D298" s="290" t="s">
        <v>2691</v>
      </c>
      <c r="E298" s="290" t="s">
        <v>2692</v>
      </c>
      <c r="F298" s="290" t="s">
        <v>40</v>
      </c>
      <c r="G298" s="447" t="s">
        <v>2451</v>
      </c>
      <c r="H298" s="221" t="s">
        <v>4988</v>
      </c>
      <c r="I298" t="s">
        <v>4722</v>
      </c>
    </row>
    <row r="299" spans="1:9" ht="15" customHeight="1">
      <c r="A299" s="25" t="s">
        <v>1644</v>
      </c>
      <c r="B299" s="25" t="s">
        <v>2026</v>
      </c>
      <c r="C299" s="25" t="s">
        <v>2026</v>
      </c>
      <c r="D299" s="25" t="s">
        <v>3372</v>
      </c>
      <c r="E299" s="25" t="s">
        <v>1644</v>
      </c>
      <c r="F299" s="25" t="s">
        <v>2026</v>
      </c>
      <c r="G299" s="389" t="s">
        <v>37</v>
      </c>
      <c r="H299" t="s">
        <v>4989</v>
      </c>
    </row>
    <row r="300" spans="1:9" ht="15" customHeight="1">
      <c r="A300" s="26" t="s">
        <v>734</v>
      </c>
      <c r="B300" s="26" t="s">
        <v>2002</v>
      </c>
      <c r="C300" s="26" t="s">
        <v>749</v>
      </c>
      <c r="D300" s="26" t="s">
        <v>2026</v>
      </c>
      <c r="E300" s="26" t="s">
        <v>734</v>
      </c>
      <c r="F300" s="26" t="s">
        <v>2002</v>
      </c>
      <c r="G300" s="462" t="s">
        <v>4781</v>
      </c>
      <c r="H300" t="s">
        <v>4722</v>
      </c>
    </row>
    <row r="301" spans="1:9" ht="15" customHeight="1">
      <c r="A301" s="21" t="s">
        <v>1659</v>
      </c>
      <c r="B301" s="21" t="s">
        <v>2023</v>
      </c>
      <c r="C301" s="21" t="s">
        <v>2002</v>
      </c>
      <c r="D301" s="21" t="s">
        <v>746</v>
      </c>
      <c r="E301" s="26" t="s">
        <v>2029</v>
      </c>
      <c r="F301" s="21" t="s">
        <v>800</v>
      </c>
      <c r="G301" s="448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48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8"/>
    </row>
    <row r="304" spans="1:9" ht="15" customHeight="1">
      <c r="F304" s="18"/>
    </row>
    <row r="305" spans="1:6" ht="15" customHeight="1">
      <c r="A305" s="24" t="s">
        <v>4865</v>
      </c>
    </row>
    <row r="306" spans="1:6" ht="15" customHeight="1">
      <c r="A306" s="25" t="s">
        <v>2026</v>
      </c>
      <c r="B306" s="447" t="s">
        <v>2451</v>
      </c>
      <c r="C306" s="221" t="s">
        <v>4705</v>
      </c>
      <c r="F306" s="443"/>
    </row>
    <row r="307" spans="1:6" ht="15" customHeight="1">
      <c r="A307" s="26" t="s">
        <v>2002</v>
      </c>
      <c r="B307" s="389" t="s">
        <v>37</v>
      </c>
      <c r="C307" t="s">
        <v>4990</v>
      </c>
    </row>
    <row r="308" spans="1:6" ht="15" customHeight="1">
      <c r="A308" s="21" t="s">
        <v>771</v>
      </c>
      <c r="B308" s="462" t="s">
        <v>4784</v>
      </c>
      <c r="F308" s="18"/>
    </row>
    <row r="309" spans="1:6" ht="15" customHeight="1">
      <c r="B309" s="448"/>
    </row>
    <row r="310" spans="1:6" ht="15" customHeight="1">
      <c r="A310" s="24" t="s">
        <v>4866</v>
      </c>
    </row>
    <row r="311" spans="1:6" ht="15" customHeight="1">
      <c r="A311" s="25" t="s">
        <v>1656</v>
      </c>
      <c r="B311" s="447" t="s">
        <v>2451</v>
      </c>
      <c r="C311" s="221" t="s">
        <v>4705</v>
      </c>
      <c r="F311" s="443"/>
    </row>
    <row r="312" spans="1:6" ht="15" customHeight="1">
      <c r="A312" s="26" t="s">
        <v>790</v>
      </c>
      <c r="B312" s="389" t="s">
        <v>37</v>
      </c>
      <c r="C312" t="s">
        <v>4991</v>
      </c>
    </row>
    <row r="313" spans="1:6" ht="15" customHeight="1">
      <c r="A313" s="21" t="s">
        <v>1652</v>
      </c>
      <c r="B313" s="462" t="s">
        <v>4790</v>
      </c>
      <c r="F313" s="18"/>
    </row>
    <row r="314" spans="1:6" ht="15" customHeight="1">
      <c r="B314" s="448"/>
    </row>
    <row r="315" spans="1:6" ht="15" customHeight="1">
      <c r="A315" s="495" t="s">
        <v>4867</v>
      </c>
      <c r="B315" s="496"/>
    </row>
    <row r="316" spans="1:6" ht="15" customHeight="1">
      <c r="A316" s="25" t="s">
        <v>3374</v>
      </c>
      <c r="B316" s="447" t="s">
        <v>2451</v>
      </c>
      <c r="C316" s="221" t="s">
        <v>4705</v>
      </c>
      <c r="F316" s="443"/>
    </row>
    <row r="317" spans="1:6" ht="15" customHeight="1">
      <c r="A317" s="26" t="s">
        <v>762</v>
      </c>
      <c r="B317" s="389" t="s">
        <v>37</v>
      </c>
      <c r="C317" t="s">
        <v>4992</v>
      </c>
    </row>
    <row r="318" spans="1:6" ht="15" customHeight="1">
      <c r="A318" s="21" t="s">
        <v>1659</v>
      </c>
      <c r="B318" s="462" t="s">
        <v>4813</v>
      </c>
      <c r="F318" s="18"/>
    </row>
    <row r="319" spans="1:6" ht="15" customHeight="1">
      <c r="B319" s="448"/>
    </row>
    <row r="320" spans="1:6" ht="15" customHeight="1">
      <c r="A320" s="495" t="s">
        <v>4868</v>
      </c>
      <c r="B320" s="496"/>
    </row>
    <row r="321" spans="1:10" ht="15" customHeight="1">
      <c r="A321" s="25" t="s">
        <v>3382</v>
      </c>
      <c r="B321" s="447" t="s">
        <v>2451</v>
      </c>
      <c r="C321" s="221" t="s">
        <v>4705</v>
      </c>
      <c r="F321" s="443"/>
    </row>
    <row r="322" spans="1:10" ht="15" customHeight="1">
      <c r="A322" s="26" t="s">
        <v>2022</v>
      </c>
      <c r="B322" s="389" t="s">
        <v>37</v>
      </c>
      <c r="C322" t="s">
        <v>4993</v>
      </c>
    </row>
    <row r="323" spans="1:10" ht="15" customHeight="1">
      <c r="A323" s="21" t="s">
        <v>3369</v>
      </c>
      <c r="B323" s="462" t="s">
        <v>4815</v>
      </c>
      <c r="F323" s="18"/>
    </row>
    <row r="324" spans="1:10" ht="15" customHeight="1">
      <c r="B324" s="448"/>
    </row>
    <row r="325" spans="1:10" ht="15" customHeight="1">
      <c r="A325" s="495" t="s">
        <v>4869</v>
      </c>
      <c r="B325" s="496"/>
    </row>
    <row r="326" spans="1:10" ht="15" customHeight="1">
      <c r="A326" s="25" t="s">
        <v>1653</v>
      </c>
      <c r="B326" s="447" t="s">
        <v>2451</v>
      </c>
      <c r="C326" s="221" t="s">
        <v>4705</v>
      </c>
      <c r="F326" s="443"/>
    </row>
    <row r="327" spans="1:10" ht="15" customHeight="1">
      <c r="A327" s="26" t="s">
        <v>27</v>
      </c>
      <c r="B327" s="389" t="s">
        <v>37</v>
      </c>
      <c r="C327" t="s">
        <v>4994</v>
      </c>
    </row>
    <row r="328" spans="1:10" ht="15" customHeight="1">
      <c r="A328" s="21" t="s">
        <v>771</v>
      </c>
      <c r="B328" s="462" t="s">
        <v>4817</v>
      </c>
      <c r="F328" s="18"/>
    </row>
    <row r="329" spans="1:10" ht="15" customHeight="1">
      <c r="B329" s="448"/>
    </row>
    <row r="330" spans="1:10" ht="15" customHeight="1">
      <c r="A330" s="495" t="s">
        <v>4870</v>
      </c>
      <c r="B330" s="496"/>
    </row>
    <row r="331" spans="1:10" ht="15" customHeight="1">
      <c r="A331" s="290" t="s">
        <v>2688</v>
      </c>
      <c r="B331" s="290" t="s">
        <v>2689</v>
      </c>
      <c r="C331" s="290" t="s">
        <v>2690</v>
      </c>
      <c r="D331" s="290" t="s">
        <v>2691</v>
      </c>
      <c r="E331" s="290" t="s">
        <v>2692</v>
      </c>
      <c r="F331" s="290" t="s">
        <v>2693</v>
      </c>
      <c r="G331" s="290" t="s">
        <v>2694</v>
      </c>
      <c r="H331" s="290" t="s">
        <v>40</v>
      </c>
      <c r="I331" s="447" t="s">
        <v>2451</v>
      </c>
      <c r="J331" s="221" t="s">
        <v>4704</v>
      </c>
    </row>
    <row r="332" spans="1:10" ht="15" customHeight="1">
      <c r="A332" s="25" t="s">
        <v>3369</v>
      </c>
      <c r="B332" s="25" t="s">
        <v>162</v>
      </c>
      <c r="C332" s="25" t="s">
        <v>778</v>
      </c>
      <c r="D332" s="25" t="s">
        <v>733</v>
      </c>
      <c r="E332" s="25" t="s">
        <v>3370</v>
      </c>
      <c r="F332" s="25" t="s">
        <v>733</v>
      </c>
      <c r="G332" s="25" t="s">
        <v>3384</v>
      </c>
      <c r="H332" s="25" t="s">
        <v>778</v>
      </c>
      <c r="I332" s="389" t="s">
        <v>2007</v>
      </c>
      <c r="J332" t="s">
        <v>4995</v>
      </c>
    </row>
    <row r="333" spans="1:10" ht="15" customHeight="1">
      <c r="A333" s="26" t="s">
        <v>749</v>
      </c>
      <c r="B333" s="26" t="s">
        <v>3384</v>
      </c>
      <c r="C333" s="26" t="s">
        <v>779</v>
      </c>
      <c r="D333" s="26" t="s">
        <v>3367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2" t="s">
        <v>4125</v>
      </c>
    </row>
    <row r="334" spans="1:10" ht="15" customHeight="1">
      <c r="A334" s="21" t="s">
        <v>154</v>
      </c>
      <c r="B334" s="21" t="s">
        <v>3396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3378</v>
      </c>
      <c r="H334" s="21" t="s">
        <v>11</v>
      </c>
      <c r="I334" s="448"/>
    </row>
    <row r="335" spans="1:10" ht="15" customHeight="1"/>
    <row r="336" spans="1:10" ht="15" customHeight="1">
      <c r="A336" s="482" t="s">
        <v>4860</v>
      </c>
      <c r="F336" s="443"/>
    </row>
    <row r="337" spans="1:6" ht="15" customHeight="1">
      <c r="A337" s="24" t="s">
        <v>4871</v>
      </c>
    </row>
    <row r="338" spans="1:6" ht="15" customHeight="1">
      <c r="A338" s="25" t="s">
        <v>3394</v>
      </c>
      <c r="B338" s="447" t="s">
        <v>2451</v>
      </c>
      <c r="C338" t="s">
        <v>5012</v>
      </c>
      <c r="F338" s="18"/>
    </row>
    <row r="339" spans="1:6" ht="15" customHeight="1">
      <c r="A339" s="26" t="s">
        <v>5034</v>
      </c>
      <c r="B339" s="389" t="s">
        <v>2007</v>
      </c>
      <c r="C339" t="s">
        <v>5013</v>
      </c>
    </row>
    <row r="340" spans="1:6" ht="15" customHeight="1">
      <c r="A340" s="21" t="s">
        <v>5034</v>
      </c>
      <c r="B340" s="462" t="s">
        <v>4552</v>
      </c>
    </row>
    <row r="341" spans="1:6" ht="15" customHeight="1">
      <c r="A341" s="39"/>
      <c r="B341" s="448"/>
      <c r="F341" s="443"/>
    </row>
    <row r="342" spans="1:6" ht="15" customHeight="1">
      <c r="A342" s="24" t="s">
        <v>4872</v>
      </c>
    </row>
    <row r="343" spans="1:6" ht="15" customHeight="1">
      <c r="A343" s="25" t="s">
        <v>3394</v>
      </c>
      <c r="B343" s="447" t="s">
        <v>2451</v>
      </c>
      <c r="C343" t="s">
        <v>5012</v>
      </c>
      <c r="F343" s="18"/>
    </row>
    <row r="344" spans="1:6" ht="15" customHeight="1">
      <c r="A344" s="26" t="s">
        <v>5034</v>
      </c>
      <c r="B344" s="389" t="s">
        <v>2007</v>
      </c>
      <c r="C344" t="s">
        <v>5014</v>
      </c>
    </row>
    <row r="345" spans="1:6" ht="15" customHeight="1">
      <c r="A345" s="21" t="s">
        <v>5034</v>
      </c>
      <c r="B345" s="462" t="s">
        <v>4553</v>
      </c>
    </row>
    <row r="346" spans="1:6" ht="15" customHeight="1">
      <c r="A346" s="39"/>
      <c r="B346" s="448"/>
      <c r="F346" s="443"/>
    </row>
    <row r="347" spans="1:6" ht="15" customHeight="1">
      <c r="A347" s="24" t="s">
        <v>4873</v>
      </c>
    </row>
    <row r="348" spans="1:6" ht="15" customHeight="1">
      <c r="A348" s="25" t="s">
        <v>2156</v>
      </c>
      <c r="B348" s="447" t="s">
        <v>2451</v>
      </c>
      <c r="C348" s="221" t="s">
        <v>4921</v>
      </c>
      <c r="F348" s="18"/>
    </row>
    <row r="349" spans="1:6" ht="15" customHeight="1">
      <c r="A349" s="26" t="s">
        <v>763</v>
      </c>
      <c r="B349" s="389" t="s">
        <v>2007</v>
      </c>
      <c r="C349" t="s">
        <v>5018</v>
      </c>
    </row>
    <row r="350" spans="1:6" ht="15" customHeight="1">
      <c r="A350" s="26" t="s">
        <v>753</v>
      </c>
      <c r="B350" s="462" t="s">
        <v>4554</v>
      </c>
    </row>
    <row r="351" spans="1:6" ht="15" customHeight="1">
      <c r="A351" s="39"/>
      <c r="B351" s="448"/>
      <c r="F351" s="443"/>
    </row>
    <row r="352" spans="1:6" ht="15" customHeight="1">
      <c r="A352" s="24" t="s">
        <v>4874</v>
      </c>
    </row>
    <row r="353" spans="1:6" ht="15" customHeight="1">
      <c r="A353" s="25" t="s">
        <v>2017</v>
      </c>
      <c r="B353" s="447" t="s">
        <v>2451</v>
      </c>
      <c r="C353" s="221" t="s">
        <v>4705</v>
      </c>
      <c r="F353" s="18"/>
    </row>
    <row r="354" spans="1:6" ht="15" customHeight="1">
      <c r="A354" s="26" t="s">
        <v>1643</v>
      </c>
      <c r="B354" s="389" t="s">
        <v>2007</v>
      </c>
      <c r="C354" t="s">
        <v>5021</v>
      </c>
    </row>
    <row r="355" spans="1:6" ht="15" customHeight="1">
      <c r="A355" s="21" t="s">
        <v>778</v>
      </c>
      <c r="B355" s="462" t="s">
        <v>4558</v>
      </c>
    </row>
    <row r="356" spans="1:6" ht="15" customHeight="1">
      <c r="A356" s="39"/>
      <c r="B356" s="448"/>
      <c r="F356" s="443"/>
    </row>
    <row r="357" spans="1:6" ht="15" customHeight="1">
      <c r="A357" s="24" t="s">
        <v>4875</v>
      </c>
    </row>
    <row r="358" spans="1:6" ht="15" customHeight="1">
      <c r="A358" s="25" t="s">
        <v>2051</v>
      </c>
      <c r="B358" s="447" t="s">
        <v>2451</v>
      </c>
      <c r="C358" s="221" t="s">
        <v>4705</v>
      </c>
      <c r="F358" s="18"/>
    </row>
    <row r="359" spans="1:6" ht="15" customHeight="1">
      <c r="A359" s="26" t="s">
        <v>2010</v>
      </c>
      <c r="B359" s="389" t="s">
        <v>2007</v>
      </c>
      <c r="C359" t="s">
        <v>5022</v>
      </c>
    </row>
    <row r="360" spans="1:6" ht="15" customHeight="1">
      <c r="A360" s="21" t="s">
        <v>2025</v>
      </c>
      <c r="B360" s="462" t="s">
        <v>4560</v>
      </c>
    </row>
    <row r="361" spans="1:6" ht="15" customHeight="1">
      <c r="A361" s="39"/>
      <c r="B361" s="448"/>
      <c r="F361" s="443"/>
    </row>
    <row r="362" spans="1:6" ht="15" customHeight="1">
      <c r="A362" s="495" t="s">
        <v>4876</v>
      </c>
      <c r="B362" s="496"/>
    </row>
    <row r="363" spans="1:6" ht="15" customHeight="1">
      <c r="A363" s="25" t="s">
        <v>3382</v>
      </c>
      <c r="B363" s="447" t="s">
        <v>2451</v>
      </c>
      <c r="C363" s="221" t="s">
        <v>4705</v>
      </c>
      <c r="F363" s="18"/>
    </row>
    <row r="364" spans="1:6" ht="15" customHeight="1">
      <c r="A364" s="26" t="s">
        <v>757</v>
      </c>
      <c r="B364" s="389" t="s">
        <v>2007</v>
      </c>
      <c r="C364" t="s">
        <v>5033</v>
      </c>
    </row>
    <row r="365" spans="1:6" ht="15" customHeight="1">
      <c r="A365" s="21" t="s">
        <v>3398</v>
      </c>
      <c r="B365" s="462" t="s">
        <v>4562</v>
      </c>
    </row>
    <row r="366" spans="1:6" ht="15" customHeight="1">
      <c r="A366" s="39"/>
      <c r="B366" s="448"/>
      <c r="F366" s="443"/>
    </row>
    <row r="367" spans="1:6" ht="15" customHeight="1">
      <c r="A367" s="495" t="s">
        <v>4877</v>
      </c>
      <c r="B367" s="496"/>
    </row>
    <row r="368" spans="1:6" ht="15" customHeight="1">
      <c r="A368" s="25" t="s">
        <v>3382</v>
      </c>
      <c r="B368" s="447" t="s">
        <v>2451</v>
      </c>
      <c r="C368" s="221" t="s">
        <v>4705</v>
      </c>
      <c r="F368" s="18"/>
    </row>
    <row r="369" spans="1:9" ht="15" customHeight="1">
      <c r="A369" s="26" t="s">
        <v>1653</v>
      </c>
      <c r="B369" s="389" t="s">
        <v>2007</v>
      </c>
      <c r="C369" t="s">
        <v>5035</v>
      </c>
    </row>
    <row r="370" spans="1:9" ht="15" customHeight="1">
      <c r="A370" s="21" t="s">
        <v>3380</v>
      </c>
      <c r="B370" s="462" t="s">
        <v>4568</v>
      </c>
    </row>
    <row r="371" spans="1:9" ht="15" customHeight="1">
      <c r="A371" s="39"/>
      <c r="B371" s="448"/>
      <c r="F371" s="443"/>
    </row>
    <row r="372" spans="1:9" ht="15" customHeight="1">
      <c r="A372" s="482" t="s">
        <v>4861</v>
      </c>
    </row>
    <row r="373" spans="1:9" ht="15" customHeight="1">
      <c r="A373" s="24" t="s">
        <v>4878</v>
      </c>
      <c r="F373" s="18"/>
    </row>
    <row r="374" spans="1:9" ht="15" customHeight="1">
      <c r="A374" s="290" t="s">
        <v>2688</v>
      </c>
      <c r="B374" s="290" t="s">
        <v>2689</v>
      </c>
      <c r="C374" s="290" t="s">
        <v>2690</v>
      </c>
      <c r="D374" s="290" t="s">
        <v>2691</v>
      </c>
      <c r="E374" s="290" t="s">
        <v>2692</v>
      </c>
      <c r="F374" s="290" t="s">
        <v>2693</v>
      </c>
      <c r="G374" s="290" t="s">
        <v>40</v>
      </c>
      <c r="H374" s="447" t="s">
        <v>2451</v>
      </c>
      <c r="I374" s="221" t="s">
        <v>5065</v>
      </c>
    </row>
    <row r="375" spans="1:9" ht="15" customHeight="1">
      <c r="A375" s="25" t="s">
        <v>5034</v>
      </c>
      <c r="B375" s="25" t="s">
        <v>755</v>
      </c>
      <c r="C375" s="25" t="s">
        <v>5034</v>
      </c>
      <c r="D375" s="25" t="s">
        <v>23</v>
      </c>
      <c r="E375" s="25" t="s">
        <v>5034</v>
      </c>
      <c r="F375" s="25" t="s">
        <v>23</v>
      </c>
      <c r="G375" s="25" t="s">
        <v>2002</v>
      </c>
      <c r="H375" s="389" t="s">
        <v>2007</v>
      </c>
      <c r="I375" t="s">
        <v>5066</v>
      </c>
    </row>
    <row r="376" spans="1:9" ht="15" customHeight="1">
      <c r="A376" s="26" t="s">
        <v>5034</v>
      </c>
      <c r="B376" s="26" t="s">
        <v>23</v>
      </c>
      <c r="C376" s="26" t="s">
        <v>5034</v>
      </c>
      <c r="D376" s="26" t="s">
        <v>5034</v>
      </c>
      <c r="E376" s="26" t="s">
        <v>5034</v>
      </c>
      <c r="F376" s="26" t="s">
        <v>5034</v>
      </c>
      <c r="G376" s="25" t="s">
        <v>762</v>
      </c>
      <c r="H376" s="462" t="s">
        <v>4579</v>
      </c>
    </row>
    <row r="377" spans="1:9" ht="15" customHeight="1">
      <c r="A377" s="21" t="s">
        <v>5034</v>
      </c>
      <c r="B377" s="21" t="s">
        <v>5034</v>
      </c>
      <c r="C377" s="21" t="s">
        <v>5034</v>
      </c>
      <c r="D377" s="21" t="s">
        <v>5034</v>
      </c>
      <c r="E377" s="21" t="s">
        <v>5034</v>
      </c>
      <c r="F377" s="21" t="s">
        <v>5034</v>
      </c>
      <c r="G377" s="21" t="s">
        <v>1652</v>
      </c>
      <c r="H377" s="462"/>
    </row>
    <row r="378" spans="1:9" ht="15" customHeight="1">
      <c r="F378" s="18"/>
    </row>
    <row r="379" spans="1:9" ht="15" customHeight="1">
      <c r="A379" s="24" t="s">
        <v>5050</v>
      </c>
    </row>
    <row r="380" spans="1:9" ht="15" customHeight="1">
      <c r="A380" s="25" t="s">
        <v>790</v>
      </c>
      <c r="B380" s="447" t="s">
        <v>2451</v>
      </c>
      <c r="C380" s="221" t="s">
        <v>4705</v>
      </c>
    </row>
    <row r="381" spans="1:9" ht="15" customHeight="1">
      <c r="A381" s="26" t="s">
        <v>3374</v>
      </c>
      <c r="B381" s="389" t="s">
        <v>2007</v>
      </c>
      <c r="C381" t="s">
        <v>5067</v>
      </c>
    </row>
    <row r="382" spans="1:9" ht="15" customHeight="1">
      <c r="A382" s="21" t="s">
        <v>1</v>
      </c>
      <c r="B382" s="462" t="s">
        <v>4593</v>
      </c>
    </row>
    <row r="383" spans="1:9" ht="15" customHeight="1">
      <c r="A383" s="39"/>
      <c r="B383" s="448"/>
    </row>
    <row r="384" spans="1:9" ht="15" customHeight="1">
      <c r="A384" s="24" t="s">
        <v>5051</v>
      </c>
      <c r="F384" s="18"/>
    </row>
    <row r="385" spans="1:9" ht="15" customHeight="1">
      <c r="A385" s="290" t="s">
        <v>2688</v>
      </c>
      <c r="B385" s="290" t="s">
        <v>2689</v>
      </c>
      <c r="C385" s="290" t="s">
        <v>2690</v>
      </c>
      <c r="D385" s="290" t="s">
        <v>2691</v>
      </c>
      <c r="E385" s="290" t="s">
        <v>40</v>
      </c>
      <c r="F385" s="447" t="s">
        <v>2451</v>
      </c>
      <c r="G385" s="221" t="s">
        <v>5068</v>
      </c>
    </row>
    <row r="386" spans="1:9" ht="15" customHeight="1">
      <c r="A386" s="25" t="s">
        <v>3397</v>
      </c>
      <c r="B386" s="25" t="s">
        <v>1643</v>
      </c>
      <c r="C386" s="25" t="s">
        <v>3380</v>
      </c>
      <c r="D386" s="25" t="s">
        <v>1</v>
      </c>
      <c r="E386" s="25" t="s">
        <v>3380</v>
      </c>
      <c r="F386" s="389" t="s">
        <v>2007</v>
      </c>
      <c r="G386" t="s">
        <v>5069</v>
      </c>
    </row>
    <row r="387" spans="1:9" ht="15" customHeight="1">
      <c r="A387" s="25" t="s">
        <v>3380</v>
      </c>
      <c r="B387" s="26" t="s">
        <v>2049</v>
      </c>
      <c r="C387" s="26" t="s">
        <v>3397</v>
      </c>
      <c r="D387" s="26" t="s">
        <v>3380</v>
      </c>
      <c r="E387" s="26" t="s">
        <v>2156</v>
      </c>
      <c r="F387" s="462" t="s">
        <v>4595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5034</v>
      </c>
      <c r="E388" s="21" t="s">
        <v>2023</v>
      </c>
      <c r="F388" s="448"/>
    </row>
    <row r="389" spans="1:9" ht="15" customHeight="1"/>
    <row r="390" spans="1:9" ht="15" customHeight="1">
      <c r="A390" s="495" t="s">
        <v>4879</v>
      </c>
      <c r="B390" s="496"/>
      <c r="F390" s="18"/>
    </row>
    <row r="391" spans="1:9" ht="15" customHeight="1">
      <c r="A391" s="290" t="s">
        <v>2688</v>
      </c>
      <c r="B391" s="290" t="s">
        <v>2689</v>
      </c>
      <c r="C391" s="290" t="s">
        <v>2690</v>
      </c>
      <c r="D391" s="290" t="s">
        <v>2691</v>
      </c>
      <c r="E391" s="290" t="s">
        <v>2692</v>
      </c>
      <c r="F391" s="290" t="s">
        <v>2693</v>
      </c>
      <c r="G391" s="290" t="s">
        <v>40</v>
      </c>
      <c r="H391" s="447" t="s">
        <v>2451</v>
      </c>
      <c r="I391" s="221" t="s">
        <v>5070</v>
      </c>
    </row>
    <row r="392" spans="1:9" ht="15" customHeight="1">
      <c r="A392" s="25" t="s">
        <v>788</v>
      </c>
      <c r="B392" s="25" t="s">
        <v>783</v>
      </c>
      <c r="C392" s="25" t="s">
        <v>3378</v>
      </c>
      <c r="D392" s="25" t="s">
        <v>3375</v>
      </c>
      <c r="E392" s="25" t="s">
        <v>3375</v>
      </c>
      <c r="F392" s="25" t="s">
        <v>15</v>
      </c>
      <c r="G392" s="25" t="s">
        <v>15</v>
      </c>
      <c r="H392" s="389" t="s">
        <v>2007</v>
      </c>
      <c r="I392" t="s">
        <v>5071</v>
      </c>
    </row>
    <row r="393" spans="1:9" ht="15" customHeight="1">
      <c r="A393" s="26" t="s">
        <v>2002</v>
      </c>
      <c r="B393" s="26" t="s">
        <v>3379</v>
      </c>
      <c r="C393" s="26" t="s">
        <v>2025</v>
      </c>
      <c r="D393" s="26" t="s">
        <v>9</v>
      </c>
      <c r="E393" s="26" t="s">
        <v>3376</v>
      </c>
      <c r="F393" s="26" t="s">
        <v>1137</v>
      </c>
      <c r="G393" s="26" t="s">
        <v>9</v>
      </c>
      <c r="H393" s="462" t="s">
        <v>4736</v>
      </c>
    </row>
    <row r="394" spans="1:9" ht="15" customHeight="1">
      <c r="A394" s="21" t="s">
        <v>3384</v>
      </c>
      <c r="B394" s="21" t="s">
        <v>2052</v>
      </c>
      <c r="C394" s="21" t="s">
        <v>1654</v>
      </c>
      <c r="D394" s="21" t="s">
        <v>1</v>
      </c>
      <c r="E394" s="21" t="s">
        <v>783</v>
      </c>
      <c r="F394" s="21" t="s">
        <v>2029</v>
      </c>
      <c r="G394" s="21" t="s">
        <v>141</v>
      </c>
      <c r="H394" s="448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95" t="s">
        <v>4880</v>
      </c>
      <c r="B397" s="496"/>
      <c r="F397" s="443"/>
    </row>
    <row r="398" spans="1:9" ht="15" customHeight="1">
      <c r="A398" s="25" t="s">
        <v>3380</v>
      </c>
      <c r="B398" s="447" t="s">
        <v>2451</v>
      </c>
      <c r="C398" s="221" t="s">
        <v>4705</v>
      </c>
    </row>
    <row r="399" spans="1:9" ht="15" customHeight="1">
      <c r="A399" s="26" t="s">
        <v>757</v>
      </c>
      <c r="B399" s="389" t="s">
        <v>2007</v>
      </c>
      <c r="C399" t="s">
        <v>5072</v>
      </c>
      <c r="F399" s="18"/>
    </row>
    <row r="400" spans="1:9" ht="15" customHeight="1">
      <c r="A400" s="21" t="s">
        <v>3373</v>
      </c>
      <c r="B400" s="462" t="s">
        <v>4737</v>
      </c>
    </row>
    <row r="401" spans="1:6" ht="15" customHeight="1">
      <c r="A401" s="39"/>
      <c r="B401" s="448"/>
    </row>
    <row r="402" spans="1:6" ht="15" customHeight="1">
      <c r="A402" s="482" t="s">
        <v>4862</v>
      </c>
      <c r="F402" s="443"/>
    </row>
    <row r="403" spans="1:6" ht="15" customHeight="1">
      <c r="A403" s="24" t="s">
        <v>4881</v>
      </c>
    </row>
    <row r="404" spans="1:6" ht="15" customHeight="1">
      <c r="A404" s="25" t="s">
        <v>2023</v>
      </c>
      <c r="B404" s="447" t="s">
        <v>2451</v>
      </c>
      <c r="C404" s="221" t="s">
        <v>4705</v>
      </c>
      <c r="F404" s="18"/>
    </row>
    <row r="405" spans="1:6" ht="15" customHeight="1">
      <c r="A405" s="26" t="s">
        <v>3372</v>
      </c>
      <c r="B405" s="389" t="s">
        <v>2007</v>
      </c>
      <c r="C405" t="s">
        <v>5093</v>
      </c>
    </row>
    <row r="406" spans="1:6" ht="15" customHeight="1">
      <c r="A406" s="21" t="s">
        <v>2022</v>
      </c>
      <c r="B406" s="462" t="s">
        <v>4738</v>
      </c>
    </row>
    <row r="407" spans="1:6" ht="15" customHeight="1">
      <c r="A407" s="39"/>
      <c r="B407" s="448"/>
      <c r="F407" s="443"/>
    </row>
    <row r="408" spans="1:6" ht="15" customHeight="1">
      <c r="A408" s="24" t="s">
        <v>4882</v>
      </c>
    </row>
    <row r="409" spans="1:6" ht="15" customHeight="1">
      <c r="A409" s="25" t="s">
        <v>2002</v>
      </c>
      <c r="B409" s="447" t="s">
        <v>2451</v>
      </c>
      <c r="C409" s="221" t="s">
        <v>4705</v>
      </c>
      <c r="F409" s="18"/>
    </row>
    <row r="410" spans="1:6" ht="15" customHeight="1">
      <c r="A410" s="26" t="s">
        <v>3382</v>
      </c>
      <c r="B410" s="389" t="s">
        <v>2007</v>
      </c>
      <c r="C410" t="s">
        <v>5094</v>
      </c>
    </row>
    <row r="411" spans="1:6" ht="15" customHeight="1">
      <c r="A411" s="21" t="s">
        <v>1647</v>
      </c>
      <c r="B411" s="462" t="s">
        <v>4777</v>
      </c>
    </row>
    <row r="412" spans="1:6" ht="15" customHeight="1">
      <c r="A412" s="39"/>
      <c r="B412" s="448"/>
      <c r="F412" s="443"/>
    </row>
    <row r="413" spans="1:6" ht="15" customHeight="1">
      <c r="A413" s="24" t="s">
        <v>4883</v>
      </c>
    </row>
    <row r="414" spans="1:6" ht="15" customHeight="1">
      <c r="A414" s="25" t="s">
        <v>31</v>
      </c>
      <c r="B414" s="447" t="s">
        <v>2451</v>
      </c>
      <c r="C414" s="221" t="s">
        <v>4705</v>
      </c>
      <c r="F414" s="18"/>
    </row>
    <row r="415" spans="1:6" ht="15" customHeight="1">
      <c r="A415" s="26" t="s">
        <v>3384</v>
      </c>
      <c r="B415" s="389" t="s">
        <v>2007</v>
      </c>
      <c r="C415" t="s">
        <v>5095</v>
      </c>
    </row>
    <row r="416" spans="1:6" ht="15" customHeight="1">
      <c r="A416" s="21" t="s">
        <v>5092</v>
      </c>
      <c r="B416" s="462" t="s">
        <v>4778</v>
      </c>
    </row>
    <row r="417" spans="1:6" ht="15" customHeight="1">
      <c r="A417" s="39"/>
      <c r="B417" s="448"/>
      <c r="F417" s="443"/>
    </row>
    <row r="418" spans="1:6" ht="15" customHeight="1">
      <c r="A418" s="24" t="s">
        <v>4884</v>
      </c>
    </row>
    <row r="419" spans="1:6" ht="15" customHeight="1">
      <c r="A419" s="25" t="s">
        <v>11</v>
      </c>
      <c r="B419" s="447" t="s">
        <v>2451</v>
      </c>
      <c r="C419" s="221" t="s">
        <v>4705</v>
      </c>
      <c r="F419" s="18"/>
    </row>
    <row r="420" spans="1:6" ht="15" customHeight="1">
      <c r="A420" s="26" t="s">
        <v>753</v>
      </c>
      <c r="B420" s="389" t="s">
        <v>2007</v>
      </c>
      <c r="C420" t="s">
        <v>5096</v>
      </c>
    </row>
    <row r="421" spans="1:6" ht="15" customHeight="1">
      <c r="A421" s="21" t="s">
        <v>33</v>
      </c>
      <c r="B421" s="462" t="s">
        <v>4779</v>
      </c>
    </row>
    <row r="422" spans="1:6" ht="15" customHeight="1">
      <c r="A422" s="39"/>
      <c r="B422" s="448"/>
      <c r="F422" s="443"/>
    </row>
    <row r="423" spans="1:6" ht="15" customHeight="1">
      <c r="A423" s="24" t="s">
        <v>4885</v>
      </c>
    </row>
    <row r="424" spans="1:6" ht="15" customHeight="1">
      <c r="A424" s="25" t="s">
        <v>738</v>
      </c>
      <c r="B424" s="447" t="s">
        <v>2451</v>
      </c>
      <c r="C424" s="221" t="s">
        <v>4705</v>
      </c>
      <c r="F424" s="18"/>
    </row>
    <row r="425" spans="1:6" ht="15" customHeight="1">
      <c r="A425" s="26" t="s">
        <v>764</v>
      </c>
      <c r="B425" s="389" t="s">
        <v>2007</v>
      </c>
      <c r="C425" t="s">
        <v>5097</v>
      </c>
    </row>
    <row r="426" spans="1:6" ht="15" customHeight="1">
      <c r="A426" s="21" t="s">
        <v>3385</v>
      </c>
      <c r="B426" s="462" t="s">
        <v>4780</v>
      </c>
      <c r="C426" t="s">
        <v>4722</v>
      </c>
    </row>
    <row r="427" spans="1:6" ht="15" customHeight="1">
      <c r="B427" s="389"/>
    </row>
    <row r="428" spans="1:6" ht="15" customHeight="1">
      <c r="A428" s="24" t="s">
        <v>5002</v>
      </c>
    </row>
    <row r="429" spans="1:6" ht="15" customHeight="1">
      <c r="A429" s="25" t="s">
        <v>2002</v>
      </c>
      <c r="B429" s="447" t="s">
        <v>2451</v>
      </c>
      <c r="C429" s="221" t="s">
        <v>4705</v>
      </c>
    </row>
    <row r="430" spans="1:6" ht="15" customHeight="1">
      <c r="A430" s="26" t="s">
        <v>1643</v>
      </c>
      <c r="B430" s="389" t="s">
        <v>2007</v>
      </c>
      <c r="C430" t="s">
        <v>5098</v>
      </c>
    </row>
    <row r="431" spans="1:6" ht="15" customHeight="1">
      <c r="A431" s="21" t="s">
        <v>728</v>
      </c>
      <c r="B431" s="462" t="s">
        <v>4781</v>
      </c>
      <c r="D431" t="s">
        <v>4722</v>
      </c>
    </row>
    <row r="432" spans="1:6" ht="15" customHeight="1">
      <c r="B432" s="389"/>
      <c r="F432" s="443"/>
    </row>
    <row r="433" spans="1:8" ht="15" customHeight="1">
      <c r="A433" s="24" t="s">
        <v>5003</v>
      </c>
      <c r="F433" s="18"/>
    </row>
    <row r="434" spans="1:8" ht="15" customHeight="1">
      <c r="A434" s="290" t="s">
        <v>2688</v>
      </c>
      <c r="B434" s="290" t="s">
        <v>2689</v>
      </c>
      <c r="C434" s="290" t="s">
        <v>2690</v>
      </c>
      <c r="D434" s="290" t="s">
        <v>2691</v>
      </c>
      <c r="E434" s="290" t="s">
        <v>40</v>
      </c>
      <c r="F434" s="447" t="s">
        <v>2451</v>
      </c>
      <c r="G434" s="221" t="s">
        <v>5099</v>
      </c>
      <c r="H434" s="290" t="s">
        <v>4722</v>
      </c>
    </row>
    <row r="435" spans="1:8" ht="15" customHeight="1">
      <c r="A435" s="25" t="s">
        <v>1652</v>
      </c>
      <c r="B435" s="25" t="s">
        <v>1652</v>
      </c>
      <c r="C435" s="25" t="s">
        <v>2023</v>
      </c>
      <c r="D435" s="25" t="s">
        <v>763</v>
      </c>
      <c r="E435" s="25" t="s">
        <v>1652</v>
      </c>
      <c r="F435" s="389" t="s">
        <v>2007</v>
      </c>
      <c r="G435" t="s">
        <v>5100</v>
      </c>
    </row>
    <row r="436" spans="1:8" ht="15" customHeight="1">
      <c r="A436" s="26" t="s">
        <v>3393</v>
      </c>
      <c r="B436" s="26" t="s">
        <v>3366</v>
      </c>
      <c r="C436" s="26" t="s">
        <v>734</v>
      </c>
      <c r="D436" s="26" t="s">
        <v>755</v>
      </c>
      <c r="E436" s="26" t="s">
        <v>33</v>
      </c>
      <c r="F436" s="462" t="s">
        <v>4784</v>
      </c>
    </row>
    <row r="437" spans="1:8" ht="15" customHeight="1">
      <c r="A437" s="26" t="s">
        <v>2006</v>
      </c>
      <c r="B437" s="26" t="s">
        <v>1653</v>
      </c>
      <c r="C437" s="21" t="s">
        <v>153</v>
      </c>
      <c r="D437" s="21" t="s">
        <v>1652</v>
      </c>
      <c r="E437" s="21" t="s">
        <v>2007</v>
      </c>
      <c r="F437" s="389"/>
    </row>
    <row r="438" spans="1:8" ht="15" customHeight="1">
      <c r="A438" s="26" t="s">
        <v>1654</v>
      </c>
      <c r="B438" s="26" t="s">
        <v>3367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3372</v>
      </c>
      <c r="C440" t="s">
        <v>4722</v>
      </c>
      <c r="F440" s="1"/>
    </row>
    <row r="441" spans="1:8" ht="15" customHeight="1">
      <c r="A441" s="26"/>
      <c r="B441" s="26" t="s">
        <v>4812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3381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495" t="s">
        <v>5004</v>
      </c>
      <c r="B446" s="496"/>
      <c r="F446" s="18"/>
    </row>
    <row r="447" spans="1:8" ht="15" customHeight="1">
      <c r="A447" s="25" t="s">
        <v>800</v>
      </c>
      <c r="B447" s="447" t="s">
        <v>2451</v>
      </c>
      <c r="C447" s="221" t="s">
        <v>4705</v>
      </c>
    </row>
    <row r="448" spans="1:8" ht="15" customHeight="1">
      <c r="A448" s="26" t="s">
        <v>1647</v>
      </c>
      <c r="B448" s="389" t="s">
        <v>2007</v>
      </c>
      <c r="C448" t="s">
        <v>5101</v>
      </c>
    </row>
    <row r="449" spans="1:8" ht="15" customHeight="1">
      <c r="A449" s="21" t="s">
        <v>763</v>
      </c>
      <c r="B449" s="462" t="s">
        <v>4790</v>
      </c>
      <c r="F449" s="443"/>
    </row>
    <row r="450" spans="1:8" ht="15" customHeight="1">
      <c r="A450" s="39"/>
      <c r="B450" s="448"/>
    </row>
    <row r="451" spans="1:8" ht="15" customHeight="1">
      <c r="A451" s="482" t="s">
        <v>4863</v>
      </c>
      <c r="F451" s="18"/>
    </row>
    <row r="452" spans="1:8" ht="15" customHeight="1">
      <c r="A452" s="24" t="s">
        <v>5005</v>
      </c>
    </row>
    <row r="453" spans="1:8" ht="15" customHeight="1">
      <c r="A453" s="290" t="s">
        <v>2688</v>
      </c>
      <c r="B453" s="290" t="s">
        <v>2689</v>
      </c>
      <c r="C453" s="290" t="s">
        <v>2690</v>
      </c>
      <c r="D453" s="290" t="s">
        <v>2691</v>
      </c>
      <c r="E453" s="290" t="s">
        <v>2692</v>
      </c>
      <c r="F453" s="290" t="s">
        <v>40</v>
      </c>
      <c r="G453" s="447" t="s">
        <v>2451</v>
      </c>
      <c r="H453" s="221" t="s">
        <v>4734</v>
      </c>
    </row>
    <row r="454" spans="1:8" ht="15" customHeight="1">
      <c r="A454" s="25" t="s">
        <v>746</v>
      </c>
      <c r="B454" s="25" t="s">
        <v>2022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89" t="s">
        <v>2007</v>
      </c>
      <c r="H454" t="s">
        <v>5341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3398</v>
      </c>
      <c r="E455" s="26" t="s">
        <v>800</v>
      </c>
      <c r="F455" s="26" t="s">
        <v>141</v>
      </c>
      <c r="G455" s="462" t="s">
        <v>4813</v>
      </c>
    </row>
    <row r="456" spans="1:8" ht="15" customHeight="1">
      <c r="A456" s="21" t="s">
        <v>37</v>
      </c>
      <c r="B456" s="21" t="s">
        <v>763</v>
      </c>
      <c r="C456" s="21" t="s">
        <v>3366</v>
      </c>
      <c r="D456" s="21" t="s">
        <v>738</v>
      </c>
      <c r="E456" s="26" t="s">
        <v>3382</v>
      </c>
      <c r="F456" s="21" t="s">
        <v>2022</v>
      </c>
      <c r="G456" s="447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5006</v>
      </c>
      <c r="C458" s="290"/>
      <c r="D458" s="290"/>
      <c r="E458" s="290"/>
      <c r="F458" s="290"/>
      <c r="G458" s="124"/>
    </row>
    <row r="459" spans="1:8" ht="15" customHeight="1">
      <c r="A459" s="25" t="s">
        <v>2051</v>
      </c>
      <c r="B459" s="447" t="s">
        <v>2451</v>
      </c>
      <c r="C459" s="221" t="s">
        <v>4705</v>
      </c>
      <c r="D459" s="290"/>
      <c r="E459" s="290"/>
      <c r="F459" s="290"/>
      <c r="G459" s="124"/>
    </row>
    <row r="460" spans="1:8" ht="15" customHeight="1">
      <c r="A460" s="26" t="s">
        <v>3382</v>
      </c>
      <c r="B460" s="389" t="s">
        <v>2007</v>
      </c>
      <c r="C460" t="s">
        <v>5342</v>
      </c>
      <c r="D460" s="290"/>
      <c r="E460" s="290"/>
      <c r="F460" s="290"/>
      <c r="G460" s="124"/>
    </row>
    <row r="461" spans="1:8" ht="15" customHeight="1">
      <c r="A461" s="21" t="s">
        <v>23</v>
      </c>
      <c r="B461" s="462" t="s">
        <v>4815</v>
      </c>
      <c r="C461" s="290"/>
      <c r="D461" s="290"/>
      <c r="E461" s="290"/>
      <c r="F461" s="290"/>
      <c r="G461" s="124"/>
    </row>
    <row r="462" spans="1:8" ht="15" customHeight="1">
      <c r="A462" s="39"/>
      <c r="B462" s="448"/>
      <c r="C462" s="290"/>
      <c r="D462" s="290"/>
      <c r="E462" s="290"/>
      <c r="F462" s="290"/>
      <c r="G462" s="124"/>
    </row>
    <row r="463" spans="1:8" ht="15" customHeight="1">
      <c r="A463" s="24" t="s">
        <v>5007</v>
      </c>
      <c r="G463" s="124"/>
    </row>
    <row r="464" spans="1:8" ht="15" customHeight="1">
      <c r="A464" s="25" t="s">
        <v>5034</v>
      </c>
      <c r="B464" s="447" t="s">
        <v>2451</v>
      </c>
      <c r="C464" s="221" t="s">
        <v>5343</v>
      </c>
    </row>
    <row r="465" spans="1:7" ht="15" customHeight="1">
      <c r="A465" s="26" t="s">
        <v>5034</v>
      </c>
      <c r="B465" s="389" t="s">
        <v>2007</v>
      </c>
      <c r="C465" t="s">
        <v>5342</v>
      </c>
      <c r="G465" s="1"/>
    </row>
    <row r="466" spans="1:7" ht="15" customHeight="1">
      <c r="A466" s="21" t="s">
        <v>5034</v>
      </c>
      <c r="B466" s="462" t="s">
        <v>4817</v>
      </c>
      <c r="G466" s="1"/>
    </row>
    <row r="467" spans="1:7" ht="15" customHeight="1">
      <c r="A467" s="39"/>
      <c r="B467" s="448"/>
      <c r="G467" s="1"/>
    </row>
    <row r="468" spans="1:7" ht="15" customHeight="1">
      <c r="A468" s="495" t="s">
        <v>5008</v>
      </c>
      <c r="B468" s="496"/>
    </row>
    <row r="469" spans="1:7" ht="15" customHeight="1">
      <c r="A469" s="25" t="s">
        <v>2025</v>
      </c>
      <c r="B469" s="447" t="s">
        <v>2451</v>
      </c>
      <c r="C469" s="221" t="s">
        <v>4705</v>
      </c>
      <c r="F469" s="443"/>
    </row>
    <row r="470" spans="1:7" ht="15" customHeight="1">
      <c r="A470" s="26" t="s">
        <v>3384</v>
      </c>
      <c r="B470" s="389" t="s">
        <v>2007</v>
      </c>
      <c r="C470" t="s">
        <v>5344</v>
      </c>
    </row>
    <row r="471" spans="1:7" ht="15" customHeight="1">
      <c r="A471" s="21" t="s">
        <v>162</v>
      </c>
      <c r="B471" s="462" t="s">
        <v>4818</v>
      </c>
      <c r="F471" s="18"/>
    </row>
    <row r="472" spans="1:7" ht="15" customHeight="1">
      <c r="A472" s="39"/>
      <c r="B472" s="448"/>
    </row>
    <row r="473" spans="1:7" ht="15" customHeight="1">
      <c r="A473" s="495" t="s">
        <v>5009</v>
      </c>
      <c r="B473" s="496"/>
    </row>
    <row r="474" spans="1:7" ht="15" customHeight="1">
      <c r="A474" s="25" t="s">
        <v>25</v>
      </c>
      <c r="B474" s="447" t="s">
        <v>2451</v>
      </c>
      <c r="C474" s="221" t="s">
        <v>4705</v>
      </c>
      <c r="F474" s="443"/>
    </row>
    <row r="475" spans="1:7" ht="15" customHeight="1">
      <c r="A475" s="26" t="s">
        <v>778</v>
      </c>
      <c r="B475" s="389" t="s">
        <v>800</v>
      </c>
      <c r="C475" t="s">
        <v>5345</v>
      </c>
    </row>
    <row r="476" spans="1:7" ht="15" customHeight="1">
      <c r="A476" s="21" t="s">
        <v>738</v>
      </c>
      <c r="B476" s="462" t="s">
        <v>4125</v>
      </c>
      <c r="F476" s="18"/>
    </row>
    <row r="477" spans="1:7" ht="15" customHeight="1">
      <c r="A477" s="39"/>
      <c r="B477" s="448"/>
    </row>
    <row r="478" spans="1:7" ht="15" customHeight="1">
      <c r="A478" s="482" t="s">
        <v>4864</v>
      </c>
    </row>
    <row r="479" spans="1:7" ht="15" customHeight="1">
      <c r="A479" s="24" t="s">
        <v>5010</v>
      </c>
    </row>
    <row r="480" spans="1:7" ht="15" customHeight="1">
      <c r="A480" s="290" t="s">
        <v>2688</v>
      </c>
      <c r="B480" s="290" t="s">
        <v>2689</v>
      </c>
      <c r="C480" s="290" t="s">
        <v>2690</v>
      </c>
      <c r="D480" s="290" t="s">
        <v>40</v>
      </c>
      <c r="E480" s="447" t="s">
        <v>2451</v>
      </c>
      <c r="F480" s="221" t="s">
        <v>4822</v>
      </c>
    </row>
    <row r="481" spans="1:9" ht="15" customHeight="1">
      <c r="A481" s="25" t="s">
        <v>788</v>
      </c>
      <c r="B481" s="25" t="s">
        <v>763</v>
      </c>
      <c r="C481" s="25" t="s">
        <v>4496</v>
      </c>
      <c r="D481" s="25" t="s">
        <v>763</v>
      </c>
      <c r="E481" s="389" t="s">
        <v>800</v>
      </c>
      <c r="F481" t="s">
        <v>5366</v>
      </c>
    </row>
    <row r="482" spans="1:9" ht="15" customHeight="1">
      <c r="A482" s="26" t="s">
        <v>3396</v>
      </c>
      <c r="B482" s="26" t="s">
        <v>1</v>
      </c>
      <c r="C482" s="26" t="s">
        <v>788</v>
      </c>
      <c r="D482" s="26" t="s">
        <v>1</v>
      </c>
      <c r="E482" s="462" t="s">
        <v>4552</v>
      </c>
    </row>
    <row r="483" spans="1:9" ht="15" customHeight="1">
      <c r="A483" s="21" t="s">
        <v>1643</v>
      </c>
      <c r="B483" s="21" t="s">
        <v>2051</v>
      </c>
      <c r="C483" s="26" t="s">
        <v>1643</v>
      </c>
      <c r="D483" s="21" t="s">
        <v>2051</v>
      </c>
      <c r="E483" s="448"/>
    </row>
    <row r="484" spans="1:9" ht="15" customHeight="1"/>
    <row r="485" spans="1:9" ht="15" customHeight="1">
      <c r="A485" s="495" t="s">
        <v>5011</v>
      </c>
      <c r="B485" s="496"/>
      <c r="F485" s="18"/>
    </row>
    <row r="486" spans="1:9" ht="15" customHeight="1">
      <c r="A486" s="290" t="s">
        <v>4124</v>
      </c>
      <c r="B486" s="290" t="s">
        <v>2688</v>
      </c>
      <c r="C486" s="290" t="s">
        <v>2689</v>
      </c>
      <c r="D486" s="290" t="s">
        <v>2690</v>
      </c>
      <c r="E486" s="290" t="s">
        <v>2691</v>
      </c>
      <c r="F486" s="290" t="s">
        <v>2692</v>
      </c>
      <c r="G486" s="290" t="s">
        <v>40</v>
      </c>
      <c r="H486" s="447" t="s">
        <v>2451</v>
      </c>
      <c r="I486" s="221" t="s">
        <v>4703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2009</v>
      </c>
      <c r="F487" s="25" t="s">
        <v>2010</v>
      </c>
      <c r="G487" s="25" t="s">
        <v>143</v>
      </c>
      <c r="H487" s="389" t="s">
        <v>2007</v>
      </c>
      <c r="I487" t="s">
        <v>5368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2025</v>
      </c>
      <c r="G488" s="26" t="s">
        <v>37</v>
      </c>
      <c r="H488" s="462" t="s">
        <v>5367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2051</v>
      </c>
      <c r="E489" s="21" t="s">
        <v>1652</v>
      </c>
      <c r="F489" s="21" t="s">
        <v>142</v>
      </c>
      <c r="G489" s="21" t="s">
        <v>2007</v>
      </c>
      <c r="H489" s="448"/>
    </row>
    <row r="490" spans="1:9" ht="15" customHeight="1">
      <c r="F490" s="18"/>
    </row>
    <row r="491" spans="1:9" ht="15" customHeight="1">
      <c r="A491" s="482" t="s">
        <v>5370</v>
      </c>
    </row>
    <row r="492" spans="1:9" ht="15" customHeight="1">
      <c r="A492" s="495" t="s">
        <v>5371</v>
      </c>
      <c r="B492" s="496"/>
    </row>
    <row r="493" spans="1:9" ht="15" customHeight="1">
      <c r="A493" s="25" t="s">
        <v>3372</v>
      </c>
      <c r="B493" s="447" t="s">
        <v>2451</v>
      </c>
      <c r="C493" s="221" t="s">
        <v>4705</v>
      </c>
      <c r="F493" s="443"/>
    </row>
    <row r="494" spans="1:9" ht="15" customHeight="1">
      <c r="A494" s="26" t="s">
        <v>3371</v>
      </c>
      <c r="B494" s="389" t="s">
        <v>2007</v>
      </c>
      <c r="C494" t="s">
        <v>5407</v>
      </c>
    </row>
    <row r="495" spans="1:9" ht="15" customHeight="1">
      <c r="A495" s="21" t="s">
        <v>771</v>
      </c>
      <c r="B495" s="462" t="s">
        <v>5406</v>
      </c>
      <c r="F495" s="18"/>
    </row>
    <row r="496" spans="1:9" ht="15" customHeight="1">
      <c r="B496" s="448"/>
    </row>
    <row r="497" spans="1:8" ht="15" customHeight="1">
      <c r="A497" s="24" t="s">
        <v>5372</v>
      </c>
    </row>
    <row r="498" spans="1:8" ht="15" customHeight="1">
      <c r="A498" s="25" t="s">
        <v>15</v>
      </c>
      <c r="B498" s="447" t="s">
        <v>2451</v>
      </c>
      <c r="C498" s="221" t="s">
        <v>4705</v>
      </c>
    </row>
    <row r="499" spans="1:8" ht="15" customHeight="1">
      <c r="A499" s="26" t="s">
        <v>755</v>
      </c>
      <c r="B499" s="389" t="s">
        <v>800</v>
      </c>
      <c r="C499" t="s">
        <v>5409</v>
      </c>
    </row>
    <row r="500" spans="1:8" ht="15" customHeight="1">
      <c r="A500" s="21" t="s">
        <v>21</v>
      </c>
      <c r="B500" s="462" t="s">
        <v>5408</v>
      </c>
    </row>
    <row r="501" spans="1:8" ht="15" customHeight="1">
      <c r="B501" s="448"/>
    </row>
    <row r="502" spans="1:8" ht="15" customHeight="1">
      <c r="A502" s="24" t="s">
        <v>5373</v>
      </c>
    </row>
    <row r="503" spans="1:8" ht="15" customHeight="1">
      <c r="A503" s="25" t="s">
        <v>3372</v>
      </c>
      <c r="B503" s="447" t="s">
        <v>2451</v>
      </c>
      <c r="C503" s="221" t="s">
        <v>4705</v>
      </c>
    </row>
    <row r="504" spans="1:8" ht="15" customHeight="1">
      <c r="A504" s="26" t="s">
        <v>790</v>
      </c>
      <c r="B504" s="389" t="s">
        <v>800</v>
      </c>
      <c r="C504" t="s">
        <v>5410</v>
      </c>
    </row>
    <row r="505" spans="1:8" ht="15" customHeight="1">
      <c r="A505" s="21" t="s">
        <v>3373</v>
      </c>
      <c r="B505" s="462" t="s">
        <v>5411</v>
      </c>
    </row>
    <row r="506" spans="1:8" ht="15" customHeight="1">
      <c r="B506" s="448"/>
    </row>
    <row r="507" spans="1:8" ht="15" customHeight="1">
      <c r="A507" s="24" t="s">
        <v>5374</v>
      </c>
    </row>
    <row r="508" spans="1:8" ht="15" customHeight="1">
      <c r="A508" s="290" t="s">
        <v>4124</v>
      </c>
      <c r="B508" s="290" t="s">
        <v>2688</v>
      </c>
      <c r="C508" s="290" t="s">
        <v>2689</v>
      </c>
      <c r="D508" s="290" t="s">
        <v>2690</v>
      </c>
      <c r="E508" s="290" t="s">
        <v>2691</v>
      </c>
      <c r="F508" s="290" t="s">
        <v>5375</v>
      </c>
      <c r="G508" s="447" t="s">
        <v>2451</v>
      </c>
      <c r="H508" s="221" t="s">
        <v>5421</v>
      </c>
    </row>
    <row r="509" spans="1:8" ht="15" customHeight="1">
      <c r="A509" s="25" t="s">
        <v>763</v>
      </c>
      <c r="B509" s="25" t="s">
        <v>3375</v>
      </c>
      <c r="C509" s="25" t="s">
        <v>3397</v>
      </c>
      <c r="D509" s="25" t="s">
        <v>3397</v>
      </c>
      <c r="E509" s="25" t="s">
        <v>3375</v>
      </c>
      <c r="F509" s="25" t="s">
        <v>3394</v>
      </c>
      <c r="G509" s="389" t="s">
        <v>800</v>
      </c>
      <c r="H509" t="s">
        <v>5422</v>
      </c>
    </row>
    <row r="510" spans="1:8" ht="15" customHeight="1">
      <c r="A510" s="26" t="s">
        <v>3394</v>
      </c>
      <c r="B510" s="26" t="s">
        <v>3365</v>
      </c>
      <c r="C510" s="25" t="s">
        <v>3394</v>
      </c>
      <c r="D510" s="25" t="s">
        <v>3394</v>
      </c>
      <c r="E510" s="26" t="s">
        <v>3365</v>
      </c>
      <c r="F510" s="26" t="s">
        <v>763</v>
      </c>
      <c r="G510" s="462" t="s">
        <v>5420</v>
      </c>
    </row>
    <row r="511" spans="1:8" ht="15" customHeight="1">
      <c r="A511" s="21" t="s">
        <v>3376</v>
      </c>
      <c r="B511" s="21" t="s">
        <v>788</v>
      </c>
      <c r="C511" s="21" t="s">
        <v>2009</v>
      </c>
      <c r="D511" s="21" t="s">
        <v>2009</v>
      </c>
      <c r="E511" s="21" t="s">
        <v>788</v>
      </c>
      <c r="F511" s="21" t="s">
        <v>3375</v>
      </c>
      <c r="G511" s="448"/>
    </row>
    <row r="512" spans="1:8" ht="15" customHeight="1">
      <c r="A512" s="21"/>
      <c r="B512" s="21" t="s">
        <v>3382</v>
      </c>
      <c r="C512" s="21"/>
      <c r="D512" s="21"/>
      <c r="E512" s="21" t="s">
        <v>3382</v>
      </c>
      <c r="F512" s="21"/>
      <c r="G512" s="448"/>
    </row>
    <row r="513" spans="1:8" ht="15" customHeight="1"/>
    <row r="514" spans="1:8" ht="15" customHeight="1">
      <c r="A514" s="482" t="s">
        <v>5376</v>
      </c>
    </row>
    <row r="515" spans="1:8" ht="15" customHeight="1">
      <c r="A515" s="24" t="s">
        <v>5377</v>
      </c>
    </row>
    <row r="516" spans="1:8" ht="15" customHeight="1">
      <c r="A516" s="25" t="s">
        <v>153</v>
      </c>
      <c r="B516" s="447" t="s">
        <v>2451</v>
      </c>
      <c r="C516" s="221" t="s">
        <v>4705</v>
      </c>
    </row>
    <row r="517" spans="1:8" ht="15" customHeight="1">
      <c r="A517" s="26" t="s">
        <v>1652</v>
      </c>
      <c r="B517" s="389" t="s">
        <v>800</v>
      </c>
      <c r="C517" t="s">
        <v>5433</v>
      </c>
    </row>
    <row r="518" spans="1:8" ht="15" customHeight="1">
      <c r="A518" s="21" t="s">
        <v>3382</v>
      </c>
      <c r="B518" s="462" t="s">
        <v>5430</v>
      </c>
    </row>
    <row r="519" spans="1:8" ht="15" customHeight="1">
      <c r="B519" s="448"/>
    </row>
    <row r="520" spans="1:8" ht="15" customHeight="1">
      <c r="A520" s="24" t="s">
        <v>5378</v>
      </c>
    </row>
    <row r="521" spans="1:8" ht="15" customHeight="1">
      <c r="A521" s="25" t="s">
        <v>757</v>
      </c>
      <c r="B521" s="447" t="s">
        <v>2451</v>
      </c>
      <c r="C521" s="221" t="s">
        <v>4705</v>
      </c>
    </row>
    <row r="522" spans="1:8" ht="15" customHeight="1">
      <c r="A522" s="26" t="s">
        <v>3376</v>
      </c>
      <c r="B522" s="389" t="s">
        <v>800</v>
      </c>
      <c r="C522" t="s">
        <v>5434</v>
      </c>
    </row>
    <row r="523" spans="1:8" ht="15" customHeight="1">
      <c r="A523" s="21" t="s">
        <v>153</v>
      </c>
      <c r="B523" s="462" t="s">
        <v>5431</v>
      </c>
    </row>
    <row r="524" spans="1:8" ht="15" customHeight="1">
      <c r="B524" s="448"/>
    </row>
    <row r="525" spans="1:8" ht="15" customHeight="1">
      <c r="A525" s="495" t="s">
        <v>5379</v>
      </c>
      <c r="B525" s="496"/>
    </row>
    <row r="526" spans="1:8" ht="15" customHeight="1">
      <c r="A526" s="290" t="s">
        <v>2688</v>
      </c>
      <c r="B526" s="290" t="s">
        <v>2689</v>
      </c>
      <c r="C526" s="290" t="s">
        <v>2690</v>
      </c>
      <c r="D526" s="290" t="s">
        <v>2691</v>
      </c>
      <c r="E526" s="290" t="s">
        <v>2692</v>
      </c>
      <c r="F526" s="290" t="s">
        <v>5375</v>
      </c>
      <c r="G526" s="447" t="s">
        <v>2451</v>
      </c>
      <c r="H526" s="221" t="s">
        <v>5436</v>
      </c>
    </row>
    <row r="527" spans="1:8" ht="15" customHeight="1">
      <c r="A527" s="25" t="s">
        <v>3369</v>
      </c>
      <c r="B527" s="25" t="s">
        <v>782</v>
      </c>
      <c r="C527" s="25" t="s">
        <v>25</v>
      </c>
      <c r="D527" s="25" t="s">
        <v>1647</v>
      </c>
      <c r="E527" s="25" t="s">
        <v>5435</v>
      </c>
      <c r="F527" s="25" t="s">
        <v>25</v>
      </c>
      <c r="G527" s="389" t="s">
        <v>800</v>
      </c>
      <c r="H527" t="s">
        <v>5437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5435</v>
      </c>
      <c r="F528" s="26" t="s">
        <v>3374</v>
      </c>
      <c r="G528" s="462" t="s">
        <v>5432</v>
      </c>
    </row>
    <row r="529" spans="1:7" ht="15" customHeight="1">
      <c r="A529" s="26" t="s">
        <v>33</v>
      </c>
      <c r="B529" s="21" t="s">
        <v>2156</v>
      </c>
      <c r="C529" s="21" t="s">
        <v>31</v>
      </c>
      <c r="D529" s="26" t="s">
        <v>738</v>
      </c>
      <c r="E529" s="21" t="s">
        <v>5435</v>
      </c>
      <c r="F529" s="21" t="s">
        <v>1652</v>
      </c>
      <c r="G529" s="448"/>
    </row>
    <row r="530" spans="1:7" ht="15" customHeight="1">
      <c r="A530" s="26"/>
      <c r="B530" s="21" t="s">
        <v>3379</v>
      </c>
      <c r="C530" s="21"/>
      <c r="D530" s="21"/>
      <c r="E530" s="21"/>
      <c r="F530" s="21"/>
      <c r="G530" s="448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48"/>
    </row>
    <row r="532" spans="1:7" ht="15" customHeight="1"/>
    <row r="533" spans="1:7" ht="15" customHeight="1">
      <c r="A533" s="482" t="s">
        <v>5380</v>
      </c>
    </row>
    <row r="534" spans="1:7" ht="15" customHeight="1">
      <c r="A534" s="24" t="s">
        <v>5381</v>
      </c>
    </row>
    <row r="535" spans="1:7" ht="15" customHeight="1">
      <c r="A535" s="25" t="s">
        <v>3377</v>
      </c>
      <c r="B535" s="447" t="s">
        <v>2451</v>
      </c>
      <c r="C535" s="221" t="s">
        <v>4705</v>
      </c>
    </row>
    <row r="536" spans="1:7" ht="15" customHeight="1">
      <c r="A536" s="26" t="s">
        <v>37</v>
      </c>
      <c r="B536" s="389" t="s">
        <v>800</v>
      </c>
      <c r="C536" t="s">
        <v>5455</v>
      </c>
    </row>
    <row r="537" spans="1:7" ht="15" customHeight="1">
      <c r="A537" s="21" t="s">
        <v>3366</v>
      </c>
      <c r="B537" s="462" t="s">
        <v>5450</v>
      </c>
    </row>
    <row r="538" spans="1:7" ht="15" customHeight="1">
      <c r="B538" s="448"/>
    </row>
    <row r="539" spans="1:7" ht="15" customHeight="1">
      <c r="A539" s="24" t="s">
        <v>5382</v>
      </c>
    </row>
    <row r="540" spans="1:7" ht="15" customHeight="1">
      <c r="A540" s="25" t="s">
        <v>790</v>
      </c>
      <c r="B540" s="447" t="s">
        <v>2451</v>
      </c>
      <c r="C540" s="221" t="s">
        <v>4705</v>
      </c>
      <c r="D540" t="s">
        <v>4722</v>
      </c>
    </row>
    <row r="541" spans="1:7" ht="15" customHeight="1">
      <c r="A541" s="26" t="s">
        <v>782</v>
      </c>
      <c r="B541" s="389" t="s">
        <v>800</v>
      </c>
      <c r="C541" t="s">
        <v>5456</v>
      </c>
    </row>
    <row r="542" spans="1:7" ht="15" customHeight="1">
      <c r="A542" s="21" t="s">
        <v>1652</v>
      </c>
      <c r="B542" s="462" t="s">
        <v>5451</v>
      </c>
    </row>
    <row r="543" spans="1:7" ht="15" customHeight="1">
      <c r="B543" s="448"/>
      <c r="D543" t="s">
        <v>4722</v>
      </c>
    </row>
    <row r="544" spans="1:7" ht="15" customHeight="1">
      <c r="A544" s="24" t="s">
        <v>5383</v>
      </c>
      <c r="D544" t="s">
        <v>4722</v>
      </c>
    </row>
    <row r="545" spans="1:9" ht="15" customHeight="1">
      <c r="A545" s="25" t="s">
        <v>5449</v>
      </c>
      <c r="B545" s="447" t="s">
        <v>2451</v>
      </c>
      <c r="C545" s="221" t="s">
        <v>4705</v>
      </c>
    </row>
    <row r="546" spans="1:9" ht="15" customHeight="1">
      <c r="A546" s="26" t="s">
        <v>790</v>
      </c>
      <c r="B546" s="389" t="s">
        <v>800</v>
      </c>
      <c r="C546" t="s">
        <v>5457</v>
      </c>
    </row>
    <row r="547" spans="1:9" ht="15" customHeight="1">
      <c r="A547" s="21" t="s">
        <v>27</v>
      </c>
      <c r="B547" s="462" t="s">
        <v>5452</v>
      </c>
      <c r="D547" t="s">
        <v>4722</v>
      </c>
    </row>
    <row r="548" spans="1:9" ht="15" customHeight="1">
      <c r="B548" s="448"/>
    </row>
    <row r="549" spans="1:9" ht="15" customHeight="1">
      <c r="A549" s="24" t="s">
        <v>5384</v>
      </c>
    </row>
    <row r="550" spans="1:9" ht="15" customHeight="1">
      <c r="A550" s="25" t="s">
        <v>3372</v>
      </c>
      <c r="B550" s="447" t="s">
        <v>2451</v>
      </c>
      <c r="C550" s="221" t="s">
        <v>4705</v>
      </c>
    </row>
    <row r="551" spans="1:9" ht="15" customHeight="1">
      <c r="A551" s="26" t="s">
        <v>790</v>
      </c>
      <c r="B551" s="389" t="s">
        <v>800</v>
      </c>
      <c r="C551" t="s">
        <v>5458</v>
      </c>
    </row>
    <row r="552" spans="1:9" ht="15" customHeight="1">
      <c r="A552" s="21" t="s">
        <v>3376</v>
      </c>
      <c r="B552" s="462" t="s">
        <v>5453</v>
      </c>
    </row>
    <row r="553" spans="1:9" ht="15" customHeight="1">
      <c r="B553" s="448"/>
    </row>
    <row r="554" spans="1:9" ht="15" customHeight="1">
      <c r="A554" s="495" t="s">
        <v>5385</v>
      </c>
      <c r="B554" s="496"/>
    </row>
    <row r="555" spans="1:9" ht="15" customHeight="1">
      <c r="A555" s="290" t="s">
        <v>2688</v>
      </c>
      <c r="B555" s="290" t="s">
        <v>2689</v>
      </c>
      <c r="C555" s="290" t="s">
        <v>2690</v>
      </c>
      <c r="D555" s="290" t="s">
        <v>2691</v>
      </c>
      <c r="E555" s="290" t="s">
        <v>2692</v>
      </c>
      <c r="F555" s="290" t="s">
        <v>2693</v>
      </c>
      <c r="G555" s="290" t="s">
        <v>5375</v>
      </c>
      <c r="H555" s="447" t="s">
        <v>2451</v>
      </c>
      <c r="I555" s="221" t="s">
        <v>5459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3374</v>
      </c>
      <c r="G556" s="25" t="s">
        <v>15</v>
      </c>
      <c r="H556" s="389" t="s">
        <v>800</v>
      </c>
      <c r="I556" t="s">
        <v>5460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62" t="s">
        <v>5454</v>
      </c>
    </row>
    <row r="558" spans="1:9" ht="15" customHeight="1">
      <c r="A558" s="21" t="s">
        <v>3374</v>
      </c>
      <c r="B558" s="21" t="s">
        <v>2017</v>
      </c>
      <c r="C558" s="21" t="s">
        <v>1655</v>
      </c>
      <c r="D558" s="21" t="s">
        <v>790</v>
      </c>
      <c r="E558" s="21" t="s">
        <v>2017</v>
      </c>
      <c r="F558" s="21" t="s">
        <v>762</v>
      </c>
      <c r="G558" s="21" t="s">
        <v>3374</v>
      </c>
      <c r="H558" s="448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82" t="s">
        <v>5386</v>
      </c>
      <c r="C563" s="21"/>
      <c r="D563" s="21"/>
      <c r="F563" s="21"/>
    </row>
    <row r="564" spans="1:11" ht="15" customHeight="1">
      <c r="A564" s="24" t="s">
        <v>5464</v>
      </c>
      <c r="C564" s="21"/>
      <c r="D564" s="21"/>
      <c r="F564" s="21"/>
    </row>
    <row r="565" spans="1:11" ht="15" customHeight="1">
      <c r="A565" s="25" t="s">
        <v>153</v>
      </c>
      <c r="B565" s="447" t="s">
        <v>2451</v>
      </c>
      <c r="C565" s="221" t="s">
        <v>4705</v>
      </c>
      <c r="D565" s="21"/>
      <c r="F565" s="21"/>
    </row>
    <row r="566" spans="1:11" ht="15" customHeight="1">
      <c r="A566" s="26" t="s">
        <v>790</v>
      </c>
      <c r="B566" s="389" t="s">
        <v>800</v>
      </c>
      <c r="C566" t="s">
        <v>5500</v>
      </c>
    </row>
    <row r="567" spans="1:11" ht="15" customHeight="1">
      <c r="A567" s="21" t="s">
        <v>762</v>
      </c>
      <c r="B567" s="462" t="s">
        <v>5499</v>
      </c>
    </row>
    <row r="568" spans="1:11" ht="15" customHeight="1">
      <c r="A568" s="445"/>
      <c r="B568" s="448"/>
    </row>
    <row r="569" spans="1:11" ht="15" customHeight="1">
      <c r="A569" s="24" t="s">
        <v>5387</v>
      </c>
    </row>
    <row r="570" spans="1:11" ht="15" customHeight="1">
      <c r="A570" s="290" t="s">
        <v>2688</v>
      </c>
      <c r="B570" s="290" t="s">
        <v>2689</v>
      </c>
      <c r="C570" s="290" t="s">
        <v>5375</v>
      </c>
      <c r="D570" s="447" t="s">
        <v>2451</v>
      </c>
      <c r="E570" s="221" t="s">
        <v>5501</v>
      </c>
      <c r="F570" s="290"/>
    </row>
    <row r="571" spans="1:11" ht="15" customHeight="1">
      <c r="A571" s="25" t="s">
        <v>5034</v>
      </c>
      <c r="B571" s="25" t="s">
        <v>3368</v>
      </c>
      <c r="C571" s="25" t="s">
        <v>3368</v>
      </c>
      <c r="D571" s="389" t="s">
        <v>800</v>
      </c>
      <c r="E571" t="s">
        <v>5502</v>
      </c>
    </row>
    <row r="572" spans="1:11" ht="15" customHeight="1">
      <c r="A572" s="26" t="s">
        <v>5034</v>
      </c>
      <c r="B572" s="25" t="s">
        <v>2010</v>
      </c>
      <c r="C572" s="25" t="s">
        <v>2010</v>
      </c>
      <c r="D572" s="462" t="s">
        <v>5505</v>
      </c>
    </row>
    <row r="573" spans="1:11" ht="15" customHeight="1">
      <c r="A573" s="21" t="s">
        <v>5034</v>
      </c>
      <c r="B573" s="21" t="s">
        <v>2025</v>
      </c>
      <c r="C573" s="21" t="s">
        <v>2025</v>
      </c>
      <c r="D573" s="448"/>
    </row>
    <row r="574" spans="1:11" ht="15" customHeight="1"/>
    <row r="575" spans="1:11" ht="15" customHeight="1">
      <c r="A575" s="24" t="s">
        <v>5388</v>
      </c>
    </row>
    <row r="576" spans="1:11" ht="15" customHeight="1">
      <c r="A576" s="290" t="s">
        <v>2688</v>
      </c>
      <c r="B576" s="290" t="s">
        <v>2689</v>
      </c>
      <c r="C576" s="290" t="s">
        <v>2690</v>
      </c>
      <c r="D576" s="290" t="s">
        <v>2691</v>
      </c>
      <c r="E576" s="290" t="s">
        <v>2692</v>
      </c>
      <c r="F576" s="290" t="s">
        <v>2693</v>
      </c>
      <c r="G576" s="290" t="s">
        <v>2694</v>
      </c>
      <c r="H576" s="290" t="s">
        <v>2695</v>
      </c>
      <c r="I576" s="290" t="s">
        <v>5375</v>
      </c>
      <c r="J576" s="447" t="s">
        <v>2451</v>
      </c>
      <c r="K576" s="221" t="s">
        <v>5503</v>
      </c>
    </row>
    <row r="577" spans="1:11" ht="15" customHeight="1">
      <c r="A577" s="25" t="s">
        <v>771</v>
      </c>
      <c r="B577" s="25" t="s">
        <v>5034</v>
      </c>
      <c r="C577" s="25" t="s">
        <v>771</v>
      </c>
      <c r="D577" s="25" t="s">
        <v>771</v>
      </c>
      <c r="E577" s="25" t="s">
        <v>3396</v>
      </c>
      <c r="F577" s="25" t="s">
        <v>5034</v>
      </c>
      <c r="G577" s="25" t="s">
        <v>771</v>
      </c>
      <c r="H577" s="25" t="s">
        <v>5034</v>
      </c>
      <c r="I577" s="25" t="s">
        <v>771</v>
      </c>
      <c r="J577" s="389" t="s">
        <v>800</v>
      </c>
      <c r="K577" t="s">
        <v>5504</v>
      </c>
    </row>
    <row r="578" spans="1:11" ht="15" customHeight="1">
      <c r="A578" s="26" t="s">
        <v>5034</v>
      </c>
      <c r="B578" s="26" t="s">
        <v>5034</v>
      </c>
      <c r="C578" s="26" t="s">
        <v>5034</v>
      </c>
      <c r="D578" s="26" t="s">
        <v>5034</v>
      </c>
      <c r="E578" s="26" t="s">
        <v>5034</v>
      </c>
      <c r="F578" s="26" t="s">
        <v>5034</v>
      </c>
      <c r="G578" s="26" t="s">
        <v>5034</v>
      </c>
      <c r="H578" s="26" t="s">
        <v>5034</v>
      </c>
      <c r="I578" s="26" t="s">
        <v>3377</v>
      </c>
      <c r="J578" s="462" t="s">
        <v>5506</v>
      </c>
    </row>
    <row r="579" spans="1:11" ht="15" customHeight="1">
      <c r="A579" s="21" t="s">
        <v>5034</v>
      </c>
      <c r="B579" s="21" t="s">
        <v>5034</v>
      </c>
      <c r="C579" s="21" t="s">
        <v>5034</v>
      </c>
      <c r="D579" s="21" t="s">
        <v>5034</v>
      </c>
      <c r="E579" s="21" t="s">
        <v>5034</v>
      </c>
      <c r="F579" s="21" t="s">
        <v>5034</v>
      </c>
      <c r="G579" s="21" t="s">
        <v>5034</v>
      </c>
      <c r="H579" s="21" t="s">
        <v>5034</v>
      </c>
      <c r="I579" s="21" t="s">
        <v>2002</v>
      </c>
      <c r="J579" s="448"/>
    </row>
    <row r="580" spans="1:11" ht="15" customHeight="1">
      <c r="I580" s="21" t="s">
        <v>762</v>
      </c>
      <c r="J580" s="448"/>
    </row>
    <row r="581" spans="1:11" ht="15" customHeight="1">
      <c r="I581" s="21"/>
      <c r="J581" s="1"/>
    </row>
    <row r="582" spans="1:11" ht="15" customHeight="1">
      <c r="A582" s="24" t="s">
        <v>5389</v>
      </c>
    </row>
    <row r="583" spans="1:11" ht="15" customHeight="1">
      <c r="A583" s="290" t="s">
        <v>4124</v>
      </c>
      <c r="B583" s="290" t="s">
        <v>2688</v>
      </c>
      <c r="C583" s="290" t="s">
        <v>2689</v>
      </c>
      <c r="D583" s="290" t="s">
        <v>2690</v>
      </c>
      <c r="E583" s="290" t="s">
        <v>5375</v>
      </c>
      <c r="F583" s="447" t="s">
        <v>2451</v>
      </c>
      <c r="G583" s="221" t="s">
        <v>5507</v>
      </c>
    </row>
    <row r="584" spans="1:11" ht="15" customHeight="1">
      <c r="A584" s="25" t="s">
        <v>3384</v>
      </c>
      <c r="B584" s="25" t="s">
        <v>3396</v>
      </c>
      <c r="C584" s="25" t="s">
        <v>790</v>
      </c>
      <c r="D584" s="25" t="s">
        <v>782</v>
      </c>
      <c r="E584" s="25" t="s">
        <v>3396</v>
      </c>
      <c r="F584" s="389" t="s">
        <v>800</v>
      </c>
      <c r="G584" t="s">
        <v>5508</v>
      </c>
    </row>
    <row r="585" spans="1:11" ht="15" customHeight="1">
      <c r="A585" s="26" t="s">
        <v>4812</v>
      </c>
      <c r="B585" s="26" t="s">
        <v>3376</v>
      </c>
      <c r="C585" s="26" t="s">
        <v>782</v>
      </c>
      <c r="D585" s="26" t="s">
        <v>3382</v>
      </c>
      <c r="E585" s="26" t="s">
        <v>3382</v>
      </c>
      <c r="F585" s="462" t="s">
        <v>5510</v>
      </c>
    </row>
    <row r="586" spans="1:11" ht="15" customHeight="1">
      <c r="A586" s="21" t="s">
        <v>2051</v>
      </c>
      <c r="B586" s="21" t="s">
        <v>2052</v>
      </c>
      <c r="C586" s="21" t="s">
        <v>3382</v>
      </c>
      <c r="D586" s="21" t="s">
        <v>790</v>
      </c>
      <c r="E586" s="21" t="s">
        <v>790</v>
      </c>
      <c r="F586" s="448"/>
    </row>
    <row r="587" spans="1:11" ht="15" customHeight="1">
      <c r="A587" s="21"/>
      <c r="B587" s="21" t="s">
        <v>782</v>
      </c>
      <c r="C587" s="21"/>
      <c r="D587" s="21"/>
      <c r="E587" s="21"/>
      <c r="F587" s="448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5461</v>
      </c>
      <c r="F589" s="1"/>
    </row>
    <row r="590" spans="1:11" ht="15" customHeight="1">
      <c r="A590" s="290" t="s">
        <v>4124</v>
      </c>
      <c r="B590" s="290" t="s">
        <v>2688</v>
      </c>
      <c r="C590" s="290" t="s">
        <v>2689</v>
      </c>
      <c r="D590" s="290" t="s">
        <v>2690</v>
      </c>
      <c r="E590" s="290" t="s">
        <v>5375</v>
      </c>
      <c r="F590" s="447" t="s">
        <v>2451</v>
      </c>
      <c r="G590" s="221" t="s">
        <v>5511</v>
      </c>
    </row>
    <row r="591" spans="1:11" ht="15" customHeight="1">
      <c r="A591" s="25" t="s">
        <v>155</v>
      </c>
      <c r="B591" s="25" t="s">
        <v>757</v>
      </c>
      <c r="C591" s="25" t="s">
        <v>3385</v>
      </c>
      <c r="D591" s="25" t="s">
        <v>3376</v>
      </c>
      <c r="E591" s="25" t="s">
        <v>155</v>
      </c>
      <c r="F591" s="389" t="s">
        <v>800</v>
      </c>
      <c r="G591" t="s">
        <v>5512</v>
      </c>
    </row>
    <row r="592" spans="1:11" ht="15" customHeight="1">
      <c r="A592" s="26" t="s">
        <v>2017</v>
      </c>
      <c r="B592" s="26" t="s">
        <v>1659</v>
      </c>
      <c r="C592" s="26" t="s">
        <v>1659</v>
      </c>
      <c r="D592" s="26" t="s">
        <v>3368</v>
      </c>
      <c r="E592" s="26" t="s">
        <v>2017</v>
      </c>
      <c r="F592" s="462" t="s">
        <v>5509</v>
      </c>
    </row>
    <row r="593" spans="1:10" ht="15" customHeight="1">
      <c r="A593" s="21" t="s">
        <v>2026</v>
      </c>
      <c r="B593" s="21" t="s">
        <v>1662</v>
      </c>
      <c r="C593" s="21" t="s">
        <v>9</v>
      </c>
      <c r="D593" s="26" t="s">
        <v>3364</v>
      </c>
      <c r="E593" s="21" t="s">
        <v>2026</v>
      </c>
      <c r="F593" s="448"/>
    </row>
    <row r="594" spans="1:10" ht="15" customHeight="1">
      <c r="F594" s="1"/>
    </row>
    <row r="595" spans="1:10" ht="15" customHeight="1">
      <c r="A595" s="24" t="s">
        <v>5462</v>
      </c>
      <c r="F595" s="1"/>
    </row>
    <row r="596" spans="1:10" ht="15" customHeight="1">
      <c r="A596" s="25" t="s">
        <v>153</v>
      </c>
      <c r="B596" s="447" t="s">
        <v>2451</v>
      </c>
      <c r="C596" s="221" t="s">
        <v>4705</v>
      </c>
      <c r="F596" s="1"/>
    </row>
    <row r="597" spans="1:10" ht="15" customHeight="1">
      <c r="A597" s="26" t="s">
        <v>790</v>
      </c>
      <c r="B597" s="389" t="s">
        <v>800</v>
      </c>
      <c r="C597" t="s">
        <v>5513</v>
      </c>
      <c r="F597" s="1"/>
    </row>
    <row r="598" spans="1:10" ht="15" customHeight="1">
      <c r="A598" s="21" t="s">
        <v>1656</v>
      </c>
      <c r="B598" s="462" t="s">
        <v>5515</v>
      </c>
      <c r="F598" s="1"/>
    </row>
    <row r="599" spans="1:10" ht="15" customHeight="1">
      <c r="B599" s="448"/>
      <c r="F599" s="1"/>
    </row>
    <row r="600" spans="1:10" ht="15" customHeight="1">
      <c r="A600" s="495" t="s">
        <v>5463</v>
      </c>
      <c r="B600" s="496"/>
    </row>
    <row r="601" spans="1:10" ht="15" customHeight="1">
      <c r="A601" s="290" t="s">
        <v>2688</v>
      </c>
      <c r="B601" s="290" t="s">
        <v>2689</v>
      </c>
      <c r="C601" s="290" t="s">
        <v>2690</v>
      </c>
      <c r="D601" s="290" t="s">
        <v>2691</v>
      </c>
      <c r="E601" s="290" t="s">
        <v>2692</v>
      </c>
      <c r="F601" s="290" t="s">
        <v>2693</v>
      </c>
      <c r="G601" s="290" t="s">
        <v>2694</v>
      </c>
      <c r="H601" s="290" t="s">
        <v>2695</v>
      </c>
      <c r="I601" s="290" t="s">
        <v>5390</v>
      </c>
      <c r="J601" s="290" t="s">
        <v>5391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2017</v>
      </c>
      <c r="F602" s="25" t="s">
        <v>153</v>
      </c>
      <c r="G602" s="25" t="s">
        <v>5438</v>
      </c>
      <c r="H602" s="25" t="s">
        <v>2002</v>
      </c>
      <c r="I602" s="25" t="s">
        <v>1644</v>
      </c>
      <c r="J602" s="25" t="s">
        <v>3374</v>
      </c>
    </row>
    <row r="603" spans="1:10" ht="15" customHeight="1">
      <c r="A603" s="26" t="s">
        <v>2022</v>
      </c>
      <c r="B603" s="26" t="s">
        <v>2005</v>
      </c>
      <c r="C603" s="26" t="s">
        <v>2023</v>
      </c>
      <c r="D603" s="26" t="s">
        <v>2025</v>
      </c>
      <c r="E603" s="26" t="s">
        <v>153</v>
      </c>
      <c r="F603" s="26" t="s">
        <v>3374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2017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3371</v>
      </c>
    </row>
    <row r="605" spans="1:10" ht="15" customHeight="1">
      <c r="A605" s="290" t="s">
        <v>5392</v>
      </c>
      <c r="B605" s="290" t="s">
        <v>5393</v>
      </c>
      <c r="C605" s="290" t="s">
        <v>5394</v>
      </c>
      <c r="D605" s="290" t="s">
        <v>5395</v>
      </c>
      <c r="E605" s="290" t="s">
        <v>5396</v>
      </c>
      <c r="F605" s="290" t="s">
        <v>5397</v>
      </c>
      <c r="G605" s="290" t="s">
        <v>5398</v>
      </c>
      <c r="H605" s="290" t="s">
        <v>5399</v>
      </c>
      <c r="I605" s="290" t="s">
        <v>5400</v>
      </c>
      <c r="J605" s="290" t="s">
        <v>5401</v>
      </c>
    </row>
    <row r="606" spans="1:10" ht="15" customHeight="1">
      <c r="A606" s="25" t="s">
        <v>3374</v>
      </c>
      <c r="B606" s="25" t="s">
        <v>2052</v>
      </c>
      <c r="C606" s="25" t="s">
        <v>2007</v>
      </c>
      <c r="D606" s="25" t="s">
        <v>3382</v>
      </c>
      <c r="E606" s="25" t="s">
        <v>3364</v>
      </c>
      <c r="F606" s="25" t="s">
        <v>779</v>
      </c>
      <c r="G606" s="25" t="s">
        <v>153</v>
      </c>
      <c r="H606" s="25" t="s">
        <v>2007</v>
      </c>
      <c r="I606" s="25" t="s">
        <v>2022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3379</v>
      </c>
      <c r="E607" s="25" t="s">
        <v>1644</v>
      </c>
      <c r="F607" s="26" t="s">
        <v>1662</v>
      </c>
      <c r="G607" s="26" t="s">
        <v>3374</v>
      </c>
      <c r="H607" s="26" t="s">
        <v>2025</v>
      </c>
      <c r="I607" s="26" t="s">
        <v>2009</v>
      </c>
      <c r="J607" s="26" t="s">
        <v>779</v>
      </c>
    </row>
    <row r="608" spans="1:10" ht="15" customHeight="1">
      <c r="A608" s="21" t="s">
        <v>1</v>
      </c>
      <c r="B608" s="21" t="s">
        <v>2002</v>
      </c>
      <c r="C608" s="21" t="s">
        <v>2025</v>
      </c>
      <c r="D608" s="21" t="s">
        <v>788</v>
      </c>
      <c r="E608" s="21" t="s">
        <v>3375</v>
      </c>
      <c r="F608" s="21" t="s">
        <v>1644</v>
      </c>
      <c r="G608" s="21" t="s">
        <v>3367</v>
      </c>
      <c r="H608" s="21" t="s">
        <v>779</v>
      </c>
      <c r="I608" s="21" t="s">
        <v>778</v>
      </c>
      <c r="J608" s="21" t="s">
        <v>2024</v>
      </c>
    </row>
    <row r="609" spans="1:6" ht="15" customHeight="1">
      <c r="A609" s="21"/>
      <c r="B609" s="21" t="s">
        <v>5448</v>
      </c>
      <c r="C609" s="21"/>
      <c r="D609" s="21"/>
      <c r="E609" s="21"/>
      <c r="F609" s="18"/>
    </row>
    <row r="610" spans="1:6" ht="15" customHeight="1">
      <c r="A610" s="290" t="s">
        <v>5402</v>
      </c>
      <c r="B610" s="290" t="s">
        <v>5491</v>
      </c>
      <c r="C610" s="290" t="s">
        <v>5375</v>
      </c>
      <c r="D610" s="447" t="s">
        <v>2451</v>
      </c>
      <c r="E610" s="221" t="s">
        <v>5492</v>
      </c>
    </row>
    <row r="611" spans="1:6" ht="15" customHeight="1">
      <c r="A611" s="25" t="s">
        <v>3374</v>
      </c>
      <c r="B611" s="25" t="s">
        <v>779</v>
      </c>
      <c r="C611" s="25" t="s">
        <v>1644</v>
      </c>
      <c r="D611" s="389" t="s">
        <v>2007</v>
      </c>
      <c r="E611" t="s">
        <v>5514</v>
      </c>
    </row>
    <row r="612" spans="1:6" ht="15" customHeight="1">
      <c r="A612" s="26" t="s">
        <v>2022</v>
      </c>
      <c r="B612" s="26" t="s">
        <v>1644</v>
      </c>
      <c r="C612" s="26" t="s">
        <v>779</v>
      </c>
      <c r="D612" s="462" t="s">
        <v>5522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8"/>
    </row>
    <row r="614" spans="1:6" ht="15" customHeight="1"/>
    <row r="615" spans="1:6" ht="15" customHeight="1">
      <c r="A615" s="482" t="s">
        <v>5531</v>
      </c>
      <c r="F615" s="443"/>
    </row>
    <row r="616" spans="1:6" ht="15" customHeight="1">
      <c r="A616" s="24" t="s">
        <v>5559</v>
      </c>
    </row>
    <row r="617" spans="1:6" ht="15" customHeight="1">
      <c r="A617" s="25" t="s">
        <v>2009</v>
      </c>
      <c r="B617" s="447" t="s">
        <v>2451</v>
      </c>
      <c r="C617" s="221" t="s">
        <v>4705</v>
      </c>
      <c r="F617" s="18"/>
    </row>
    <row r="618" spans="1:6" ht="15" customHeight="1">
      <c r="A618" s="26" t="s">
        <v>5560</v>
      </c>
      <c r="B618" s="389" t="s">
        <v>2007</v>
      </c>
      <c r="C618" t="s">
        <v>5567</v>
      </c>
    </row>
    <row r="619" spans="1:6" ht="15" customHeight="1">
      <c r="A619" s="21" t="s">
        <v>771</v>
      </c>
      <c r="B619" s="462" t="s">
        <v>5563</v>
      </c>
    </row>
    <row r="620" spans="1:6" ht="15" customHeight="1">
      <c r="A620" s="21" t="s">
        <v>2051</v>
      </c>
      <c r="B620" s="462"/>
    </row>
    <row r="621" spans="1:6" ht="15" customHeight="1">
      <c r="A621" s="444"/>
      <c r="B621" s="448"/>
      <c r="F621" s="443"/>
    </row>
    <row r="622" spans="1:6" ht="15" customHeight="1">
      <c r="A622" s="24" t="s">
        <v>5561</v>
      </c>
      <c r="F622" s="18"/>
    </row>
    <row r="623" spans="1:6" ht="15" customHeight="1">
      <c r="A623" s="25" t="s">
        <v>3370</v>
      </c>
      <c r="B623" s="447" t="s">
        <v>2451</v>
      </c>
      <c r="C623" s="221" t="s">
        <v>4705</v>
      </c>
    </row>
    <row r="624" spans="1:6" ht="15" customHeight="1">
      <c r="A624" s="26" t="s">
        <v>764</v>
      </c>
      <c r="B624" s="389" t="s">
        <v>2007</v>
      </c>
      <c r="C624" t="s">
        <v>5568</v>
      </c>
    </row>
    <row r="625" spans="1:6" ht="15" customHeight="1">
      <c r="A625" s="21" t="s">
        <v>748</v>
      </c>
      <c r="B625" s="462" t="s">
        <v>5564</v>
      </c>
      <c r="F625" s="443"/>
    </row>
    <row r="626" spans="1:6" ht="15" customHeight="1">
      <c r="B626" s="448"/>
      <c r="F626" s="18"/>
    </row>
    <row r="627" spans="1:6" ht="15" customHeight="1">
      <c r="A627" s="24" t="s">
        <v>5562</v>
      </c>
    </row>
    <row r="628" spans="1:6" ht="15" customHeight="1">
      <c r="A628" s="25" t="s">
        <v>1656</v>
      </c>
      <c r="B628" s="447" t="s">
        <v>2451</v>
      </c>
      <c r="C628" s="221" t="s">
        <v>4705</v>
      </c>
    </row>
    <row r="629" spans="1:6" ht="15" customHeight="1">
      <c r="A629" s="26" t="s">
        <v>1652</v>
      </c>
      <c r="B629" s="389" t="s">
        <v>2007</v>
      </c>
      <c r="C629" t="s">
        <v>5569</v>
      </c>
      <c r="F629" s="443"/>
    </row>
    <row r="630" spans="1:6" ht="15" customHeight="1">
      <c r="A630" s="21" t="s">
        <v>153</v>
      </c>
      <c r="B630" s="462" t="s">
        <v>5565</v>
      </c>
    </row>
    <row r="631" spans="1:6" ht="15" customHeight="1">
      <c r="A631" s="444"/>
      <c r="B631" s="448"/>
      <c r="F631" s="18"/>
    </row>
    <row r="632" spans="1:6" ht="15" customHeight="1">
      <c r="A632" s="24" t="s">
        <v>5532</v>
      </c>
    </row>
    <row r="633" spans="1:6" ht="15" customHeight="1">
      <c r="A633" s="25" t="s">
        <v>790</v>
      </c>
      <c r="B633" s="447" t="s">
        <v>2451</v>
      </c>
      <c r="C633" s="221" t="s">
        <v>4713</v>
      </c>
    </row>
    <row r="634" spans="1:6" ht="15" customHeight="1">
      <c r="A634" s="25" t="s">
        <v>3382</v>
      </c>
      <c r="B634" s="389" t="s">
        <v>2007</v>
      </c>
      <c r="C634" t="s">
        <v>5570</v>
      </c>
    </row>
    <row r="635" spans="1:6" ht="15" customHeight="1">
      <c r="A635" s="21" t="s">
        <v>782</v>
      </c>
      <c r="B635" s="462" t="s">
        <v>5566</v>
      </c>
    </row>
    <row r="636" spans="1:6" ht="15" customHeight="1">
      <c r="A636" s="21"/>
      <c r="B636" s="462"/>
    </row>
    <row r="637" spans="1:6" ht="15" customHeight="1">
      <c r="A637" s="482" t="s">
        <v>5533</v>
      </c>
      <c r="B637" s="3"/>
    </row>
    <row r="638" spans="1:6" ht="15" customHeight="1">
      <c r="A638" s="24" t="s">
        <v>5534</v>
      </c>
      <c r="B638" s="462"/>
    </row>
    <row r="639" spans="1:6" ht="15" customHeight="1">
      <c r="A639" s="25" t="s">
        <v>5583</v>
      </c>
      <c r="B639" s="447" t="s">
        <v>2451</v>
      </c>
      <c r="C639" s="221" t="s">
        <v>5592</v>
      </c>
    </row>
    <row r="640" spans="1:6" ht="15" customHeight="1">
      <c r="A640" s="26" t="s">
        <v>3364</v>
      </c>
      <c r="B640" s="389" t="s">
        <v>2007</v>
      </c>
      <c r="C640" t="s">
        <v>5593</v>
      </c>
      <c r="F640" s="443"/>
    </row>
    <row r="641" spans="1:7" ht="15" customHeight="1">
      <c r="A641" s="26" t="s">
        <v>2025</v>
      </c>
      <c r="B641" s="462" t="s">
        <v>5585</v>
      </c>
      <c r="F641" s="443"/>
    </row>
    <row r="642" spans="1:7" ht="15" customHeight="1">
      <c r="A642" s="26" t="s">
        <v>25</v>
      </c>
      <c r="B642" s="462"/>
    </row>
    <row r="643" spans="1:7" ht="15" customHeight="1">
      <c r="B643" s="448"/>
      <c r="F643" s="18"/>
    </row>
    <row r="644" spans="1:7" ht="15" customHeight="1">
      <c r="A644" s="24" t="s">
        <v>5535</v>
      </c>
    </row>
    <row r="645" spans="1:7" ht="15" customHeight="1">
      <c r="A645" s="25" t="s">
        <v>4534</v>
      </c>
      <c r="B645" s="447" t="s">
        <v>2451</v>
      </c>
      <c r="C645" s="221" t="s">
        <v>5343</v>
      </c>
    </row>
    <row r="646" spans="1:7" ht="15" customHeight="1">
      <c r="A646" s="26" t="s">
        <v>4534</v>
      </c>
      <c r="B646" s="389" t="s">
        <v>2007</v>
      </c>
      <c r="C646" t="s">
        <v>5593</v>
      </c>
      <c r="F646" s="443"/>
    </row>
    <row r="647" spans="1:7" ht="15" customHeight="1">
      <c r="A647" s="21" t="s">
        <v>4534</v>
      </c>
      <c r="B647" s="462" t="s">
        <v>5586</v>
      </c>
    </row>
    <row r="648" spans="1:7" ht="15" customHeight="1">
      <c r="B648" s="448"/>
      <c r="F648" s="18"/>
    </row>
    <row r="649" spans="1:7" ht="15" customHeight="1">
      <c r="A649" s="24" t="s">
        <v>5536</v>
      </c>
      <c r="F649" t="s">
        <v>4722</v>
      </c>
      <c r="G649" t="s">
        <v>4722</v>
      </c>
    </row>
    <row r="650" spans="1:7" ht="15" customHeight="1">
      <c r="A650" s="25" t="s">
        <v>1647</v>
      </c>
      <c r="B650" s="447" t="s">
        <v>2451</v>
      </c>
      <c r="C650" s="221" t="s">
        <v>4705</v>
      </c>
      <c r="D650" t="s">
        <v>4722</v>
      </c>
    </row>
    <row r="651" spans="1:7" ht="15" customHeight="1">
      <c r="A651" s="26" t="s">
        <v>15</v>
      </c>
      <c r="B651" s="389" t="s">
        <v>2007</v>
      </c>
      <c r="C651" t="s">
        <v>5594</v>
      </c>
      <c r="F651" s="443"/>
    </row>
    <row r="652" spans="1:7" ht="15" customHeight="1">
      <c r="A652" s="21" t="s">
        <v>738</v>
      </c>
      <c r="B652" s="462" t="s">
        <v>5587</v>
      </c>
    </row>
    <row r="653" spans="1:7" ht="15" customHeight="1">
      <c r="B653" s="448"/>
      <c r="F653" s="18"/>
    </row>
    <row r="654" spans="1:7" ht="15" customHeight="1">
      <c r="A654" s="24" t="s">
        <v>5537</v>
      </c>
    </row>
    <row r="655" spans="1:7" ht="15" customHeight="1">
      <c r="A655" s="25" t="s">
        <v>3382</v>
      </c>
      <c r="B655" s="447" t="s">
        <v>2451</v>
      </c>
      <c r="C655" s="221" t="s">
        <v>4705</v>
      </c>
    </row>
    <row r="656" spans="1:7" ht="15" customHeight="1">
      <c r="A656" s="26" t="s">
        <v>162</v>
      </c>
      <c r="B656" s="389" t="s">
        <v>2007</v>
      </c>
      <c r="C656" t="s">
        <v>5595</v>
      </c>
      <c r="F656" s="443"/>
    </row>
    <row r="657" spans="1:11" ht="15" customHeight="1">
      <c r="A657" s="21" t="s">
        <v>1654</v>
      </c>
      <c r="B657" s="462" t="s">
        <v>5588</v>
      </c>
    </row>
    <row r="658" spans="1:11" ht="15" customHeight="1">
      <c r="B658" s="448"/>
      <c r="F658" s="18"/>
    </row>
    <row r="659" spans="1:11" ht="15" customHeight="1">
      <c r="A659" s="24" t="s">
        <v>5538</v>
      </c>
      <c r="J659" t="s">
        <v>4722</v>
      </c>
    </row>
    <row r="660" spans="1:11" ht="15" customHeight="1">
      <c r="A660" s="25" t="s">
        <v>3384</v>
      </c>
      <c r="B660" s="447" t="s">
        <v>2451</v>
      </c>
      <c r="C660" s="221" t="s">
        <v>4705</v>
      </c>
    </row>
    <row r="661" spans="1:11" ht="15" customHeight="1">
      <c r="A661" s="26" t="s">
        <v>153</v>
      </c>
      <c r="B661" s="389" t="s">
        <v>2007</v>
      </c>
      <c r="C661" t="s">
        <v>5596</v>
      </c>
      <c r="F661" s="443"/>
    </row>
    <row r="662" spans="1:11" ht="15" customHeight="1">
      <c r="A662" s="21" t="s">
        <v>790</v>
      </c>
      <c r="B662" s="462" t="s">
        <v>5589</v>
      </c>
    </row>
    <row r="663" spans="1:11" ht="15" customHeight="1">
      <c r="B663" s="448"/>
      <c r="F663" s="18"/>
    </row>
    <row r="664" spans="1:11" ht="15" customHeight="1">
      <c r="A664" s="24" t="s">
        <v>5539</v>
      </c>
    </row>
    <row r="665" spans="1:11" ht="15" customHeight="1">
      <c r="A665" s="290" t="s">
        <v>4124</v>
      </c>
      <c r="B665" s="290" t="s">
        <v>2688</v>
      </c>
      <c r="C665" s="290" t="s">
        <v>2689</v>
      </c>
      <c r="D665" s="290" t="s">
        <v>2690</v>
      </c>
      <c r="E665" s="290" t="s">
        <v>2691</v>
      </c>
      <c r="F665" s="290" t="s">
        <v>5375</v>
      </c>
      <c r="G665" s="447" t="s">
        <v>2451</v>
      </c>
      <c r="H665" s="221" t="s">
        <v>5597</v>
      </c>
    </row>
    <row r="666" spans="1:11" ht="15" customHeight="1">
      <c r="A666" s="25" t="s">
        <v>1656</v>
      </c>
      <c r="B666" s="25" t="s">
        <v>5034</v>
      </c>
      <c r="C666" s="25" t="s">
        <v>762</v>
      </c>
      <c r="D666" s="25" t="s">
        <v>762</v>
      </c>
      <c r="E666" s="25" t="s">
        <v>790</v>
      </c>
      <c r="F666" s="25" t="s">
        <v>3374</v>
      </c>
      <c r="G666" s="389" t="s">
        <v>2007</v>
      </c>
      <c r="H666" t="s">
        <v>5598</v>
      </c>
    </row>
    <row r="667" spans="1:11" ht="15" customHeight="1">
      <c r="A667" s="26" t="s">
        <v>800</v>
      </c>
      <c r="B667" s="568" t="s">
        <v>5034</v>
      </c>
      <c r="C667" s="26" t="s">
        <v>2029</v>
      </c>
      <c r="D667" s="26" t="s">
        <v>3382</v>
      </c>
      <c r="E667" s="26" t="s">
        <v>3374</v>
      </c>
      <c r="F667" s="26" t="s">
        <v>1656</v>
      </c>
      <c r="G667" s="462" t="s">
        <v>5590</v>
      </c>
    </row>
    <row r="668" spans="1:11" ht="15" customHeight="1">
      <c r="A668" s="21" t="s">
        <v>9</v>
      </c>
      <c r="B668" s="21" t="s">
        <v>5034</v>
      </c>
      <c r="C668" s="21" t="s">
        <v>3374</v>
      </c>
      <c r="D668" s="26" t="s">
        <v>782</v>
      </c>
      <c r="E668" s="21" t="s">
        <v>1653</v>
      </c>
      <c r="F668" s="21" t="s">
        <v>790</v>
      </c>
      <c r="G668" s="448"/>
    </row>
    <row r="669" spans="1:11" ht="15" customHeight="1">
      <c r="A669" s="21" t="s">
        <v>3398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95" t="s">
        <v>5540</v>
      </c>
      <c r="B671" s="496"/>
    </row>
    <row r="672" spans="1:11" ht="15" customHeight="1">
      <c r="A672" s="290" t="s">
        <v>2688</v>
      </c>
      <c r="B672" s="290" t="s">
        <v>2689</v>
      </c>
      <c r="C672" s="290" t="s">
        <v>2690</v>
      </c>
      <c r="D672" s="290" t="s">
        <v>2691</v>
      </c>
      <c r="E672" s="290" t="s">
        <v>2692</v>
      </c>
      <c r="F672" s="290" t="s">
        <v>2693</v>
      </c>
      <c r="G672" s="290" t="s">
        <v>2694</v>
      </c>
      <c r="H672" s="290" t="s">
        <v>2695</v>
      </c>
      <c r="I672" s="290" t="s">
        <v>5375</v>
      </c>
      <c r="J672" s="447" t="s">
        <v>2451</v>
      </c>
      <c r="K672" s="221" t="s">
        <v>5599</v>
      </c>
    </row>
    <row r="673" spans="1:11" ht="15" customHeight="1">
      <c r="A673" s="25" t="s">
        <v>3365</v>
      </c>
      <c r="B673" s="25" t="s">
        <v>3385</v>
      </c>
      <c r="C673" s="25" t="s">
        <v>771</v>
      </c>
      <c r="D673" s="25" t="s">
        <v>1644</v>
      </c>
      <c r="E673" s="25" t="s">
        <v>779</v>
      </c>
      <c r="F673" s="25" t="s">
        <v>3396</v>
      </c>
      <c r="G673" s="25" t="s">
        <v>2029</v>
      </c>
      <c r="H673" s="25" t="s">
        <v>2029</v>
      </c>
      <c r="I673" s="25" t="s">
        <v>162</v>
      </c>
      <c r="J673" s="389" t="s">
        <v>2007</v>
      </c>
      <c r="K673" t="s">
        <v>5600</v>
      </c>
    </row>
    <row r="674" spans="1:11" ht="15" customHeight="1">
      <c r="A674" s="26" t="s">
        <v>771</v>
      </c>
      <c r="B674" s="26" t="s">
        <v>1654</v>
      </c>
      <c r="C674" s="26" t="s">
        <v>3365</v>
      </c>
      <c r="D674" s="26" t="s">
        <v>5584</v>
      </c>
      <c r="E674" s="26" t="s">
        <v>154</v>
      </c>
      <c r="F674" s="26" t="s">
        <v>162</v>
      </c>
      <c r="G674" s="26" t="s">
        <v>15</v>
      </c>
      <c r="H674" s="26" t="s">
        <v>2025</v>
      </c>
      <c r="I674" s="26" t="s">
        <v>3396</v>
      </c>
      <c r="J674" s="462" t="s">
        <v>5591</v>
      </c>
    </row>
    <row r="675" spans="1:11" ht="15" customHeight="1">
      <c r="A675" s="21" t="s">
        <v>3382</v>
      </c>
      <c r="B675" s="21" t="s">
        <v>763</v>
      </c>
      <c r="C675" s="21" t="s">
        <v>3382</v>
      </c>
      <c r="D675" s="21" t="s">
        <v>1653</v>
      </c>
      <c r="E675" s="21" t="s">
        <v>17</v>
      </c>
      <c r="F675" s="21" t="s">
        <v>3365</v>
      </c>
      <c r="G675" s="21" t="s">
        <v>738</v>
      </c>
      <c r="H675" s="21" t="s">
        <v>2010</v>
      </c>
      <c r="I675" s="21" t="s">
        <v>2029</v>
      </c>
      <c r="J675" s="448"/>
    </row>
    <row r="676" spans="1:11" ht="15" customHeight="1"/>
    <row r="677" spans="1:11" ht="15" customHeight="1">
      <c r="A677" s="482" t="s">
        <v>5541</v>
      </c>
      <c r="F677" s="443"/>
    </row>
    <row r="678" spans="1:11" ht="15" customHeight="1">
      <c r="A678" s="24" t="s">
        <v>5542</v>
      </c>
    </row>
    <row r="679" spans="1:11" ht="15" customHeight="1">
      <c r="A679" s="25" t="s">
        <v>771</v>
      </c>
      <c r="B679" s="447" t="s">
        <v>2451</v>
      </c>
      <c r="C679" s="221" t="s">
        <v>4705</v>
      </c>
      <c r="F679" s="18"/>
    </row>
    <row r="680" spans="1:11" ht="15" customHeight="1">
      <c r="A680" s="26" t="s">
        <v>11</v>
      </c>
      <c r="B680" s="389" t="s">
        <v>2007</v>
      </c>
      <c r="C680" t="s">
        <v>5630</v>
      </c>
    </row>
    <row r="681" spans="1:11" ht="15" customHeight="1">
      <c r="A681" s="21" t="s">
        <v>31</v>
      </c>
      <c r="B681" s="462" t="s">
        <v>5625</v>
      </c>
    </row>
    <row r="682" spans="1:11" ht="15" customHeight="1">
      <c r="B682" s="448"/>
      <c r="F682" s="443"/>
    </row>
    <row r="683" spans="1:11" ht="15" customHeight="1">
      <c r="A683" s="24" t="s">
        <v>5543</v>
      </c>
    </row>
    <row r="684" spans="1:11" ht="15" customHeight="1">
      <c r="A684" s="290" t="s">
        <v>2688</v>
      </c>
      <c r="B684" s="290" t="s">
        <v>2689</v>
      </c>
      <c r="C684" s="290" t="s">
        <v>2690</v>
      </c>
      <c r="D684" s="290" t="s">
        <v>2691</v>
      </c>
      <c r="E684" s="290" t="s">
        <v>5375</v>
      </c>
      <c r="F684" s="447" t="s">
        <v>2451</v>
      </c>
      <c r="G684" s="221" t="s">
        <v>5511</v>
      </c>
    </row>
    <row r="685" spans="1:11" ht="15" customHeight="1">
      <c r="A685" s="25" t="s">
        <v>153</v>
      </c>
      <c r="B685" s="25" t="s">
        <v>3384</v>
      </c>
      <c r="C685" s="25" t="s">
        <v>771</v>
      </c>
      <c r="D685" s="25" t="s">
        <v>757</v>
      </c>
      <c r="E685" s="25" t="s">
        <v>771</v>
      </c>
      <c r="F685" s="389" t="s">
        <v>2007</v>
      </c>
      <c r="G685" t="s">
        <v>5631</v>
      </c>
    </row>
    <row r="686" spans="1:11" ht="15" customHeight="1">
      <c r="A686" s="26" t="s">
        <v>3365</v>
      </c>
      <c r="B686" s="26" t="s">
        <v>33</v>
      </c>
      <c r="C686" s="26" t="s">
        <v>748</v>
      </c>
      <c r="D686" s="26" t="s">
        <v>800</v>
      </c>
      <c r="E686" s="26" t="s">
        <v>764</v>
      </c>
      <c r="F686" s="462" t="s">
        <v>5626</v>
      </c>
    </row>
    <row r="687" spans="1:11" ht="15" customHeight="1">
      <c r="A687" s="21" t="s">
        <v>1647</v>
      </c>
      <c r="B687" s="21" t="s">
        <v>153</v>
      </c>
      <c r="C687" s="21" t="s">
        <v>738</v>
      </c>
      <c r="D687" s="26" t="s">
        <v>3382</v>
      </c>
      <c r="E687" s="21" t="s">
        <v>748</v>
      </c>
      <c r="F687" s="448"/>
    </row>
    <row r="688" spans="1:11" ht="15" customHeight="1"/>
    <row r="689" spans="1:11" ht="15" customHeight="1">
      <c r="A689" s="495" t="s">
        <v>5544</v>
      </c>
      <c r="B689" s="496"/>
    </row>
    <row r="690" spans="1:11" ht="15" customHeight="1">
      <c r="A690" s="290" t="s">
        <v>2688</v>
      </c>
      <c r="B690" s="290" t="s">
        <v>2689</v>
      </c>
      <c r="C690" s="290" t="s">
        <v>2690</v>
      </c>
      <c r="D690" s="290" t="s">
        <v>2691</v>
      </c>
      <c r="E690" s="290" t="s">
        <v>2692</v>
      </c>
      <c r="F690" s="290" t="s">
        <v>5375</v>
      </c>
      <c r="G690" s="447" t="s">
        <v>2451</v>
      </c>
      <c r="H690" s="221" t="s">
        <v>4734</v>
      </c>
    </row>
    <row r="691" spans="1:11" ht="15" customHeight="1">
      <c r="A691" s="25" t="s">
        <v>763</v>
      </c>
      <c r="B691" s="25" t="s">
        <v>762</v>
      </c>
      <c r="C691" s="25" t="s">
        <v>15</v>
      </c>
      <c r="D691" s="25" t="s">
        <v>763</v>
      </c>
      <c r="E691" s="25" t="s">
        <v>2051</v>
      </c>
      <c r="F691" s="25" t="s">
        <v>2051</v>
      </c>
      <c r="G691" s="389" t="s">
        <v>2007</v>
      </c>
      <c r="H691" t="s">
        <v>5632</v>
      </c>
    </row>
    <row r="692" spans="1:11" ht="15" customHeight="1">
      <c r="A692" s="26" t="s">
        <v>2023</v>
      </c>
      <c r="B692" s="26" t="s">
        <v>153</v>
      </c>
      <c r="C692" s="26" t="s">
        <v>771</v>
      </c>
      <c r="D692" s="26" t="s">
        <v>1</v>
      </c>
      <c r="E692" s="26" t="s">
        <v>3380</v>
      </c>
      <c r="F692" s="26" t="s">
        <v>763</v>
      </c>
      <c r="G692" s="462" t="s">
        <v>5627</v>
      </c>
    </row>
    <row r="693" spans="1:11" ht="15" customHeight="1">
      <c r="A693" s="21" t="s">
        <v>762</v>
      </c>
      <c r="B693" s="21" t="s">
        <v>2009</v>
      </c>
      <c r="C693" s="26" t="s">
        <v>3379</v>
      </c>
      <c r="D693" s="21" t="s">
        <v>2051</v>
      </c>
      <c r="E693" s="21" t="s">
        <v>728</v>
      </c>
      <c r="F693" s="21" t="s">
        <v>1</v>
      </c>
      <c r="G693" s="448"/>
    </row>
    <row r="694" spans="1:11" ht="15" customHeight="1">
      <c r="G694" s="18"/>
    </row>
    <row r="695" spans="1:11" ht="15" customHeight="1">
      <c r="A695" s="495" t="s">
        <v>5545</v>
      </c>
      <c r="B695" s="496"/>
    </row>
    <row r="696" spans="1:11" ht="15" customHeight="1">
      <c r="A696" s="290" t="s">
        <v>2688</v>
      </c>
      <c r="B696" s="290" t="s">
        <v>2689</v>
      </c>
      <c r="C696" s="290" t="s">
        <v>2690</v>
      </c>
      <c r="D696" s="290" t="s">
        <v>2691</v>
      </c>
      <c r="E696" s="290" t="s">
        <v>2692</v>
      </c>
      <c r="F696" s="290" t="s">
        <v>5375</v>
      </c>
      <c r="G696" s="447" t="s">
        <v>2451</v>
      </c>
      <c r="H696" s="221" t="s">
        <v>5634</v>
      </c>
    </row>
    <row r="697" spans="1:11" ht="15" customHeight="1">
      <c r="A697" s="25" t="s">
        <v>3379</v>
      </c>
      <c r="B697" s="25" t="s">
        <v>3372</v>
      </c>
      <c r="C697" s="25" t="s">
        <v>796</v>
      </c>
      <c r="D697" s="25" t="s">
        <v>746</v>
      </c>
      <c r="E697" s="25" t="s">
        <v>3385</v>
      </c>
      <c r="F697" s="25" t="s">
        <v>796</v>
      </c>
      <c r="G697" s="389" t="s">
        <v>2007</v>
      </c>
      <c r="H697" t="s">
        <v>5635</v>
      </c>
    </row>
    <row r="698" spans="1:11" ht="15" customHeight="1">
      <c r="A698" s="26" t="s">
        <v>3394</v>
      </c>
      <c r="B698" s="26" t="s">
        <v>3380</v>
      </c>
      <c r="C698" s="26" t="s">
        <v>2023</v>
      </c>
      <c r="D698" s="26" t="s">
        <v>1647</v>
      </c>
      <c r="E698" s="26" t="s">
        <v>3379</v>
      </c>
      <c r="F698" s="26" t="s">
        <v>25</v>
      </c>
      <c r="G698" s="462" t="s">
        <v>5628</v>
      </c>
    </row>
    <row r="699" spans="1:11" ht="15" customHeight="1">
      <c r="A699" s="21" t="s">
        <v>790</v>
      </c>
      <c r="B699" s="21" t="s">
        <v>180</v>
      </c>
      <c r="C699" s="21" t="s">
        <v>3382</v>
      </c>
      <c r="D699" s="26" t="s">
        <v>796</v>
      </c>
      <c r="E699" s="21" t="s">
        <v>1659</v>
      </c>
      <c r="F699" s="21" t="s">
        <v>2017</v>
      </c>
      <c r="G699" s="448"/>
    </row>
    <row r="700" spans="1:11" ht="15" customHeight="1">
      <c r="A700" s="21"/>
      <c r="B700" s="21"/>
      <c r="C700" s="21"/>
      <c r="D700" s="26" t="s">
        <v>738</v>
      </c>
      <c r="E700" s="21"/>
      <c r="F700" s="21" t="s">
        <v>746</v>
      </c>
      <c r="G700" s="1"/>
    </row>
    <row r="701" spans="1:11" ht="15" customHeight="1"/>
    <row r="702" spans="1:11" ht="15" customHeight="1">
      <c r="A702" s="495" t="s">
        <v>5624</v>
      </c>
      <c r="B702" s="496"/>
    </row>
    <row r="703" spans="1:11" ht="15" customHeight="1">
      <c r="A703" s="290" t="s">
        <v>2688</v>
      </c>
      <c r="B703" s="290" t="s">
        <v>2689</v>
      </c>
      <c r="C703" s="290" t="s">
        <v>2690</v>
      </c>
      <c r="D703" s="290" t="s">
        <v>2691</v>
      </c>
      <c r="E703" s="290" t="s">
        <v>2692</v>
      </c>
      <c r="F703" s="290" t="s">
        <v>2693</v>
      </c>
      <c r="G703" s="290" t="s">
        <v>2694</v>
      </c>
      <c r="H703" s="290" t="s">
        <v>2695</v>
      </c>
      <c r="I703" s="290" t="s">
        <v>5375</v>
      </c>
      <c r="J703" s="447" t="s">
        <v>2451</v>
      </c>
      <c r="K703" s="221" t="s">
        <v>5633</v>
      </c>
    </row>
    <row r="704" spans="1:11" ht="15" customHeight="1">
      <c r="A704" s="25" t="s">
        <v>3366</v>
      </c>
      <c r="B704" s="25" t="s">
        <v>3369</v>
      </c>
      <c r="C704" s="25" t="s">
        <v>3366</v>
      </c>
      <c r="D704" s="25" t="s">
        <v>3366</v>
      </c>
      <c r="E704" s="25" t="s">
        <v>764</v>
      </c>
      <c r="F704" s="25" t="s">
        <v>5034</v>
      </c>
      <c r="G704" s="25" t="s">
        <v>3369</v>
      </c>
      <c r="H704" s="25" t="s">
        <v>1644</v>
      </c>
      <c r="I704" s="25" t="s">
        <v>3366</v>
      </c>
      <c r="J704" s="389" t="s">
        <v>800</v>
      </c>
      <c r="K704" t="s">
        <v>5636</v>
      </c>
    </row>
    <row r="705" spans="1:10" ht="15" customHeight="1">
      <c r="A705" s="26" t="s">
        <v>3369</v>
      </c>
      <c r="B705" s="26" t="s">
        <v>3378</v>
      </c>
      <c r="C705" s="26" t="s">
        <v>1655</v>
      </c>
      <c r="D705" s="26" t="s">
        <v>141</v>
      </c>
      <c r="E705" s="26" t="s">
        <v>800</v>
      </c>
      <c r="F705" s="26" t="s">
        <v>5034</v>
      </c>
      <c r="G705" s="26" t="s">
        <v>23</v>
      </c>
      <c r="H705" s="26" t="s">
        <v>779</v>
      </c>
      <c r="I705" s="26" t="s">
        <v>17</v>
      </c>
      <c r="J705" s="462" t="s">
        <v>5629</v>
      </c>
    </row>
    <row r="706" spans="1:10" ht="15" customHeight="1">
      <c r="A706" s="21" t="s">
        <v>27</v>
      </c>
      <c r="B706" s="21" t="s">
        <v>2001</v>
      </c>
      <c r="C706" s="21" t="s">
        <v>17</v>
      </c>
      <c r="D706" s="21" t="s">
        <v>746</v>
      </c>
      <c r="E706" s="21" t="s">
        <v>2025</v>
      </c>
      <c r="F706" s="21" t="s">
        <v>5034</v>
      </c>
      <c r="G706" s="21" t="s">
        <v>3397</v>
      </c>
      <c r="H706" s="21" t="s">
        <v>1647</v>
      </c>
      <c r="I706" s="21" t="s">
        <v>2017</v>
      </c>
      <c r="J706" s="448"/>
    </row>
    <row r="707" spans="1:10" ht="15" customHeight="1">
      <c r="A707" s="21"/>
      <c r="B707" s="21"/>
      <c r="C707" s="21" t="s">
        <v>778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82" t="s">
        <v>5546</v>
      </c>
    </row>
    <row r="710" spans="1:10" ht="15" customHeight="1">
      <c r="A710" s="3" t="s">
        <v>4534</v>
      </c>
    </row>
    <row r="712" spans="1:10" ht="15" customHeight="1">
      <c r="A712" s="482" t="s">
        <v>5549</v>
      </c>
    </row>
    <row r="713" spans="1:10" ht="15" customHeight="1">
      <c r="A713" s="3" t="s">
        <v>4534</v>
      </c>
    </row>
    <row r="714" spans="1:10" ht="15" customHeight="1">
      <c r="A714" s="35"/>
    </row>
    <row r="715" spans="1:10" ht="15" customHeight="1">
      <c r="A715" s="482" t="s">
        <v>5552</v>
      </c>
    </row>
    <row r="716" spans="1:10" ht="15" customHeight="1">
      <c r="A716" s="24" t="s">
        <v>5639</v>
      </c>
    </row>
    <row r="717" spans="1:10" ht="15" customHeight="1">
      <c r="A717" s="290" t="s">
        <v>2688</v>
      </c>
      <c r="B717" s="290" t="s">
        <v>2689</v>
      </c>
      <c r="C717" s="290" t="s">
        <v>2690</v>
      </c>
      <c r="D717" s="290" t="s">
        <v>2691</v>
      </c>
      <c r="E717" s="290" t="s">
        <v>2692</v>
      </c>
      <c r="F717" s="290" t="s">
        <v>5375</v>
      </c>
      <c r="G717" s="447" t="s">
        <v>2451</v>
      </c>
      <c r="H717" s="569" t="s">
        <v>5680</v>
      </c>
    </row>
    <row r="718" spans="1:10" ht="15" customHeight="1">
      <c r="A718" s="560" t="s">
        <v>15</v>
      </c>
      <c r="B718" s="560" t="s">
        <v>3382</v>
      </c>
      <c r="C718" s="560" t="s">
        <v>2051</v>
      </c>
      <c r="D718" s="560" t="s">
        <v>1</v>
      </c>
      <c r="E718" s="560" t="s">
        <v>2051</v>
      </c>
      <c r="F718" s="567" t="s">
        <v>15</v>
      </c>
      <c r="G718" s="570" t="s">
        <v>800</v>
      </c>
      <c r="H718" s="572" t="s">
        <v>5686</v>
      </c>
    </row>
    <row r="719" spans="1:10" ht="15" customHeight="1">
      <c r="A719" s="561" t="s">
        <v>33</v>
      </c>
      <c r="B719" s="561" t="s">
        <v>15</v>
      </c>
      <c r="C719" s="561" t="s">
        <v>764</v>
      </c>
      <c r="D719" s="561" t="s">
        <v>783</v>
      </c>
      <c r="E719" s="561" t="s">
        <v>764</v>
      </c>
      <c r="F719" s="568" t="s">
        <v>33</v>
      </c>
      <c r="G719" s="571" t="s">
        <v>5683</v>
      </c>
    </row>
    <row r="720" spans="1:10" ht="15" customHeight="1">
      <c r="A720" s="559" t="s">
        <v>788</v>
      </c>
      <c r="B720" s="559" t="s">
        <v>2051</v>
      </c>
      <c r="C720" s="561" t="s">
        <v>33</v>
      </c>
      <c r="D720" s="559" t="s">
        <v>2052</v>
      </c>
      <c r="E720" s="561" t="s">
        <v>33</v>
      </c>
      <c r="F720" s="566" t="s">
        <v>2051</v>
      </c>
      <c r="G720" s="448"/>
    </row>
    <row r="721" spans="1:8" ht="15" customHeight="1">
      <c r="A721" s="559" t="s">
        <v>3396</v>
      </c>
      <c r="B721" s="561"/>
      <c r="C721" s="561"/>
      <c r="D721" s="559" t="s">
        <v>1644</v>
      </c>
      <c r="E721" s="558"/>
    </row>
    <row r="722" spans="1:8" ht="15" customHeight="1">
      <c r="A722" s="559" t="s">
        <v>748</v>
      </c>
      <c r="B722" s="559"/>
      <c r="C722" s="559"/>
      <c r="D722" s="559"/>
      <c r="E722" s="558"/>
    </row>
    <row r="723" spans="1:8" ht="15" customHeight="1">
      <c r="A723" s="559" t="s">
        <v>3376</v>
      </c>
      <c r="B723" s="559"/>
      <c r="C723" s="559"/>
      <c r="D723" s="559"/>
      <c r="E723" s="558"/>
    </row>
    <row r="724" spans="1:8" ht="15" customHeight="1">
      <c r="A724" s="559" t="s">
        <v>3379</v>
      </c>
      <c r="B724" s="559"/>
      <c r="C724" s="559"/>
      <c r="D724" s="559"/>
      <c r="E724" s="558"/>
    </row>
    <row r="725" spans="1:8" ht="15" customHeight="1"/>
    <row r="726" spans="1:8" ht="15" customHeight="1">
      <c r="A726" s="24" t="s">
        <v>5640</v>
      </c>
    </row>
    <row r="727" spans="1:8" ht="15" customHeight="1">
      <c r="A727" s="290" t="s">
        <v>2688</v>
      </c>
      <c r="B727" s="290" t="s">
        <v>2689</v>
      </c>
      <c r="C727" s="290" t="s">
        <v>2690</v>
      </c>
      <c r="D727" s="290" t="s">
        <v>5550</v>
      </c>
      <c r="E727" s="290" t="s">
        <v>5551</v>
      </c>
      <c r="F727" s="290" t="s">
        <v>5375</v>
      </c>
      <c r="G727" s="447" t="s">
        <v>2451</v>
      </c>
      <c r="H727" s="569" t="s">
        <v>5681</v>
      </c>
    </row>
    <row r="728" spans="1:8" ht="15" customHeight="1">
      <c r="A728" s="564" t="s">
        <v>728</v>
      </c>
      <c r="B728" s="564" t="s">
        <v>779</v>
      </c>
      <c r="C728" s="564" t="s">
        <v>25</v>
      </c>
      <c r="D728" s="564" t="s">
        <v>728</v>
      </c>
      <c r="E728" s="564" t="s">
        <v>771</v>
      </c>
      <c r="F728" s="567" t="s">
        <v>779</v>
      </c>
      <c r="G728" s="570" t="s">
        <v>800</v>
      </c>
      <c r="H728" s="572" t="s">
        <v>5687</v>
      </c>
    </row>
    <row r="729" spans="1:8" ht="15" customHeight="1">
      <c r="A729" s="565" t="s">
        <v>23</v>
      </c>
      <c r="B729" s="564" t="s">
        <v>21</v>
      </c>
      <c r="C729" s="564" t="s">
        <v>3393</v>
      </c>
      <c r="D729" s="565" t="s">
        <v>23</v>
      </c>
      <c r="E729" s="565" t="s">
        <v>3396</v>
      </c>
      <c r="F729" s="568" t="s">
        <v>1654</v>
      </c>
      <c r="G729" s="571" t="s">
        <v>5684</v>
      </c>
    </row>
    <row r="730" spans="1:8" ht="15" customHeight="1">
      <c r="A730" s="565" t="s">
        <v>771</v>
      </c>
      <c r="B730" s="564" t="s">
        <v>2052</v>
      </c>
      <c r="C730" s="564" t="s">
        <v>33</v>
      </c>
      <c r="D730" s="565" t="s">
        <v>771</v>
      </c>
      <c r="E730" s="565" t="s">
        <v>3369</v>
      </c>
      <c r="F730" s="566" t="s">
        <v>3374</v>
      </c>
      <c r="G730" s="448"/>
    </row>
    <row r="731" spans="1:8" ht="15" customHeight="1">
      <c r="A731" s="565"/>
      <c r="B731" s="564" t="s">
        <v>778</v>
      </c>
      <c r="C731" s="564" t="s">
        <v>5679</v>
      </c>
      <c r="D731" s="563"/>
      <c r="E731" s="565" t="s">
        <v>3364</v>
      </c>
    </row>
    <row r="732" spans="1:8" ht="15" customHeight="1">
      <c r="A732" s="565"/>
      <c r="B732" s="564"/>
      <c r="C732" s="564" t="s">
        <v>783</v>
      </c>
      <c r="D732" s="563"/>
      <c r="E732" s="562"/>
    </row>
    <row r="733" spans="1:8" ht="15" customHeight="1">
      <c r="A733" s="565"/>
      <c r="B733" s="564"/>
      <c r="C733" s="564" t="s">
        <v>1660</v>
      </c>
      <c r="D733" s="563"/>
      <c r="E733" s="562"/>
    </row>
    <row r="734" spans="1:8" ht="15" customHeight="1"/>
    <row r="735" spans="1:8" ht="15" customHeight="1">
      <c r="A735" s="482" t="s">
        <v>5553</v>
      </c>
    </row>
    <row r="736" spans="1:8" ht="15" customHeight="1">
      <c r="A736" s="24" t="s">
        <v>5641</v>
      </c>
    </row>
    <row r="737" spans="1:11" ht="15" customHeight="1">
      <c r="A737" s="290" t="s">
        <v>2688</v>
      </c>
      <c r="B737" s="290" t="s">
        <v>2689</v>
      </c>
      <c r="C737" s="290" t="s">
        <v>2690</v>
      </c>
      <c r="D737" s="290" t="s">
        <v>2691</v>
      </c>
      <c r="E737" s="290" t="s">
        <v>2692</v>
      </c>
      <c r="F737" s="290" t="s">
        <v>2693</v>
      </c>
      <c r="G737" s="290" t="s">
        <v>2694</v>
      </c>
      <c r="H737" s="290" t="s">
        <v>2695</v>
      </c>
      <c r="I737" s="290" t="s">
        <v>5375</v>
      </c>
      <c r="J737" s="447" t="s">
        <v>2451</v>
      </c>
      <c r="K737" s="569" t="s">
        <v>5682</v>
      </c>
    </row>
    <row r="738" spans="1:11" ht="15" customHeight="1">
      <c r="A738" s="567" t="s">
        <v>3397</v>
      </c>
      <c r="B738" s="567" t="s">
        <v>5034</v>
      </c>
      <c r="C738" s="567" t="s">
        <v>3364</v>
      </c>
      <c r="D738" s="567" t="s">
        <v>3397</v>
      </c>
      <c r="E738" s="567" t="s">
        <v>2022</v>
      </c>
      <c r="F738" s="567" t="s">
        <v>2022</v>
      </c>
      <c r="G738" s="567" t="s">
        <v>3364</v>
      </c>
      <c r="H738" s="567" t="s">
        <v>3397</v>
      </c>
      <c r="I738" s="567" t="s">
        <v>3364</v>
      </c>
      <c r="J738" s="570" t="s">
        <v>800</v>
      </c>
      <c r="K738" s="572" t="s">
        <v>5688</v>
      </c>
    </row>
    <row r="739" spans="1:11" ht="15" customHeight="1">
      <c r="A739" s="567" t="s">
        <v>3394</v>
      </c>
      <c r="B739" s="568" t="s">
        <v>5034</v>
      </c>
      <c r="C739" s="567" t="s">
        <v>1654</v>
      </c>
      <c r="D739" s="567" t="s">
        <v>3394</v>
      </c>
      <c r="E739" s="568" t="s">
        <v>5034</v>
      </c>
      <c r="F739" s="568" t="s">
        <v>3397</v>
      </c>
      <c r="G739" s="567" t="s">
        <v>1654</v>
      </c>
      <c r="H739" s="567" t="s">
        <v>3394</v>
      </c>
      <c r="I739" s="567" t="s">
        <v>1654</v>
      </c>
      <c r="J739" s="571" t="s">
        <v>5685</v>
      </c>
    </row>
    <row r="740" spans="1:11" ht="15" customHeight="1">
      <c r="A740" s="566" t="s">
        <v>2009</v>
      </c>
      <c r="B740" s="566" t="s">
        <v>5034</v>
      </c>
      <c r="C740" s="566" t="s">
        <v>5034</v>
      </c>
      <c r="D740" s="566" t="s">
        <v>2009</v>
      </c>
      <c r="E740" s="566" t="s">
        <v>5034</v>
      </c>
      <c r="F740" s="568" t="s">
        <v>3394</v>
      </c>
      <c r="G740" s="566" t="s">
        <v>5034</v>
      </c>
      <c r="H740" s="566" t="s">
        <v>2009</v>
      </c>
      <c r="I740" s="566" t="s">
        <v>3397</v>
      </c>
      <c r="J740" s="448"/>
    </row>
    <row r="741" spans="1:11" ht="15" customHeight="1">
      <c r="A741" s="445"/>
      <c r="I741" s="566" t="s">
        <v>3394</v>
      </c>
    </row>
    <row r="742" spans="1:11" ht="15" customHeight="1">
      <c r="A742" s="482" t="s">
        <v>5554</v>
      </c>
    </row>
    <row r="743" spans="1:11" ht="15" customHeight="1">
      <c r="A743" s="495" t="s">
        <v>5642</v>
      </c>
      <c r="B743" s="496"/>
    </row>
    <row r="744" spans="1:11" ht="15" customHeight="1">
      <c r="A744" s="290" t="s">
        <v>2688</v>
      </c>
      <c r="B744" s="290" t="s">
        <v>2689</v>
      </c>
      <c r="C744" s="290" t="s">
        <v>2690</v>
      </c>
      <c r="D744" s="290" t="s">
        <v>2691</v>
      </c>
      <c r="E744" s="290" t="s">
        <v>2692</v>
      </c>
      <c r="F744" s="290" t="s">
        <v>2693</v>
      </c>
      <c r="G744" s="290" t="s">
        <v>2694</v>
      </c>
      <c r="H744" s="290" t="s">
        <v>2695</v>
      </c>
      <c r="I744" s="290" t="s">
        <v>5390</v>
      </c>
      <c r="J744" s="290" t="s">
        <v>5391</v>
      </c>
    </row>
    <row r="745" spans="1:11" ht="1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</row>
    <row r="746" spans="1:11" ht="1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</row>
    <row r="747" spans="1:11" ht="15" customHeight="1">
      <c r="A747" s="21"/>
      <c r="B747" s="21"/>
      <c r="C747" s="21"/>
      <c r="D747" s="21"/>
      <c r="E747" s="21"/>
      <c r="F747" s="21"/>
      <c r="G747" s="26"/>
      <c r="H747" s="21"/>
      <c r="I747" s="21"/>
      <c r="J747" s="21"/>
    </row>
    <row r="748" spans="1:11" ht="15" customHeight="1">
      <c r="A748" s="290" t="s">
        <v>5392</v>
      </c>
      <c r="B748" s="290" t="s">
        <v>5393</v>
      </c>
      <c r="C748" s="290" t="s">
        <v>5394</v>
      </c>
      <c r="D748" s="290" t="s">
        <v>5395</v>
      </c>
      <c r="E748" s="290" t="s">
        <v>5396</v>
      </c>
      <c r="F748" s="290" t="s">
        <v>5397</v>
      </c>
      <c r="G748" s="290" t="s">
        <v>5398</v>
      </c>
      <c r="H748" s="290" t="s">
        <v>5399</v>
      </c>
      <c r="I748" s="290" t="s">
        <v>5400</v>
      </c>
      <c r="J748" s="290" t="s">
        <v>5401</v>
      </c>
    </row>
    <row r="749" spans="1:11" ht="1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 spans="1:11" ht="15" customHeight="1">
      <c r="A750" s="26"/>
      <c r="B750" s="26"/>
      <c r="C750" s="26"/>
      <c r="D750" s="26"/>
      <c r="E750" s="25"/>
      <c r="F750" s="26"/>
      <c r="G750" s="26"/>
      <c r="H750" s="26"/>
      <c r="I750" s="26"/>
      <c r="J750" s="26"/>
    </row>
    <row r="751" spans="1:11" ht="1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</row>
    <row r="752" spans="1:11" ht="15" customHeight="1">
      <c r="A752" s="290" t="s">
        <v>5402</v>
      </c>
      <c r="B752" s="290" t="s">
        <v>5491</v>
      </c>
      <c r="C752" s="290" t="s">
        <v>5375</v>
      </c>
      <c r="D752" s="447" t="s">
        <v>2451</v>
      </c>
      <c r="E752" s="221"/>
    </row>
    <row r="753" spans="1:4" ht="15" customHeight="1">
      <c r="A753" s="25"/>
      <c r="B753" s="25"/>
      <c r="C753" s="25"/>
      <c r="D753" s="389"/>
    </row>
    <row r="754" spans="1:4" ht="15" customHeight="1">
      <c r="A754" s="26"/>
      <c r="B754" s="26"/>
      <c r="C754" s="26"/>
      <c r="D754" s="462"/>
    </row>
    <row r="755" spans="1:4" ht="15" customHeight="1">
      <c r="A755" s="21"/>
      <c r="B755" s="21"/>
      <c r="C755" s="21"/>
      <c r="D755" s="448"/>
    </row>
    <row r="756" spans="1:4" ht="15" customHeight="1">
      <c r="A756" s="445"/>
    </row>
    <row r="757" spans="1:4" ht="15" customHeight="1"/>
    <row r="758" spans="1:4" ht="15" customHeight="1"/>
    <row r="759" spans="1:4" ht="15" customHeight="1"/>
    <row r="760" spans="1:4" ht="15" customHeight="1"/>
    <row r="761" spans="1:4" ht="15" customHeight="1"/>
    <row r="762" spans="1:4" ht="15" customHeight="1"/>
    <row r="763" spans="1:4" ht="15" customHeight="1"/>
    <row r="764" spans="1:4" ht="15" customHeight="1"/>
    <row r="765" spans="1:4" ht="15" customHeight="1"/>
    <row r="766" spans="1:4" ht="15" customHeight="1"/>
    <row r="767" spans="1:4" ht="15" customHeight="1"/>
    <row r="768" spans="1:4" ht="15" customHeight="1">
      <c r="A768" s="24" t="s">
        <v>5547</v>
      </c>
    </row>
    <row r="769" spans="1:2" ht="15" customHeight="1">
      <c r="B769" s="447" t="s">
        <v>2451</v>
      </c>
    </row>
    <row r="770" spans="1:2" ht="15" customHeight="1">
      <c r="A770" s="39"/>
      <c r="B770" s="389"/>
    </row>
    <row r="771" spans="1:2" ht="15" customHeight="1">
      <c r="B771" s="462"/>
    </row>
    <row r="772" spans="1:2" ht="15" customHeight="1">
      <c r="B772" s="448"/>
    </row>
    <row r="773" spans="1:2" ht="15" customHeight="1">
      <c r="A773" s="24" t="s">
        <v>5548</v>
      </c>
    </row>
    <row r="774" spans="1:2" ht="15" customHeight="1">
      <c r="B774" s="447" t="s">
        <v>2451</v>
      </c>
    </row>
    <row r="775" spans="1:2" ht="15" customHeight="1">
      <c r="A775" s="39"/>
      <c r="B775" s="389"/>
    </row>
    <row r="776" spans="1:2" ht="15" customHeight="1">
      <c r="B776" s="462"/>
    </row>
    <row r="777" spans="1:2" ht="15" customHeight="1">
      <c r="B777" s="448"/>
    </row>
    <row r="778" spans="1:2" ht="15" customHeight="1"/>
    <row r="779" spans="1:2" ht="15" customHeight="1"/>
    <row r="780" spans="1:2" ht="15" customHeight="1"/>
    <row r="781" spans="1:2" ht="15" customHeight="1"/>
    <row r="782" spans="1:2" ht="15" customHeight="1"/>
    <row r="783" spans="1:2" ht="15" customHeight="1"/>
    <row r="784" spans="1:2" ht="15" customHeight="1"/>
    <row r="785" spans="1:6" ht="15" customHeight="1">
      <c r="A785" s="39"/>
      <c r="F785" s="443"/>
    </row>
    <row r="786" spans="1:6" ht="15" customHeight="1"/>
    <row r="787" spans="1:6" ht="15" customHeight="1">
      <c r="F787" s="18"/>
    </row>
    <row r="788" spans="1:6" ht="15" customHeight="1"/>
    <row r="789" spans="1:6" ht="15" customHeight="1">
      <c r="A789" s="39"/>
    </row>
    <row r="790" spans="1:6" ht="15" customHeight="1">
      <c r="A790" s="39"/>
      <c r="F790" s="443"/>
    </row>
    <row r="791" spans="1:6" ht="15" customHeight="1"/>
    <row r="792" spans="1:6" ht="15" customHeight="1">
      <c r="F792" s="18"/>
    </row>
    <row r="793" spans="1:6" ht="15" customHeight="1"/>
    <row r="794" spans="1:6" ht="15" customHeight="1">
      <c r="A794" s="39"/>
    </row>
    <row r="795" spans="1:6" ht="15" customHeight="1">
      <c r="A795" s="39"/>
      <c r="F795" s="443"/>
    </row>
    <row r="796" spans="1:6" ht="15" customHeight="1"/>
    <row r="797" spans="1:6" ht="15" customHeight="1">
      <c r="F797" s="18"/>
    </row>
    <row r="798" spans="1:6" ht="15" customHeight="1"/>
    <row r="799" spans="1:6" ht="15" customHeight="1">
      <c r="A799" s="39"/>
    </row>
    <row r="800" spans="1:6" ht="15" customHeight="1">
      <c r="A800" s="39"/>
      <c r="F800" s="443"/>
    </row>
    <row r="801" spans="1:6" ht="15" customHeight="1"/>
    <row r="802" spans="1:6" ht="15" customHeight="1">
      <c r="F802" s="18"/>
    </row>
    <row r="803" spans="1:6" ht="15" customHeight="1"/>
    <row r="804" spans="1:6" ht="15" customHeight="1"/>
    <row r="805" spans="1:6" ht="15" customHeight="1"/>
    <row r="806" spans="1:6" ht="15" customHeight="1">
      <c r="A806" s="39"/>
      <c r="F806" s="443"/>
    </row>
    <row r="807" spans="1:6" ht="15" customHeight="1"/>
    <row r="808" spans="1:6" ht="15" customHeight="1">
      <c r="F808" s="18"/>
    </row>
    <row r="809" spans="1:6" ht="15" customHeight="1"/>
    <row r="810" spans="1:6" ht="15" customHeight="1"/>
    <row r="811" spans="1:6" ht="15" customHeight="1">
      <c r="A811" s="39"/>
      <c r="F811" s="443"/>
    </row>
    <row r="812" spans="1:6" ht="15" customHeight="1"/>
    <row r="813" spans="1:6" ht="15" customHeight="1">
      <c r="F813" s="18"/>
    </row>
    <row r="814" spans="1:6" ht="15" customHeight="1"/>
    <row r="815" spans="1:6" ht="15" customHeight="1"/>
    <row r="816" spans="1:6" ht="15" customHeight="1">
      <c r="A816" s="39"/>
      <c r="F816" s="443"/>
    </row>
    <row r="817" spans="1:6" ht="15" customHeight="1"/>
    <row r="818" spans="1:6" ht="15" customHeight="1">
      <c r="F818" s="18"/>
    </row>
    <row r="819" spans="1:6" ht="15" customHeight="1"/>
    <row r="820" spans="1:6" ht="15" customHeight="1"/>
    <row r="821" spans="1:6" ht="15" customHeight="1">
      <c r="A821" s="39"/>
      <c r="F821" s="443"/>
    </row>
    <row r="822" spans="1:6" ht="15" customHeight="1"/>
    <row r="823" spans="1:6" ht="15" customHeight="1">
      <c r="F823" s="18"/>
    </row>
    <row r="824" spans="1:6" ht="15" customHeight="1"/>
    <row r="825" spans="1:6" ht="15" customHeight="1"/>
    <row r="826" spans="1:6" ht="15" customHeight="1"/>
    <row r="827" spans="1:6" ht="15" customHeight="1">
      <c r="A827" s="39"/>
      <c r="F827" s="443"/>
    </row>
    <row r="828" spans="1:6" ht="15" customHeight="1"/>
    <row r="829" spans="1:6" ht="15" customHeight="1">
      <c r="F829" s="18"/>
    </row>
    <row r="830" spans="1:6" ht="15" customHeight="1"/>
    <row r="831" spans="1:6" ht="15" customHeight="1"/>
    <row r="832" spans="1:6" ht="15" customHeight="1">
      <c r="A832" s="39"/>
      <c r="F832" s="443"/>
    </row>
    <row r="833" spans="1:6" ht="15" customHeight="1"/>
    <row r="834" spans="1:6" ht="15" customHeight="1">
      <c r="F834" s="18"/>
    </row>
    <row r="835" spans="1:6" ht="15" customHeight="1"/>
    <row r="836" spans="1:6" ht="15" customHeight="1"/>
    <row r="837" spans="1:6" ht="15" customHeight="1">
      <c r="A837" s="39"/>
      <c r="F837" s="443"/>
    </row>
    <row r="838" spans="1:6" ht="15" customHeight="1"/>
    <row r="839" spans="1:6" ht="15" customHeight="1">
      <c r="F839" s="18"/>
    </row>
    <row r="840" spans="1:6" ht="15" customHeight="1"/>
    <row r="841" spans="1:6" ht="15" customHeight="1"/>
    <row r="842" spans="1:6" ht="15" customHeight="1">
      <c r="A842" s="39"/>
      <c r="F842" s="443"/>
    </row>
    <row r="843" spans="1:6" ht="15" customHeight="1"/>
    <row r="844" spans="1:6" ht="15" customHeight="1">
      <c r="F844" s="18"/>
    </row>
    <row r="845" spans="1:6" ht="15" customHeight="1"/>
    <row r="846" spans="1:6" ht="15" customHeight="1"/>
    <row r="847" spans="1:6" ht="15" customHeight="1">
      <c r="A847" s="226"/>
    </row>
    <row r="848" spans="1:6" ht="15" customHeight="1">
      <c r="A848" s="39"/>
      <c r="F848" s="443"/>
    </row>
    <row r="849" spans="1:6" ht="15" customHeight="1"/>
    <row r="850" spans="1:6" ht="15" customHeight="1">
      <c r="F850" s="18"/>
    </row>
    <row r="851" spans="1:6" ht="15" customHeight="1"/>
    <row r="852" spans="1:6" ht="15" customHeight="1">
      <c r="A852" s="226"/>
    </row>
    <row r="853" spans="1:6" ht="15" customHeight="1">
      <c r="A853" s="39"/>
      <c r="F853" s="443"/>
    </row>
    <row r="854" spans="1:6" ht="15" customHeight="1"/>
    <row r="855" spans="1:6" ht="15" customHeight="1">
      <c r="F855" s="18"/>
    </row>
    <row r="856" spans="1:6" ht="15" customHeight="1"/>
    <row r="857" spans="1:6" ht="15" customHeight="1">
      <c r="A857" s="226"/>
    </row>
    <row r="858" spans="1:6" ht="15" customHeight="1">
      <c r="A858" s="39"/>
      <c r="F858" s="443"/>
    </row>
    <row r="859" spans="1:6" ht="15" customHeight="1"/>
    <row r="860" spans="1:6" ht="15" customHeight="1">
      <c r="F860" s="18"/>
    </row>
    <row r="861" spans="1:6" ht="15" customHeight="1"/>
    <row r="862" spans="1:6" ht="15" customHeight="1">
      <c r="A862" s="226"/>
    </row>
    <row r="863" spans="1:6" ht="15" customHeight="1">
      <c r="A863" s="39"/>
      <c r="F863" s="443"/>
    </row>
    <row r="864" spans="1:6" ht="15" customHeight="1"/>
    <row r="865" spans="1:6" ht="15" customHeight="1">
      <c r="F865" s="18"/>
    </row>
    <row r="866" spans="1:6" ht="15" customHeight="1"/>
    <row r="867" spans="1:6" ht="15" customHeight="1">
      <c r="A867" s="226"/>
    </row>
    <row r="868" spans="1:6" ht="15" customHeight="1">
      <c r="A868" s="39"/>
      <c r="F868" s="443"/>
    </row>
    <row r="869" spans="1:6" ht="15" customHeight="1"/>
    <row r="870" spans="1:6" ht="15" customHeight="1">
      <c r="F870" s="18"/>
    </row>
    <row r="871" spans="1:6" ht="15" customHeight="1"/>
    <row r="872" spans="1:6" ht="15" customHeight="1">
      <c r="A872" s="226"/>
    </row>
    <row r="873" spans="1:6" ht="15" customHeight="1">
      <c r="A873" s="39"/>
      <c r="F873" s="443"/>
    </row>
    <row r="874" spans="1:6" ht="15" customHeight="1"/>
    <row r="875" spans="1:6" ht="15" customHeight="1">
      <c r="F875" s="18"/>
    </row>
    <row r="876" spans="1:6" ht="15" customHeight="1"/>
    <row r="877" spans="1:6" ht="15" customHeight="1">
      <c r="A877" s="226"/>
    </row>
    <row r="878" spans="1:6" ht="15" customHeight="1">
      <c r="A878" s="39"/>
      <c r="F878" s="443"/>
    </row>
    <row r="879" spans="1:6" ht="15" customHeight="1"/>
    <row r="880" spans="1:6" ht="15" customHeight="1">
      <c r="F880" s="18"/>
    </row>
    <row r="881" spans="1:6" ht="15" customHeight="1"/>
    <row r="882" spans="1:6" ht="15" customHeight="1">
      <c r="A882" s="226"/>
    </row>
    <row r="883" spans="1:6" ht="15" customHeight="1">
      <c r="A883" s="39"/>
      <c r="F883" s="443"/>
    </row>
    <row r="884" spans="1:6" ht="15" customHeight="1"/>
    <row r="885" spans="1:6" ht="15" customHeight="1">
      <c r="F885" s="18"/>
    </row>
    <row r="886" spans="1:6" ht="15" customHeight="1"/>
    <row r="887" spans="1:6" ht="15" customHeight="1">
      <c r="F887" s="443"/>
    </row>
    <row r="888" spans="1:6" ht="15" customHeight="1"/>
    <row r="889" spans="1:6" ht="15" customHeight="1">
      <c r="A889" s="39"/>
      <c r="F889" s="443"/>
    </row>
    <row r="890" spans="1:6" ht="15" customHeight="1"/>
    <row r="891" spans="1:6" ht="15" customHeight="1">
      <c r="F891" s="18"/>
    </row>
    <row r="892" spans="1:6" ht="15" customHeight="1"/>
    <row r="893" spans="1:6" ht="15" customHeight="1">
      <c r="A893" s="226"/>
    </row>
    <row r="894" spans="1:6" ht="15" customHeight="1">
      <c r="A894" s="39"/>
      <c r="F894" s="443"/>
    </row>
    <row r="895" spans="1:6" ht="15" customHeight="1"/>
    <row r="896" spans="1:6" ht="15" customHeight="1">
      <c r="F896" s="18"/>
    </row>
    <row r="897" spans="1:6" ht="15" customHeight="1"/>
    <row r="898" spans="1:6" ht="15" customHeight="1">
      <c r="A898" s="226"/>
    </row>
    <row r="899" spans="1:6" ht="15" customHeight="1">
      <c r="A899" s="39"/>
      <c r="F899" s="443"/>
    </row>
    <row r="900" spans="1:6" ht="15" customHeight="1"/>
    <row r="901" spans="1:6" ht="15" customHeight="1">
      <c r="F901" s="18"/>
    </row>
    <row r="902" spans="1:6" ht="15" customHeight="1"/>
    <row r="903" spans="1:6" ht="15" customHeight="1">
      <c r="A903" s="226"/>
    </row>
    <row r="904" spans="1:6" ht="15" customHeight="1">
      <c r="A904" s="39"/>
      <c r="F904" s="443"/>
    </row>
    <row r="905" spans="1:6" ht="15" customHeight="1"/>
    <row r="906" spans="1:6" ht="15" customHeight="1">
      <c r="F906" s="18"/>
    </row>
    <row r="907" spans="1:6" ht="15" customHeight="1"/>
    <row r="908" spans="1:6" ht="15" customHeight="1">
      <c r="A908" s="226"/>
    </row>
    <row r="909" spans="1:6" ht="15" customHeight="1">
      <c r="A909" s="39"/>
      <c r="F909" s="443"/>
    </row>
    <row r="910" spans="1:6" ht="15" customHeight="1"/>
    <row r="911" spans="1:6" ht="15" customHeight="1">
      <c r="F911" s="18"/>
    </row>
    <row r="912" spans="1:6" ht="15" customHeight="1"/>
    <row r="913" spans="1:6" ht="15" customHeight="1">
      <c r="A913" s="226"/>
    </row>
    <row r="914" spans="1:6" ht="15" customHeight="1">
      <c r="A914" s="39"/>
      <c r="F914" s="443"/>
    </row>
    <row r="915" spans="1:6" ht="15" customHeight="1"/>
    <row r="916" spans="1:6" ht="15" customHeight="1">
      <c r="F916" s="18"/>
    </row>
    <row r="917" spans="1:6" ht="15" customHeight="1"/>
    <row r="918" spans="1:6" ht="15" customHeight="1">
      <c r="A918" s="226"/>
    </row>
    <row r="919" spans="1:6" ht="15" customHeight="1">
      <c r="A919" s="39"/>
      <c r="F919" s="443"/>
    </row>
    <row r="920" spans="1:6" ht="15" customHeight="1"/>
    <row r="921" spans="1:6" ht="15" customHeight="1">
      <c r="F921" s="18"/>
    </row>
    <row r="922" spans="1:6" ht="15" customHeight="1"/>
    <row r="923" spans="1:6" ht="15" customHeight="1">
      <c r="A923" s="226"/>
    </row>
    <row r="924" spans="1:6" ht="15" customHeight="1">
      <c r="A924" s="39"/>
      <c r="F924" s="443"/>
    </row>
    <row r="925" spans="1:6" ht="15" customHeight="1"/>
    <row r="926" spans="1:6" ht="15" customHeight="1">
      <c r="F926" s="18"/>
    </row>
    <row r="927" spans="1:6" ht="15" customHeight="1"/>
    <row r="928" spans="1:6" ht="15" customHeight="1">
      <c r="A928" s="226"/>
    </row>
    <row r="929" spans="1:6" ht="15" customHeight="1">
      <c r="A929" s="39"/>
      <c r="F929" s="443"/>
    </row>
    <row r="930" spans="1:6" ht="15" customHeight="1"/>
    <row r="931" spans="1:6" ht="15" customHeight="1">
      <c r="F931" s="18"/>
    </row>
    <row r="932" spans="1:6" ht="15" customHeight="1"/>
    <row r="933" spans="1:6" ht="15" customHeight="1">
      <c r="A933" s="226"/>
    </row>
    <row r="934" spans="1:6" ht="15" customHeight="1">
      <c r="A934" s="39"/>
      <c r="F934" s="443"/>
    </row>
    <row r="935" spans="1:6" ht="15" customHeight="1"/>
    <row r="936" spans="1:6" ht="15" customHeight="1">
      <c r="F936" s="18"/>
    </row>
    <row r="937" spans="1:6" ht="15" customHeight="1"/>
    <row r="938" spans="1:6" ht="15" customHeight="1">
      <c r="A938" s="226"/>
    </row>
    <row r="939" spans="1:6" ht="15" customHeight="1">
      <c r="A939" s="39"/>
      <c r="F939" s="443"/>
    </row>
    <row r="940" spans="1:6" ht="15" customHeight="1"/>
    <row r="941" spans="1:6" ht="15" customHeight="1">
      <c r="F941" s="18"/>
    </row>
    <row r="942" spans="1:6" ht="15" customHeight="1"/>
    <row r="943" spans="1:6" ht="15" customHeight="1">
      <c r="A943" s="226"/>
    </row>
    <row r="944" spans="1:6" ht="15" customHeight="1">
      <c r="A944" s="39"/>
      <c r="F944" s="443"/>
    </row>
    <row r="945" spans="1:6" ht="15" customHeight="1"/>
    <row r="946" spans="1:6" ht="15" customHeight="1">
      <c r="F946" s="18"/>
    </row>
    <row r="947" spans="1:6" ht="15" customHeight="1"/>
    <row r="948" spans="1:6" ht="15" customHeight="1">
      <c r="A948" s="226"/>
    </row>
    <row r="949" spans="1:6" ht="15" customHeight="1">
      <c r="A949" s="39"/>
      <c r="F949" s="443"/>
    </row>
    <row r="950" spans="1:6" ht="15" customHeight="1"/>
    <row r="951" spans="1:6" ht="15" customHeight="1">
      <c r="F951" s="18"/>
    </row>
    <row r="952" spans="1:6" ht="15" customHeight="1"/>
    <row r="953" spans="1:6" ht="15" customHeight="1">
      <c r="A953" s="226"/>
    </row>
    <row r="954" spans="1:6" ht="15" customHeight="1">
      <c r="A954" s="39"/>
      <c r="F954" s="443"/>
    </row>
    <row r="955" spans="1:6" ht="15" customHeight="1"/>
    <row r="956" spans="1:6" ht="15" customHeight="1">
      <c r="F956" s="18"/>
    </row>
    <row r="957" spans="1:6" ht="15" customHeight="1"/>
    <row r="958" spans="1:6" ht="15" customHeight="1">
      <c r="A958" s="226"/>
    </row>
    <row r="959" spans="1:6" ht="15" customHeight="1">
      <c r="A959" s="39"/>
      <c r="F959" s="443"/>
    </row>
    <row r="960" spans="1:6" ht="15" customHeight="1"/>
    <row r="961" spans="1:6" ht="15" customHeight="1">
      <c r="F961" s="18"/>
    </row>
    <row r="962" spans="1:6" ht="15" customHeight="1"/>
    <row r="963" spans="1:6" ht="15" customHeight="1">
      <c r="A963" s="226"/>
    </row>
    <row r="964" spans="1:6" ht="15" customHeight="1">
      <c r="A964" s="39"/>
      <c r="F964" s="443"/>
    </row>
    <row r="965" spans="1:6" ht="15" customHeight="1"/>
    <row r="966" spans="1:6" ht="15" customHeight="1">
      <c r="F966" s="18"/>
    </row>
    <row r="967" spans="1:6" ht="15" customHeight="1"/>
    <row r="968" spans="1:6" ht="15" customHeight="1">
      <c r="A968" s="226"/>
    </row>
    <row r="969" spans="1:6" ht="15" customHeight="1">
      <c r="A969" s="39"/>
      <c r="F969" s="443"/>
    </row>
    <row r="970" spans="1:6" ht="15" customHeight="1"/>
    <row r="971" spans="1:6" ht="15" customHeight="1">
      <c r="F971" s="18"/>
    </row>
    <row r="972" spans="1:6" ht="15" customHeight="1"/>
    <row r="973" spans="1:6" ht="15" customHeight="1">
      <c r="A973" s="226"/>
    </row>
    <row r="974" spans="1:6" ht="15" customHeight="1">
      <c r="A974" s="39"/>
      <c r="F974" s="443"/>
    </row>
    <row r="975" spans="1:6" ht="15" customHeight="1"/>
    <row r="976" spans="1:6" ht="15" customHeight="1">
      <c r="F976" s="18"/>
    </row>
    <row r="977" spans="1:6" ht="15" customHeight="1"/>
    <row r="978" spans="1:6" ht="15" customHeight="1">
      <c r="A978" s="226"/>
    </row>
    <row r="979" spans="1:6" ht="15" customHeight="1">
      <c r="A979" s="39"/>
      <c r="F979" s="443"/>
    </row>
    <row r="980" spans="1:6" ht="15" customHeight="1"/>
    <row r="981" spans="1:6" ht="15" customHeight="1">
      <c r="F981" s="18"/>
    </row>
    <row r="982" spans="1:6" ht="15" customHeight="1"/>
    <row r="983" spans="1:6" ht="15" customHeight="1">
      <c r="A983" s="226"/>
    </row>
    <row r="984" spans="1:6" ht="15" customHeight="1">
      <c r="A984" s="39"/>
      <c r="F984" s="443"/>
    </row>
    <row r="985" spans="1:6" ht="15" customHeight="1"/>
    <row r="986" spans="1:6" ht="15" customHeight="1">
      <c r="F986" s="18"/>
    </row>
    <row r="987" spans="1:6" ht="15" customHeight="1"/>
    <row r="988" spans="1:6" ht="15" customHeight="1">
      <c r="A988" s="226"/>
    </row>
    <row r="989" spans="1:6" ht="15" customHeight="1">
      <c r="A989" s="39"/>
      <c r="F989" s="443"/>
    </row>
    <row r="990" spans="1:6" ht="15" customHeight="1"/>
    <row r="991" spans="1:6" ht="15" customHeight="1">
      <c r="F991" s="18"/>
    </row>
    <row r="992" spans="1:6" ht="15" customHeight="1"/>
    <row r="993" spans="1:6" ht="15" customHeight="1">
      <c r="A993" s="226"/>
    </row>
    <row r="994" spans="1:6" ht="15" customHeight="1">
      <c r="A994" s="39"/>
      <c r="F994" s="443"/>
    </row>
    <row r="995" spans="1:6" ht="15" customHeight="1"/>
    <row r="996" spans="1:6" ht="15" customHeight="1">
      <c r="F996" s="18"/>
    </row>
    <row r="997" spans="1:6" ht="15" customHeight="1"/>
    <row r="998" spans="1:6" ht="15" customHeight="1">
      <c r="A998" s="226"/>
    </row>
    <row r="999" spans="1:6" ht="15" customHeight="1">
      <c r="A999" s="39"/>
      <c r="F999" s="443"/>
    </row>
    <row r="1000" spans="1:6" ht="15" customHeight="1"/>
    <row r="1001" spans="1:6" ht="15" customHeight="1">
      <c r="F1001" s="18"/>
    </row>
    <row r="1002" spans="1:6" ht="15" customHeight="1"/>
    <row r="1003" spans="1:6" ht="15" customHeight="1">
      <c r="A1003" s="226"/>
    </row>
    <row r="1004" spans="1:6" ht="15" customHeight="1">
      <c r="A1004" s="39"/>
      <c r="F1004" s="443"/>
    </row>
    <row r="1005" spans="1:6" ht="15" customHeight="1"/>
    <row r="1006" spans="1:6" ht="15" customHeight="1">
      <c r="F1006" s="18"/>
    </row>
    <row r="1007" spans="1:6" ht="15" customHeight="1"/>
    <row r="1008" spans="1:6" ht="15" customHeight="1">
      <c r="A1008" s="39"/>
    </row>
    <row r="1009" spans="1:6" ht="15" customHeight="1">
      <c r="A1009" s="39"/>
      <c r="F1009" s="443"/>
    </row>
    <row r="1010" spans="1:6" ht="15" customHeight="1"/>
    <row r="1011" spans="1:6" ht="15" customHeight="1">
      <c r="F1011" s="18"/>
    </row>
    <row r="1012" spans="1:6" ht="15" customHeight="1"/>
    <row r="1013" spans="1:6" ht="15" customHeight="1">
      <c r="A1013" s="39"/>
    </row>
    <row r="1014" spans="1:6" ht="15" customHeight="1">
      <c r="A1014" s="39"/>
      <c r="F1014" s="443"/>
    </row>
    <row r="1015" spans="1:6" ht="15" customHeight="1"/>
    <row r="1016" spans="1:6" ht="15" customHeight="1">
      <c r="F1016" s="18"/>
    </row>
    <row r="1017" spans="1:6" ht="15" customHeight="1"/>
    <row r="1018" spans="1:6" ht="15" customHeight="1">
      <c r="A1018" s="39"/>
    </row>
    <row r="1019" spans="1:6" ht="15" customHeight="1">
      <c r="A1019" s="39"/>
      <c r="F1019" s="443"/>
    </row>
    <row r="1020" spans="1:6" ht="15" customHeight="1"/>
    <row r="1021" spans="1:6" ht="15" customHeight="1">
      <c r="F1021" s="18"/>
    </row>
    <row r="1022" spans="1:6" ht="15" customHeight="1"/>
    <row r="1023" spans="1:6" ht="15" customHeight="1">
      <c r="A1023" s="39"/>
    </row>
    <row r="1024" spans="1:6" ht="15" customHeight="1">
      <c r="A1024" s="39"/>
      <c r="F1024" s="443"/>
    </row>
    <row r="1025" spans="1:6" ht="15" customHeight="1"/>
    <row r="1026" spans="1:6" ht="15" customHeight="1">
      <c r="F1026" s="18"/>
    </row>
    <row r="1027" spans="1:6" ht="15" customHeight="1"/>
    <row r="1028" spans="1:6" ht="15" customHeight="1">
      <c r="A1028" s="39"/>
    </row>
    <row r="1029" spans="1:6" ht="15" customHeight="1">
      <c r="A1029" s="39"/>
      <c r="F1029" s="443"/>
    </row>
    <row r="1030" spans="1:6" ht="15" customHeight="1"/>
    <row r="1031" spans="1:6" ht="15" customHeight="1">
      <c r="F1031" s="18"/>
    </row>
    <row r="1032" spans="1:6" ht="15" customHeight="1"/>
    <row r="1033" spans="1:6" ht="15" customHeight="1">
      <c r="A1033" s="39"/>
    </row>
    <row r="1034" spans="1:6" ht="15" customHeight="1">
      <c r="A1034" s="39"/>
      <c r="F1034" s="443"/>
    </row>
    <row r="1035" spans="1:6" ht="15" customHeight="1"/>
    <row r="1036" spans="1:6" ht="15" customHeight="1">
      <c r="F1036" s="18"/>
    </row>
    <row r="1037" spans="1:6" ht="15" customHeight="1"/>
    <row r="1038" spans="1:6" ht="15" customHeight="1"/>
    <row r="1039" spans="1:6" ht="15" customHeight="1">
      <c r="A1039" s="39"/>
      <c r="F1039" s="443"/>
    </row>
    <row r="1040" spans="1:6" ht="15" customHeight="1"/>
    <row r="1041" spans="1:6" ht="15" customHeight="1">
      <c r="F1041" s="18"/>
    </row>
    <row r="1042" spans="1:6" ht="15" customHeight="1"/>
    <row r="1043" spans="1:6" ht="15" customHeight="1"/>
    <row r="1044" spans="1:6" ht="15" customHeight="1">
      <c r="A1044" s="39"/>
      <c r="F1044" s="443"/>
    </row>
    <row r="1045" spans="1:6" ht="15" customHeight="1"/>
    <row r="1046" spans="1:6" ht="15" customHeight="1">
      <c r="F1046" s="18"/>
    </row>
    <row r="1047" spans="1:6" ht="15" customHeight="1"/>
    <row r="1048" spans="1:6" ht="15" customHeight="1"/>
    <row r="1049" spans="1:6" ht="15" customHeight="1">
      <c r="A1049" s="39"/>
      <c r="F1049" s="443"/>
    </row>
    <row r="1050" spans="1:6" ht="15" customHeight="1"/>
    <row r="1051" spans="1:6" ht="15" customHeight="1">
      <c r="F1051" s="18"/>
    </row>
    <row r="1052" spans="1:6" ht="15" customHeight="1"/>
    <row r="1053" spans="1:6" ht="15" customHeight="1"/>
    <row r="1054" spans="1:6" ht="15" customHeight="1">
      <c r="A1054" s="39"/>
      <c r="F1054" s="443"/>
    </row>
    <row r="1055" spans="1:6" ht="15" customHeight="1"/>
    <row r="1056" spans="1:6" ht="15" customHeight="1">
      <c r="F1056" s="18"/>
    </row>
    <row r="1057" spans="1:6" ht="15" customHeight="1"/>
    <row r="1058" spans="1:6" ht="15" customHeight="1"/>
    <row r="1059" spans="1:6" ht="15" customHeight="1">
      <c r="A1059" s="39"/>
      <c r="F1059" s="443"/>
    </row>
    <row r="1060" spans="1:6" ht="15" customHeight="1"/>
    <row r="1061" spans="1:6" ht="15" customHeight="1">
      <c r="F1061" s="18"/>
    </row>
    <row r="1062" spans="1:6" ht="15" customHeight="1"/>
    <row r="1063" spans="1:6" ht="15" customHeight="1"/>
    <row r="1064" spans="1:6" ht="15" customHeight="1">
      <c r="A1064" s="39"/>
    </row>
    <row r="1065" spans="1:6" ht="15" customHeight="1">
      <c r="A1065" s="39"/>
      <c r="F1065" s="443"/>
    </row>
    <row r="1066" spans="1:6" ht="15" customHeight="1"/>
    <row r="1067" spans="1:6" ht="15" customHeight="1">
      <c r="F1067" s="18"/>
    </row>
    <row r="1068" spans="1:6" ht="15" customHeight="1"/>
    <row r="1069" spans="1:6" ht="15" customHeight="1">
      <c r="A1069" s="39"/>
    </row>
    <row r="1070" spans="1:6" ht="15" customHeight="1">
      <c r="A1070" s="39"/>
      <c r="F1070" s="443"/>
    </row>
    <row r="1071" spans="1:6" ht="15" customHeight="1"/>
    <row r="1072" spans="1:6" ht="15" customHeight="1">
      <c r="F1072" s="18"/>
    </row>
    <row r="1073" spans="1:6" ht="15" customHeight="1"/>
    <row r="1074" spans="1:6" ht="15" customHeight="1">
      <c r="A1074" s="39"/>
    </row>
    <row r="1075" spans="1:6" ht="15" customHeight="1">
      <c r="A1075" s="39"/>
      <c r="F1075" s="443"/>
    </row>
    <row r="1076" spans="1:6" ht="15" customHeight="1"/>
    <row r="1077" spans="1:6" ht="15" customHeight="1">
      <c r="F1077" s="18"/>
    </row>
    <row r="1078" spans="1:6" ht="15" customHeight="1"/>
    <row r="1079" spans="1:6" ht="15" customHeight="1">
      <c r="A1079" s="39"/>
    </row>
    <row r="1080" spans="1:6" ht="15" customHeight="1">
      <c r="A1080" s="39"/>
      <c r="F1080" s="443"/>
    </row>
    <row r="1081" spans="1:6" ht="15" customHeight="1"/>
    <row r="1082" spans="1:6" ht="15" customHeight="1">
      <c r="F1082" s="18"/>
    </row>
    <row r="1083" spans="1:6" ht="15" customHeight="1"/>
    <row r="1084" spans="1:6" ht="15" customHeight="1"/>
    <row r="1085" spans="1:6" ht="15" customHeight="1">
      <c r="A1085" s="39"/>
      <c r="F1085" s="443"/>
    </row>
    <row r="1086" spans="1:6" ht="15" customHeight="1"/>
    <row r="1087" spans="1:6" ht="15" customHeight="1">
      <c r="F1087" s="18"/>
    </row>
    <row r="1088" spans="1:6" ht="15" customHeight="1"/>
    <row r="1089" spans="1:6" ht="15" customHeight="1"/>
    <row r="1090" spans="1:6" ht="15" customHeight="1">
      <c r="A1090" s="39"/>
      <c r="F1090" s="443"/>
    </row>
    <row r="1091" spans="1:6" ht="15" customHeight="1"/>
    <row r="1092" spans="1:6" ht="15" customHeight="1">
      <c r="F1092" s="18"/>
    </row>
    <row r="1093" spans="1:6" ht="15" customHeight="1"/>
    <row r="1094" spans="1:6" ht="15" customHeight="1"/>
    <row r="1095" spans="1:6" ht="15" customHeight="1">
      <c r="A1095" s="39"/>
      <c r="F1095" s="443"/>
    </row>
    <row r="1096" spans="1:6" ht="15" customHeight="1"/>
    <row r="1097" spans="1:6" ht="15" customHeight="1">
      <c r="F1097" s="18"/>
    </row>
    <row r="1098" spans="1:6" ht="15" customHeight="1"/>
    <row r="1099" spans="1:6" ht="15" customHeight="1">
      <c r="A1099" s="226"/>
    </row>
    <row r="1100" spans="1:6" ht="15" customHeight="1">
      <c r="A1100" s="39"/>
      <c r="F1100" s="443"/>
    </row>
    <row r="1101" spans="1:6" ht="15" customHeight="1"/>
    <row r="1102" spans="1:6" ht="15" customHeight="1">
      <c r="F1102" s="18"/>
    </row>
    <row r="1103" spans="1:6" ht="15" customHeight="1"/>
    <row r="1104" spans="1:6" ht="15" customHeight="1">
      <c r="A1104" s="226"/>
    </row>
    <row r="1105" spans="1:6" ht="15" customHeight="1">
      <c r="A1105" s="39"/>
      <c r="F1105" s="443"/>
    </row>
    <row r="1106" spans="1:6" ht="15" customHeight="1"/>
    <row r="1107" spans="1:6" ht="15" customHeight="1">
      <c r="F1107" s="18"/>
    </row>
    <row r="1108" spans="1:6" ht="15" customHeight="1"/>
    <row r="1109" spans="1:6" ht="15" customHeight="1">
      <c r="A1109" s="226"/>
    </row>
    <row r="1110" spans="1:6" ht="15" customHeight="1">
      <c r="A1110" s="39"/>
      <c r="F1110" s="443"/>
    </row>
    <row r="1111" spans="1:6" ht="15" customHeight="1"/>
    <row r="1112" spans="1:6" ht="15" customHeight="1">
      <c r="F1112" s="18"/>
    </row>
    <row r="1113" spans="1:6" ht="15" customHeight="1"/>
    <row r="1114" spans="1:6" ht="15" customHeight="1">
      <c r="A1114" s="226"/>
    </row>
    <row r="1115" spans="1:6" ht="15" customHeight="1">
      <c r="A1115" s="39"/>
      <c r="F1115" s="443"/>
    </row>
    <row r="1116" spans="1:6" ht="15" customHeight="1"/>
    <row r="1117" spans="1:6" ht="15" customHeight="1">
      <c r="F1117" s="18"/>
    </row>
    <row r="1118" spans="1:6" ht="15" customHeight="1"/>
    <row r="1119" spans="1:6" ht="15" customHeight="1"/>
    <row r="1120" spans="1:6" ht="15" customHeight="1">
      <c r="A1120" s="39"/>
      <c r="F1120" s="443"/>
    </row>
    <row r="1121" spans="1:6" ht="15" customHeight="1"/>
    <row r="1122" spans="1:6" ht="15" customHeight="1">
      <c r="F1122" s="18"/>
    </row>
    <row r="1123" spans="1:6" ht="15" customHeight="1"/>
    <row r="1124" spans="1:6" ht="15" customHeight="1"/>
    <row r="1125" spans="1:6" ht="15" customHeight="1">
      <c r="A1125" s="39"/>
      <c r="F1125" s="443"/>
    </row>
    <row r="1126" spans="1:6" ht="15" customHeight="1"/>
    <row r="1127" spans="1:6" ht="15" customHeight="1">
      <c r="F1127" s="18"/>
    </row>
    <row r="1128" spans="1:6" ht="15" customHeight="1"/>
    <row r="1129" spans="1:6" ht="15" customHeight="1"/>
    <row r="1130" spans="1:6" ht="15" customHeight="1">
      <c r="A1130" s="39"/>
      <c r="F1130" s="443"/>
    </row>
    <row r="1131" spans="1:6" ht="15" customHeight="1">
      <c r="A1131" s="445"/>
    </row>
    <row r="1132" spans="1:6" ht="15" customHeight="1">
      <c r="F1132" s="18"/>
    </row>
    <row r="1133" spans="1:6" ht="15" customHeight="1"/>
    <row r="1134" spans="1:6" ht="15" customHeight="1"/>
    <row r="1135" spans="1:6" ht="15" customHeight="1">
      <c r="A1135" s="445"/>
    </row>
    <row r="1136" spans="1:6" ht="15" customHeight="1"/>
    <row r="1137" spans="1:1" ht="15" customHeight="1"/>
    <row r="1138" spans="1:1" ht="15" customHeight="1"/>
    <row r="1139" spans="1:1" ht="15" customHeight="1">
      <c r="A1139" s="445"/>
    </row>
    <row r="1140" spans="1:1" ht="15" customHeight="1"/>
    <row r="1141" spans="1:1" ht="15" customHeight="1"/>
    <row r="1142" spans="1:1" ht="15" customHeight="1"/>
    <row r="1143" spans="1:1" ht="15" customHeight="1">
      <c r="A1143" s="445"/>
    </row>
    <row r="1144" spans="1:1" ht="15" customHeight="1"/>
    <row r="1145" spans="1:1" ht="15" customHeight="1"/>
    <row r="1146" spans="1:1" ht="15" customHeight="1"/>
    <row r="1147" spans="1:1" ht="15" customHeight="1">
      <c r="A1147" s="445"/>
    </row>
    <row r="1148" spans="1:1" ht="15" customHeight="1"/>
    <row r="1149" spans="1:1" ht="15" customHeight="1"/>
    <row r="1150" spans="1:1" ht="15" customHeight="1"/>
    <row r="1151" spans="1:1" ht="15" customHeight="1">
      <c r="A1151" s="445"/>
    </row>
    <row r="1152" spans="1:1" ht="15" customHeight="1"/>
    <row r="1153" spans="1:1" ht="15" customHeight="1"/>
    <row r="1154" spans="1:1" ht="15" customHeight="1"/>
    <row r="1155" spans="1:1" ht="15" customHeight="1">
      <c r="A1155" s="445"/>
    </row>
    <row r="1156" spans="1:1" ht="15" customHeight="1"/>
    <row r="1157" spans="1:1" ht="15" customHeight="1"/>
    <row r="1158" spans="1:1" ht="15" customHeight="1"/>
    <row r="1159" spans="1:1" ht="15" customHeight="1">
      <c r="A1159" s="445"/>
    </row>
    <row r="1160" spans="1:1" ht="15" customHeight="1"/>
    <row r="1161" spans="1:1" ht="15" customHeight="1"/>
    <row r="1162" spans="1:1" ht="15" customHeight="1"/>
    <row r="1163" spans="1:1" ht="15" customHeight="1">
      <c r="A1163" s="445"/>
    </row>
    <row r="1164" spans="1:1" ht="15" customHeight="1"/>
    <row r="1165" spans="1:1" ht="15" customHeight="1"/>
    <row r="1166" spans="1:1" ht="15" customHeight="1"/>
    <row r="1167" spans="1:1" ht="15" customHeight="1">
      <c r="A1167" s="445"/>
    </row>
    <row r="1168" spans="1:1" ht="15" customHeight="1"/>
    <row r="1169" spans="1:1" ht="15" customHeight="1"/>
    <row r="1170" spans="1:1" ht="15" customHeight="1"/>
    <row r="1171" spans="1:1" ht="15" customHeight="1">
      <c r="A1171" s="445"/>
    </row>
    <row r="1172" spans="1:1" ht="15" customHeight="1"/>
    <row r="1173" spans="1:1" ht="15" customHeight="1"/>
    <row r="1174" spans="1:1" ht="15" customHeight="1"/>
    <row r="1175" spans="1:1" ht="15" customHeight="1">
      <c r="A1175" s="445"/>
    </row>
    <row r="1176" spans="1:1" ht="15" customHeight="1"/>
    <row r="1177" spans="1:1" ht="15" customHeight="1"/>
    <row r="1178" spans="1:1" ht="15" customHeight="1"/>
    <row r="1179" spans="1:1" ht="15" customHeight="1">
      <c r="A1179" s="445"/>
    </row>
    <row r="1180" spans="1:1" ht="15" customHeight="1"/>
    <row r="1181" spans="1:1" ht="15" customHeight="1"/>
    <row r="1182" spans="1:1" ht="15" customHeight="1"/>
    <row r="1183" spans="1:1" ht="15" customHeight="1">
      <c r="A1183" s="445"/>
    </row>
    <row r="1184" spans="1:1" ht="15" customHeight="1"/>
    <row r="1185" spans="1:1" ht="15" customHeight="1"/>
    <row r="1186" spans="1:1" ht="15" customHeight="1"/>
    <row r="1187" spans="1:1" ht="15" customHeight="1">
      <c r="A1187" s="445"/>
    </row>
    <row r="1188" spans="1:1" ht="15" customHeight="1"/>
    <row r="1189" spans="1:1" ht="15" customHeight="1"/>
    <row r="1190" spans="1:1" ht="15" customHeight="1"/>
    <row r="1191" spans="1:1" ht="15" customHeight="1">
      <c r="A1191" s="445"/>
    </row>
    <row r="1192" spans="1:1" ht="15" customHeight="1"/>
    <row r="1193" spans="1:1" ht="15" customHeight="1"/>
    <row r="1194" spans="1:1" ht="15" customHeight="1"/>
    <row r="1195" spans="1:1" ht="15" customHeight="1">
      <c r="A1195" s="445"/>
    </row>
    <row r="1196" spans="1:1" ht="15" customHeight="1"/>
    <row r="1197" spans="1:1" ht="15" customHeight="1"/>
    <row r="1198" spans="1:1" ht="15" customHeight="1"/>
    <row r="1199" spans="1:1" ht="15" customHeight="1">
      <c r="A1199" s="445"/>
    </row>
    <row r="1200" spans="1:1" ht="15" customHeight="1"/>
    <row r="1201" spans="1:1" ht="15" customHeight="1"/>
    <row r="1202" spans="1:1" ht="15" customHeight="1"/>
    <row r="1203" spans="1:1" ht="15" customHeight="1"/>
    <row r="1204" spans="1:1" ht="15" customHeight="1">
      <c r="A1204" s="445"/>
    </row>
    <row r="1205" spans="1:1" ht="15" customHeight="1"/>
    <row r="1206" spans="1:1" ht="15" customHeight="1"/>
    <row r="1207" spans="1:1" ht="15" customHeight="1"/>
    <row r="1208" spans="1:1" ht="15" customHeight="1">
      <c r="A1208" s="445"/>
    </row>
    <row r="1209" spans="1:1" ht="15" customHeight="1"/>
    <row r="1210" spans="1:1" ht="15" customHeight="1"/>
    <row r="1211" spans="1:1" ht="15" customHeight="1"/>
    <row r="1212" spans="1:1" ht="15" customHeight="1">
      <c r="A1212" s="445"/>
    </row>
    <row r="1213" spans="1:1" ht="15" customHeight="1"/>
    <row r="1214" spans="1:1" ht="15" customHeight="1"/>
    <row r="1215" spans="1:1" ht="15" customHeight="1"/>
    <row r="1216" spans="1:1" ht="15" customHeight="1">
      <c r="A1216" s="445"/>
    </row>
    <row r="1217" spans="1:6" ht="15" customHeight="1"/>
    <row r="1218" spans="1:6" ht="15" customHeight="1"/>
    <row r="1219" spans="1:6" ht="15" customHeight="1"/>
    <row r="1220" spans="1:6" ht="15" customHeight="1">
      <c r="A1220" s="445"/>
    </row>
    <row r="1221" spans="1:6" ht="15" customHeight="1"/>
    <row r="1222" spans="1:6" ht="15" customHeight="1"/>
    <row r="1223" spans="1:6" ht="15" customHeight="1"/>
    <row r="1224" spans="1:6" ht="15" customHeight="1">
      <c r="A1224" s="226"/>
    </row>
    <row r="1225" spans="1:6" ht="15" customHeight="1">
      <c r="A1225" s="39"/>
      <c r="F1225" s="443"/>
    </row>
    <row r="1226" spans="1:6" ht="15" customHeight="1"/>
    <row r="1227" spans="1:6" ht="15" customHeight="1">
      <c r="F1227" s="18"/>
    </row>
    <row r="1228" spans="1:6" ht="15" customHeight="1"/>
    <row r="1229" spans="1:6" ht="15" customHeight="1">
      <c r="A1229" s="226"/>
    </row>
    <row r="1230" spans="1:6" ht="15" customHeight="1">
      <c r="A1230" s="39"/>
    </row>
    <row r="1231" spans="1:6" ht="15" customHeight="1"/>
    <row r="1232" spans="1:6" ht="15" customHeight="1"/>
    <row r="1233" spans="1:1" ht="15" customHeight="1"/>
    <row r="1234" spans="1:1" ht="15" customHeight="1">
      <c r="A1234" s="226"/>
    </row>
    <row r="1235" spans="1:1" ht="15" customHeight="1">
      <c r="A1235" s="39"/>
    </row>
    <row r="1236" spans="1:1" ht="15" customHeight="1"/>
    <row r="1237" spans="1:1" ht="15" customHeight="1"/>
    <row r="1238" spans="1:1" ht="15" customHeight="1"/>
    <row r="1239" spans="1:1" ht="15" customHeight="1">
      <c r="A1239" s="226"/>
    </row>
    <row r="1240" spans="1:1" ht="15" customHeight="1">
      <c r="A1240" s="39"/>
    </row>
    <row r="1241" spans="1:1" ht="15" customHeight="1"/>
    <row r="1242" spans="1:1" ht="15" customHeight="1"/>
    <row r="1243" spans="1:1" ht="15" customHeight="1"/>
    <row r="1244" spans="1:1" ht="15" customHeight="1">
      <c r="A1244" s="226"/>
    </row>
    <row r="1245" spans="1:1" ht="15" customHeight="1">
      <c r="A1245" s="39"/>
    </row>
    <row r="1246" spans="1:1" ht="15" customHeight="1"/>
    <row r="1247" spans="1:1" ht="15" customHeight="1"/>
    <row r="1248" spans="1:1" ht="15" customHeight="1"/>
    <row r="1249" spans="1:1" ht="15" customHeight="1">
      <c r="A1249" s="226"/>
    </row>
    <row r="1250" spans="1:1" ht="15" customHeight="1">
      <c r="A1250" s="39"/>
    </row>
    <row r="1251" spans="1:1" ht="15" customHeight="1"/>
    <row r="1252" spans="1:1" ht="15" customHeight="1"/>
    <row r="1253" spans="1:1" ht="15" customHeight="1"/>
    <row r="1254" spans="1:1" ht="15" customHeight="1">
      <c r="A1254" s="226"/>
    </row>
    <row r="1255" spans="1:1" ht="15" customHeight="1">
      <c r="A1255" s="39"/>
    </row>
    <row r="1256" spans="1:1" ht="15" customHeight="1"/>
    <row r="1257" spans="1:1" ht="15" customHeight="1"/>
    <row r="1258" spans="1:1" ht="15" customHeight="1"/>
    <row r="1259" spans="1:1" ht="15" customHeight="1">
      <c r="A1259" s="226"/>
    </row>
    <row r="1260" spans="1:1" ht="15" customHeight="1">
      <c r="A1260" s="39"/>
    </row>
    <row r="1261" spans="1:1" ht="15" customHeight="1"/>
    <row r="1262" spans="1:1" ht="15" customHeight="1"/>
    <row r="1263" spans="1:1" ht="15" customHeight="1"/>
    <row r="1264" spans="1:1" ht="15" customHeight="1">
      <c r="A1264" s="226"/>
    </row>
    <row r="1265" spans="1:1" ht="15" customHeight="1">
      <c r="A1265" s="39"/>
    </row>
    <row r="1266" spans="1:1" ht="15" customHeight="1"/>
    <row r="1267" spans="1:1" ht="15" customHeight="1"/>
    <row r="1268" spans="1:1" ht="15" customHeight="1"/>
    <row r="1269" spans="1:1" ht="15" customHeight="1">
      <c r="A1269" s="226"/>
    </row>
    <row r="1270" spans="1:1" ht="15" customHeight="1">
      <c r="A1270" s="39"/>
    </row>
    <row r="1271" spans="1:1" ht="15" customHeight="1"/>
    <row r="1272" spans="1:1" ht="15" customHeight="1"/>
    <row r="1273" spans="1:1" ht="15" customHeight="1"/>
    <row r="1274" spans="1:1" ht="15" customHeight="1">
      <c r="A1274" s="226"/>
    </row>
    <row r="1275" spans="1:1" ht="15" customHeight="1">
      <c r="A1275" s="39"/>
    </row>
    <row r="1276" spans="1:1" ht="15" customHeight="1"/>
    <row r="1277" spans="1:1" ht="15" customHeight="1"/>
    <row r="1278" spans="1:1" ht="15" customHeight="1"/>
    <row r="1279" spans="1:1" ht="15" customHeight="1">
      <c r="A1279" s="226"/>
    </row>
    <row r="1280" spans="1:1" ht="15" customHeight="1">
      <c r="A1280" s="39"/>
    </row>
    <row r="1281" spans="1:1" ht="15" customHeight="1"/>
    <row r="1282" spans="1:1" ht="15" customHeight="1"/>
    <row r="1283" spans="1:1" ht="15" customHeight="1"/>
    <row r="1284" spans="1:1" ht="15" customHeight="1">
      <c r="A1284" s="226"/>
    </row>
    <row r="1285" spans="1:1" ht="15" customHeight="1">
      <c r="A1285" s="39"/>
    </row>
    <row r="1286" spans="1:1" ht="15" customHeight="1"/>
    <row r="1287" spans="1:1" ht="15" customHeight="1"/>
    <row r="1288" spans="1:1" ht="15" customHeight="1"/>
    <row r="1289" spans="1:1" ht="15" customHeight="1">
      <c r="A1289" s="226"/>
    </row>
    <row r="1290" spans="1:1" ht="15" customHeight="1">
      <c r="A1290" s="39"/>
    </row>
    <row r="1291" spans="1:1" ht="15" customHeight="1"/>
    <row r="1292" spans="1:1" ht="15" customHeight="1"/>
    <row r="1293" spans="1:1" ht="15" customHeight="1"/>
    <row r="1294" spans="1:1" ht="15" customHeight="1">
      <c r="A1294" s="226"/>
    </row>
    <row r="1295" spans="1:1" ht="15" customHeight="1">
      <c r="A1295" s="39"/>
    </row>
    <row r="1296" spans="1:1" ht="15" customHeight="1"/>
    <row r="1297" spans="1:1" ht="15" customHeight="1"/>
    <row r="1298" spans="1:1" ht="15" customHeight="1"/>
    <row r="1299" spans="1:1" ht="15" customHeight="1">
      <c r="A1299" s="226"/>
    </row>
    <row r="1300" spans="1:1" ht="15" customHeight="1">
      <c r="A1300" s="39"/>
    </row>
    <row r="1301" spans="1:1" ht="15" customHeight="1"/>
    <row r="1302" spans="1:1" ht="15" customHeight="1"/>
    <row r="1303" spans="1:1" ht="15" customHeight="1"/>
    <row r="1304" spans="1:1" ht="15" customHeight="1">
      <c r="A1304" s="226"/>
    </row>
    <row r="1305" spans="1:1" ht="15" customHeight="1">
      <c r="A1305" s="39"/>
    </row>
    <row r="1306" spans="1:1" ht="15" customHeight="1"/>
    <row r="1307" spans="1:1" ht="15" customHeight="1"/>
    <row r="1308" spans="1:1" ht="15" customHeight="1"/>
    <row r="1309" spans="1:1" ht="15" customHeight="1">
      <c r="A1309" s="226"/>
    </row>
    <row r="1310" spans="1:1" ht="15" customHeight="1">
      <c r="A1310" s="39"/>
    </row>
    <row r="1311" spans="1:1" ht="15" customHeight="1"/>
    <row r="1312" spans="1:1" ht="15" customHeight="1"/>
    <row r="1313" spans="1:1" ht="15" customHeight="1"/>
    <row r="1314" spans="1:1" ht="15" customHeight="1">
      <c r="A1314" s="226"/>
    </row>
    <row r="1315" spans="1:1" ht="15" customHeight="1">
      <c r="A1315" s="39"/>
    </row>
    <row r="1316" spans="1:1" ht="15" customHeight="1"/>
    <row r="1317" spans="1:1" ht="15" customHeight="1"/>
    <row r="1318" spans="1:1" ht="15" customHeight="1"/>
    <row r="1319" spans="1:1" ht="15" customHeight="1">
      <c r="A1319" s="226"/>
    </row>
    <row r="1320" spans="1:1" ht="15" customHeight="1">
      <c r="A1320" s="39"/>
    </row>
    <row r="1321" spans="1:1" ht="15" customHeight="1"/>
    <row r="1322" spans="1:1" ht="15" customHeight="1"/>
    <row r="1323" spans="1:1" ht="15" customHeight="1"/>
    <row r="1324" spans="1:1" ht="15" customHeight="1">
      <c r="A1324" s="226"/>
    </row>
    <row r="1325" spans="1:1" ht="15" customHeight="1">
      <c r="A1325" s="226"/>
    </row>
    <row r="1326" spans="1:1" ht="15" customHeight="1"/>
    <row r="1327" spans="1:1" ht="15" customHeight="1">
      <c r="A1327" s="39"/>
    </row>
    <row r="1328" spans="1:1" ht="15" customHeight="1"/>
    <row r="1329" spans="1:1" ht="15" customHeight="1">
      <c r="A1329" s="446"/>
    </row>
    <row r="1330" spans="1:1" ht="15" customHeight="1">
      <c r="A1330" s="226"/>
    </row>
    <row r="1331" spans="1:1" ht="15" customHeight="1">
      <c r="A1331" s="226"/>
    </row>
    <row r="1332" spans="1:1" ht="15" customHeight="1">
      <c r="A1332" s="226"/>
    </row>
    <row r="1333" spans="1:1" ht="15" customHeight="1">
      <c r="A1333" s="1"/>
    </row>
    <row r="1334" spans="1:1" ht="15" customHeight="1">
      <c r="A1334" s="446"/>
    </row>
    <row r="1335" spans="1:1" ht="15" customHeight="1">
      <c r="A1335" s="226"/>
    </row>
    <row r="1336" spans="1:1" ht="15" customHeight="1">
      <c r="A1336" s="226"/>
    </row>
    <row r="1337" spans="1:1" ht="15" customHeight="1">
      <c r="A1337" s="226"/>
    </row>
    <row r="1338" spans="1:1" ht="15" customHeight="1">
      <c r="A1338" s="1"/>
    </row>
    <row r="1339" spans="1:1" ht="15" customHeight="1">
      <c r="A1339" s="446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226"/>
    </row>
    <row r="1343" spans="1:1" ht="15" customHeight="1">
      <c r="A1343" s="1"/>
    </row>
    <row r="1344" spans="1:1" ht="15" customHeight="1">
      <c r="A1344" s="446"/>
    </row>
    <row r="1345" spans="1:1" ht="15" customHeight="1">
      <c r="A1345" s="226"/>
    </row>
    <row r="1346" spans="1:1" ht="15" customHeight="1">
      <c r="A1346" s="226"/>
    </row>
    <row r="1347" spans="1:1" ht="15" customHeight="1">
      <c r="A1347" s="226"/>
    </row>
    <row r="1348" spans="1:1" ht="15" customHeight="1">
      <c r="A1348" s="1"/>
    </row>
    <row r="1349" spans="1:1" ht="15" customHeight="1">
      <c r="A1349" s="446"/>
    </row>
    <row r="1350" spans="1:1" ht="15" customHeight="1">
      <c r="A1350" s="226"/>
    </row>
    <row r="1351" spans="1:1" ht="15" customHeight="1">
      <c r="A1351" s="226"/>
    </row>
    <row r="1352" spans="1:1" ht="15" customHeight="1">
      <c r="A1352" s="226"/>
    </row>
    <row r="1353" spans="1:1" ht="15" customHeight="1">
      <c r="A1353" s="1"/>
    </row>
    <row r="1354" spans="1:1" ht="15" customHeight="1">
      <c r="A1354" s="446"/>
    </row>
    <row r="1355" spans="1:1" ht="15" customHeight="1">
      <c r="A1355" s="226"/>
    </row>
    <row r="1356" spans="1:1" ht="15" customHeight="1">
      <c r="A1356" s="226"/>
    </row>
    <row r="1357" spans="1:1" ht="15" customHeight="1">
      <c r="A1357" s="226"/>
    </row>
    <row r="1358" spans="1:1" ht="15" customHeight="1">
      <c r="A1358" s="1"/>
    </row>
    <row r="1359" spans="1:1" ht="15" customHeight="1">
      <c r="A1359" s="446"/>
    </row>
    <row r="1360" spans="1:1" ht="15" customHeight="1">
      <c r="A1360" s="226"/>
    </row>
    <row r="1361" spans="1:1" ht="15" customHeight="1">
      <c r="A1361" s="226"/>
    </row>
    <row r="1362" spans="1:1" ht="15" customHeight="1">
      <c r="A1362" s="226"/>
    </row>
    <row r="1363" spans="1:1" ht="15" customHeight="1">
      <c r="A1363" s="1"/>
    </row>
    <row r="1364" spans="1:1" ht="15" customHeight="1">
      <c r="A1364" s="446"/>
    </row>
    <row r="1365" spans="1:1" ht="15" customHeight="1">
      <c r="A1365" s="226"/>
    </row>
    <row r="1366" spans="1:1" ht="15" customHeight="1">
      <c r="A1366" s="226"/>
    </row>
    <row r="1367" spans="1:1" ht="15" customHeight="1">
      <c r="A1367" s="226"/>
    </row>
    <row r="1368" spans="1:1" ht="15" customHeight="1">
      <c r="A1368" s="1"/>
    </row>
    <row r="1369" spans="1:1" ht="15" customHeight="1">
      <c r="A1369" s="446"/>
    </row>
    <row r="1370" spans="1:1" ht="15" customHeight="1">
      <c r="A1370" s="226"/>
    </row>
    <row r="1371" spans="1:1" ht="15" customHeight="1">
      <c r="A1371" s="226"/>
    </row>
    <row r="1372" spans="1:1" ht="15" customHeight="1">
      <c r="A1372" s="226"/>
    </row>
    <row r="1373" spans="1:1" ht="15" customHeight="1">
      <c r="A1373" s="1"/>
    </row>
    <row r="1374" spans="1:1" ht="15" customHeight="1">
      <c r="A1374" s="446"/>
    </row>
    <row r="1375" spans="1:1" ht="15" customHeight="1">
      <c r="A1375" s="226"/>
    </row>
    <row r="1376" spans="1:1" ht="15" customHeight="1">
      <c r="A1376" s="226"/>
    </row>
    <row r="1377" spans="1:1" ht="15" customHeight="1">
      <c r="A1377" s="226"/>
    </row>
    <row r="1378" spans="1:1" ht="15" customHeight="1">
      <c r="A1378" s="1"/>
    </row>
    <row r="1379" spans="1:1" ht="15" customHeight="1">
      <c r="A1379" s="446"/>
    </row>
    <row r="1380" spans="1:1" ht="15" customHeight="1">
      <c r="A1380" s="92"/>
    </row>
    <row r="1381" spans="1:1" ht="15" customHeight="1">
      <c r="A1381" s="93"/>
    </row>
    <row r="1382" spans="1:1" ht="15" customHeight="1">
      <c r="A1382" s="94"/>
    </row>
    <row r="1383" spans="1:1" ht="15" customHeight="1">
      <c r="A1383" s="10"/>
    </row>
    <row r="1384" spans="1:1" ht="15" customHeight="1">
      <c r="A1384" s="17"/>
    </row>
    <row r="1385" spans="1:1" ht="15" customHeight="1">
      <c r="A1385" s="92"/>
    </row>
    <row r="1386" spans="1:1" ht="15" customHeight="1">
      <c r="A1386" s="93"/>
    </row>
    <row r="1387" spans="1:1" ht="15" customHeight="1">
      <c r="A1387" s="94"/>
    </row>
    <row r="1388" spans="1:1" ht="15" customHeight="1">
      <c r="A1388" s="94"/>
    </row>
    <row r="1389" spans="1:1" ht="15" customHeight="1">
      <c r="A1389" s="10"/>
    </row>
    <row r="1390" spans="1:1" ht="15" customHeight="1">
      <c r="A1390" s="17"/>
    </row>
    <row r="1391" spans="1:1" ht="15" customHeight="1">
      <c r="A1391" s="92"/>
    </row>
    <row r="1392" spans="1:1" ht="15" customHeight="1">
      <c r="A1392" s="93"/>
    </row>
    <row r="1393" spans="1:1" ht="15" customHeight="1">
      <c r="A1393" s="94"/>
    </row>
    <row r="1394" spans="1:1" ht="15" customHeight="1">
      <c r="A1394" s="10"/>
    </row>
    <row r="1395" spans="1:1" ht="15" customHeight="1">
      <c r="A1395" s="17"/>
    </row>
    <row r="1396" spans="1:1" ht="15" customHeight="1">
      <c r="A1396" s="92"/>
    </row>
    <row r="1397" spans="1:1" ht="15" customHeight="1">
      <c r="A1397" s="93"/>
    </row>
    <row r="1398" spans="1:1" ht="15" customHeight="1">
      <c r="A1398" s="94"/>
    </row>
    <row r="1399" spans="1:1" ht="15" customHeight="1">
      <c r="A1399" s="10"/>
    </row>
    <row r="1400" spans="1:1" ht="15" customHeight="1">
      <c r="A1400" s="17"/>
    </row>
    <row r="1401" spans="1:1" ht="15" customHeight="1">
      <c r="A1401" s="92"/>
    </row>
    <row r="1402" spans="1:1" ht="15" customHeight="1">
      <c r="A1402" s="93"/>
    </row>
    <row r="1403" spans="1:1" ht="15" customHeight="1">
      <c r="A1403" s="94"/>
    </row>
    <row r="1404" spans="1:1" ht="15" customHeight="1">
      <c r="A1404" s="10"/>
    </row>
    <row r="1405" spans="1:1" ht="15" customHeight="1">
      <c r="A1405" s="17"/>
    </row>
    <row r="1406" spans="1:1" ht="15" customHeight="1">
      <c r="A1406" s="92"/>
    </row>
    <row r="1407" spans="1:1" ht="15" customHeight="1">
      <c r="A1407" s="93"/>
    </row>
    <row r="1408" spans="1:1" ht="15" customHeight="1">
      <c r="A1408" s="94"/>
    </row>
    <row r="1409" spans="1:1" ht="15" customHeight="1">
      <c r="A1409" s="10"/>
    </row>
    <row r="1410" spans="1:1" ht="15" customHeight="1">
      <c r="A1410" s="17"/>
    </row>
    <row r="1411" spans="1:1" ht="15" customHeight="1">
      <c r="A1411" s="92"/>
    </row>
    <row r="1412" spans="1:1" ht="15" customHeight="1">
      <c r="A1412" s="93"/>
    </row>
    <row r="1413" spans="1:1" ht="15" customHeight="1">
      <c r="A1413" s="94"/>
    </row>
    <row r="1414" spans="1:1" ht="15" customHeight="1">
      <c r="A1414" s="10"/>
    </row>
    <row r="1415" spans="1:1" ht="15" customHeight="1">
      <c r="A1415" s="17"/>
    </row>
    <row r="1416" spans="1:1" ht="15" customHeight="1">
      <c r="A1416" s="92"/>
    </row>
    <row r="1417" spans="1:1" ht="15" customHeight="1">
      <c r="A1417" s="93"/>
    </row>
    <row r="1418" spans="1:1" ht="15" customHeight="1">
      <c r="A1418" s="94"/>
    </row>
    <row r="1419" spans="1:1" ht="15" customHeight="1">
      <c r="A1419" s="10"/>
    </row>
    <row r="1420" spans="1:1" ht="15" customHeight="1">
      <c r="A1420" s="17"/>
    </row>
    <row r="1421" spans="1:1" ht="15" customHeight="1">
      <c r="A1421" s="92"/>
    </row>
    <row r="1422" spans="1:1" ht="15" customHeight="1">
      <c r="A1422" s="93"/>
    </row>
    <row r="1423" spans="1:1" ht="15" customHeight="1">
      <c r="A1423" s="94"/>
    </row>
    <row r="1424" spans="1:1" ht="15" customHeight="1">
      <c r="A1424" s="10"/>
    </row>
    <row r="1425" spans="1:1" ht="15" customHeight="1">
      <c r="A1425" s="17"/>
    </row>
    <row r="1426" spans="1:1" ht="15" customHeight="1">
      <c r="A1426" s="92"/>
    </row>
    <row r="1427" spans="1:1" ht="15" customHeight="1">
      <c r="A1427" s="93"/>
    </row>
    <row r="1428" spans="1:1" ht="15" customHeight="1">
      <c r="A1428" s="94"/>
    </row>
    <row r="1429" spans="1:1" ht="15" customHeight="1">
      <c r="A1429" s="10"/>
    </row>
    <row r="1430" spans="1:1" ht="15" customHeight="1">
      <c r="A1430" s="17"/>
    </row>
    <row r="1431" spans="1:1" ht="15" customHeight="1">
      <c r="A1431" s="92"/>
    </row>
    <row r="1432" spans="1:1" ht="15" customHeight="1">
      <c r="A1432" s="93"/>
    </row>
    <row r="1433" spans="1:1" ht="15" customHeight="1">
      <c r="A1433" s="94"/>
    </row>
    <row r="1434" spans="1:1" ht="15" customHeight="1">
      <c r="A1434" s="10"/>
    </row>
    <row r="1435" spans="1:1" ht="15" customHeight="1">
      <c r="A1435" s="27"/>
    </row>
    <row r="1436" spans="1:1" ht="15" customHeight="1">
      <c r="A1436" s="92"/>
    </row>
    <row r="1437" spans="1:1" ht="15" customHeight="1">
      <c r="A1437" s="93"/>
    </row>
    <row r="1438" spans="1:1" ht="15" customHeight="1">
      <c r="A1438" s="94"/>
    </row>
    <row r="1439" spans="1:1" ht="15" customHeight="1">
      <c r="A1439" s="10"/>
    </row>
    <row r="1440" spans="1:1" ht="15" customHeight="1">
      <c r="A1440" s="27"/>
    </row>
    <row r="1441" spans="1:1" ht="15" customHeight="1">
      <c r="A1441" s="92"/>
    </row>
    <row r="1442" spans="1:1" ht="15" customHeight="1">
      <c r="A1442" s="93"/>
    </row>
    <row r="1443" spans="1:1" ht="15" customHeight="1">
      <c r="A1443" s="94"/>
    </row>
    <row r="1444" spans="1:1" ht="15" customHeight="1">
      <c r="A1444" s="21"/>
    </row>
    <row r="1445" spans="1:1" ht="15" customHeight="1">
      <c r="A1445" s="24"/>
    </row>
    <row r="1446" spans="1:1" ht="15" customHeight="1">
      <c r="A1446" s="92"/>
    </row>
    <row r="1447" spans="1:1" ht="15" customHeight="1">
      <c r="A1447" s="93"/>
    </row>
    <row r="1448" spans="1:1" ht="15" customHeight="1">
      <c r="A1448" s="94"/>
    </row>
    <row r="1449" spans="1:1" ht="15" customHeight="1">
      <c r="A1449" s="21"/>
    </row>
    <row r="1450" spans="1:1" ht="15" customHeight="1">
      <c r="A1450" s="24"/>
    </row>
    <row r="1451" spans="1:1" ht="15" customHeight="1">
      <c r="A1451" s="92"/>
    </row>
    <row r="1452" spans="1:1" ht="15" customHeight="1">
      <c r="A1452" s="93"/>
    </row>
    <row r="1453" spans="1:1" ht="15" customHeight="1">
      <c r="A1453" s="94"/>
    </row>
    <row r="1454" spans="1:1" s="170" customFormat="1" ht="15" customHeight="1">
      <c r="A1454" s="94"/>
    </row>
    <row r="1455" spans="1:1" ht="15" customHeight="1">
      <c r="A1455" s="24"/>
    </row>
    <row r="1456" spans="1:1" ht="15" customHeight="1">
      <c r="A1456" s="92"/>
    </row>
    <row r="1457" spans="1:1" ht="15" customHeight="1">
      <c r="A1457" s="93"/>
    </row>
    <row r="1458" spans="1:1" ht="15" customHeight="1">
      <c r="A1458" s="94"/>
    </row>
    <row r="1459" spans="1:1" ht="15" customHeight="1">
      <c r="A1459" s="21"/>
    </row>
    <row r="1460" spans="1:1" ht="15" customHeight="1">
      <c r="A1460" s="24"/>
    </row>
    <row r="1461" spans="1:1" ht="15" customHeight="1">
      <c r="A1461" s="92"/>
    </row>
    <row r="1462" spans="1:1" ht="15" customHeight="1">
      <c r="A1462" s="93"/>
    </row>
    <row r="1463" spans="1:1" ht="15" customHeight="1">
      <c r="A1463" s="94"/>
    </row>
    <row r="1464" spans="1:1" ht="15" customHeight="1">
      <c r="A1464" s="21"/>
    </row>
    <row r="1465" spans="1:1" ht="15" customHeight="1">
      <c r="A1465" s="24"/>
    </row>
    <row r="1466" spans="1:1" ht="15" customHeight="1">
      <c r="A1466" s="92"/>
    </row>
    <row r="1467" spans="1:1" ht="15" customHeight="1">
      <c r="A1467" s="93"/>
    </row>
    <row r="1468" spans="1:1" ht="15" customHeight="1">
      <c r="A1468" s="94"/>
    </row>
    <row r="1469" spans="1:1" ht="15" customHeight="1">
      <c r="A1469" s="21"/>
    </row>
    <row r="1470" spans="1:1" ht="15" customHeight="1">
      <c r="A1470" s="24"/>
    </row>
    <row r="1471" spans="1:1" ht="15" customHeight="1">
      <c r="A1471" s="92"/>
    </row>
    <row r="1472" spans="1:1" ht="15" customHeight="1">
      <c r="A1472" s="93"/>
    </row>
    <row r="1473" spans="1:1" ht="15" customHeight="1">
      <c r="A1473" s="94"/>
    </row>
    <row r="1474" spans="1:1" ht="15" customHeight="1">
      <c r="A1474" s="21"/>
    </row>
    <row r="1475" spans="1:1" ht="15" customHeight="1">
      <c r="A1475" s="24"/>
    </row>
    <row r="1476" spans="1:1" ht="15" customHeight="1">
      <c r="A1476" s="92"/>
    </row>
    <row r="1477" spans="1:1" ht="15" customHeight="1">
      <c r="A1477" s="93"/>
    </row>
    <row r="1478" spans="1:1" ht="15" customHeight="1">
      <c r="A1478" s="94"/>
    </row>
    <row r="1479" spans="1:1" ht="15" customHeight="1">
      <c r="A1479" s="21"/>
    </row>
    <row r="1480" spans="1:1" ht="15" customHeight="1">
      <c r="A1480" s="24"/>
    </row>
    <row r="1481" spans="1:1" ht="15" customHeight="1">
      <c r="A1481" s="92"/>
    </row>
    <row r="1482" spans="1:1" ht="15" customHeight="1">
      <c r="A1482" s="93"/>
    </row>
    <row r="1483" spans="1:1" ht="15" customHeight="1">
      <c r="A1483" s="94"/>
    </row>
    <row r="1484" spans="1:1" ht="15" customHeight="1">
      <c r="A1484" s="21"/>
    </row>
    <row r="1485" spans="1:1" ht="15" customHeight="1">
      <c r="A1485" s="24"/>
    </row>
    <row r="1486" spans="1:1" ht="15" customHeight="1">
      <c r="A1486" s="92"/>
    </row>
    <row r="1487" spans="1:1" ht="15" customHeight="1">
      <c r="A1487" s="93"/>
    </row>
    <row r="1488" spans="1:1" ht="15" customHeight="1">
      <c r="A1488" s="94"/>
    </row>
    <row r="1489" spans="1:1" ht="15" customHeight="1">
      <c r="A1489" s="21"/>
    </row>
    <row r="1490" spans="1:1" ht="15" customHeight="1">
      <c r="A1490" s="24"/>
    </row>
    <row r="1491" spans="1:1" ht="15" customHeight="1">
      <c r="A1491" s="92"/>
    </row>
    <row r="1492" spans="1:1" ht="15" customHeight="1">
      <c r="A1492" s="93"/>
    </row>
    <row r="1493" spans="1:1" ht="15" customHeight="1">
      <c r="A1493" s="94"/>
    </row>
    <row r="1494" spans="1:1" ht="15" customHeight="1">
      <c r="A1494" s="21"/>
    </row>
    <row r="1495" spans="1:1" ht="15" customHeight="1">
      <c r="A1495" s="24"/>
    </row>
    <row r="1496" spans="1:1" ht="15" customHeight="1">
      <c r="A1496" s="92"/>
    </row>
    <row r="1497" spans="1:1" ht="15" customHeight="1">
      <c r="A1497" s="93"/>
    </row>
    <row r="1498" spans="1:1" ht="15" customHeight="1">
      <c r="A1498" s="94"/>
    </row>
    <row r="1499" spans="1:1" ht="15" customHeight="1">
      <c r="A1499" s="21"/>
    </row>
    <row r="1500" spans="1:1" ht="15" customHeight="1">
      <c r="A1500" s="24"/>
    </row>
    <row r="1501" spans="1:1" ht="15" customHeight="1">
      <c r="A1501" s="92"/>
    </row>
    <row r="1502" spans="1:1" ht="15" customHeight="1">
      <c r="A1502" s="93"/>
    </row>
    <row r="1503" spans="1:1" ht="15" customHeight="1">
      <c r="A1503" s="94"/>
    </row>
    <row r="1504" spans="1:1" ht="15" customHeight="1">
      <c r="A1504" s="21"/>
    </row>
    <row r="1505" spans="1:1" ht="15" customHeight="1">
      <c r="A1505" s="24"/>
    </row>
    <row r="1506" spans="1:1" ht="15" customHeight="1">
      <c r="A1506" s="92"/>
    </row>
    <row r="1507" spans="1:1" ht="15" customHeight="1">
      <c r="A1507" s="93"/>
    </row>
    <row r="1508" spans="1:1" ht="15" customHeight="1">
      <c r="A1508" s="94"/>
    </row>
    <row r="1509" spans="1:1" ht="15" customHeight="1"/>
    <row r="1510" spans="1:1" ht="15" customHeight="1">
      <c r="A1510" s="24"/>
    </row>
    <row r="1511" spans="1:1" ht="15" customHeight="1">
      <c r="A1511" s="92"/>
    </row>
    <row r="1512" spans="1:1" ht="15" customHeight="1">
      <c r="A1512" s="93"/>
    </row>
    <row r="1513" spans="1:1" ht="15" customHeight="1">
      <c r="A1513" s="94"/>
    </row>
    <row r="1514" spans="1:1" ht="15" customHeight="1"/>
    <row r="1515" spans="1:1" ht="15" customHeight="1">
      <c r="A1515" s="24"/>
    </row>
    <row r="1516" spans="1:1" ht="15" customHeight="1">
      <c r="A1516" s="92"/>
    </row>
    <row r="1517" spans="1:1" ht="15" customHeight="1">
      <c r="A1517" s="93"/>
    </row>
    <row r="1518" spans="1:1" ht="15" customHeight="1">
      <c r="A1518" s="94"/>
    </row>
    <row r="1519" spans="1:1" ht="15" customHeight="1"/>
    <row r="1520" spans="1:1" ht="15" customHeight="1">
      <c r="A1520" s="24"/>
    </row>
    <row r="1521" spans="1:1" ht="15" customHeight="1">
      <c r="A1521" s="92"/>
    </row>
    <row r="1522" spans="1:1" ht="15" customHeight="1">
      <c r="A1522" s="93"/>
    </row>
    <row r="1523" spans="1:1" ht="15" customHeight="1">
      <c r="A1523" s="94"/>
    </row>
    <row r="1524" spans="1:1" ht="15" customHeight="1"/>
    <row r="1525" spans="1:1" ht="15" customHeight="1">
      <c r="A1525" s="24"/>
    </row>
    <row r="1526" spans="1:1" ht="15" customHeight="1">
      <c r="A1526" s="92"/>
    </row>
    <row r="1527" spans="1:1" ht="15" customHeight="1">
      <c r="A1527" s="93"/>
    </row>
    <row r="1528" spans="1:1" ht="15" customHeight="1">
      <c r="A1528" s="94"/>
    </row>
    <row r="1529" spans="1:1" ht="15" customHeight="1"/>
    <row r="1530" spans="1:1" ht="15" customHeight="1">
      <c r="A1530" s="24"/>
    </row>
    <row r="1531" spans="1:1" ht="15" customHeight="1">
      <c r="A1531" s="92"/>
    </row>
    <row r="1532" spans="1:1" ht="15" customHeight="1">
      <c r="A1532" s="93"/>
    </row>
    <row r="1533" spans="1:1" ht="15" customHeight="1">
      <c r="A1533" s="94"/>
    </row>
    <row r="1534" spans="1:1" ht="15" customHeight="1"/>
    <row r="1535" spans="1:1" ht="15" customHeight="1">
      <c r="A1535" s="24"/>
    </row>
    <row r="1536" spans="1:1" ht="15" customHeight="1">
      <c r="A1536" s="92"/>
    </row>
    <row r="1537" spans="1:1" ht="15" customHeight="1">
      <c r="A1537" s="93"/>
    </row>
    <row r="1538" spans="1:1" ht="15" customHeight="1">
      <c r="A1538" s="94"/>
    </row>
    <row r="1539" spans="1:1" ht="15" customHeight="1"/>
    <row r="1540" spans="1:1" ht="15" customHeight="1">
      <c r="A1540" s="24"/>
    </row>
    <row r="1541" spans="1:1" ht="15" customHeight="1">
      <c r="A1541" s="92"/>
    </row>
    <row r="1542" spans="1:1" ht="15" customHeight="1">
      <c r="A1542" s="93"/>
    </row>
    <row r="1543" spans="1:1" ht="15" customHeight="1">
      <c r="A1543" s="94"/>
    </row>
    <row r="1544" spans="1:1" ht="15" customHeight="1"/>
    <row r="1545" spans="1:1" ht="15" customHeight="1"/>
    <row r="1546" spans="1:1" ht="15" customHeight="1"/>
    <row r="1547" spans="1:1" ht="15" customHeight="1"/>
    <row r="1548" spans="1:1" ht="15" customHeight="1"/>
    <row r="1549" spans="1:1" ht="15" customHeight="1"/>
    <row r="1550" spans="1:1" ht="15" customHeight="1"/>
    <row r="1551" spans="1:1" ht="15" customHeight="1"/>
    <row r="1552" spans="1:1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296" zoomScaleNormal="100" workbookViewId="0">
      <pane xSplit="4" topLeftCell="L1" activePane="topRight" state="frozen"/>
      <selection pane="topRight" activeCell="R317" sqref="R317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3455</v>
      </c>
      <c r="F4" s="110" t="s">
        <v>4597</v>
      </c>
      <c r="G4" s="110" t="s">
        <v>2192</v>
      </c>
      <c r="H4" s="110" t="s">
        <v>2195</v>
      </c>
      <c r="I4" s="110" t="s">
        <v>2197</v>
      </c>
      <c r="J4" s="110" t="s">
        <v>2198</v>
      </c>
      <c r="K4" s="110" t="s">
        <v>2199</v>
      </c>
      <c r="L4" s="110" t="s">
        <v>4801</v>
      </c>
      <c r="M4" s="110" t="s">
        <v>4802</v>
      </c>
      <c r="N4" s="110" t="s">
        <v>2179</v>
      </c>
      <c r="O4" s="110" t="s">
        <v>4803</v>
      </c>
      <c r="P4" s="110" t="s">
        <v>176</v>
      </c>
      <c r="Q4" s="110" t="s">
        <v>5125</v>
      </c>
      <c r="R4" s="110" t="s">
        <v>5127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3377</v>
      </c>
      <c r="B5" s="3"/>
      <c r="C5" s="3"/>
      <c r="D5" s="33">
        <f t="shared" ref="D5:D36" si="0"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58"/>
      <c r="W5" s="337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2009</v>
      </c>
      <c r="B6" s="3"/>
      <c r="C6" s="3"/>
      <c r="D6" s="33">
        <f t="shared" si="0"/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7"/>
      <c r="T6" s="277"/>
      <c r="U6" s="63"/>
      <c r="V6" s="345"/>
      <c r="W6" s="337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5"/>
      <c r="W7" s="337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2002</v>
      </c>
      <c r="B8" s="3"/>
      <c r="C8" s="3"/>
      <c r="D8" s="33">
        <f t="shared" si="0"/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7"/>
      <c r="T8" s="277"/>
      <c r="U8" s="63"/>
      <c r="V8" s="345"/>
      <c r="W8" s="337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5"/>
      <c r="W9" s="337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5"/>
      <c r="W10" s="337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3366</v>
      </c>
      <c r="B11" s="3"/>
      <c r="C11" s="3"/>
      <c r="D11" s="33">
        <f t="shared" si="0"/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58"/>
      <c r="W11" s="337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7"/>
      <c r="T12" s="277"/>
      <c r="U12" s="63"/>
      <c r="V12" s="345"/>
      <c r="W12" s="337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2022</v>
      </c>
      <c r="B13" s="3"/>
      <c r="C13" s="3"/>
      <c r="D13" s="33">
        <f t="shared" si="0"/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7"/>
      <c r="T13" s="277"/>
      <c r="U13" s="63"/>
      <c r="V13" s="345"/>
      <c r="W13" s="337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3385</v>
      </c>
      <c r="B14" s="3"/>
      <c r="C14" s="3"/>
      <c r="D14" s="33">
        <f t="shared" si="0"/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58"/>
      <c r="W14" s="337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5"/>
      <c r="W15" s="337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5"/>
      <c r="W16" s="337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2052</v>
      </c>
      <c r="B17" s="3"/>
      <c r="C17" s="3"/>
      <c r="D17" s="33">
        <f t="shared" si="0"/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7"/>
      <c r="T17" s="277"/>
      <c r="U17" s="63"/>
      <c r="V17" s="345"/>
      <c r="W17" s="337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5"/>
      <c r="W18" s="337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2005</v>
      </c>
      <c r="B19" s="3"/>
      <c r="C19" s="3"/>
      <c r="D19" s="33">
        <f t="shared" si="0"/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7"/>
      <c r="T19" s="277"/>
      <c r="U19" s="63"/>
      <c r="V19" s="345"/>
      <c r="W19" s="337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3367</v>
      </c>
      <c r="B20" s="3"/>
      <c r="C20" s="3"/>
      <c r="D20" s="33">
        <f t="shared" si="0"/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58"/>
      <c r="W20" s="337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5"/>
      <c r="W21" s="337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2023</v>
      </c>
      <c r="B22" s="3"/>
      <c r="C22" s="3"/>
      <c r="D22" s="33">
        <f t="shared" si="0"/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7"/>
      <c r="T22" s="277"/>
      <c r="U22" s="63"/>
      <c r="V22" s="345"/>
      <c r="W22" s="337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3370</v>
      </c>
      <c r="B23" s="3"/>
      <c r="C23" s="3"/>
      <c r="D23" s="33">
        <f t="shared" si="0"/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58"/>
      <c r="W23" s="337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3384</v>
      </c>
      <c r="B24" s="3"/>
      <c r="C24" s="3"/>
      <c r="D24" s="33">
        <f t="shared" si="0"/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58"/>
      <c r="W24" s="337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7"/>
      <c r="T25" s="277"/>
      <c r="U25" s="63"/>
      <c r="V25" s="346"/>
      <c r="W25" s="337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2017</v>
      </c>
      <c r="B26" s="3"/>
      <c r="C26" s="3"/>
      <c r="D26" s="33">
        <f t="shared" si="0"/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7"/>
      <c r="T26" s="277"/>
      <c r="U26" s="63"/>
      <c r="V26" s="345"/>
      <c r="W26" s="337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7"/>
      <c r="T27" s="277"/>
      <c r="U27" s="63"/>
      <c r="V27" s="345"/>
      <c r="W27" s="337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3368</v>
      </c>
      <c r="B28" s="3"/>
      <c r="C28" s="3"/>
      <c r="D28" s="33">
        <f t="shared" si="0"/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58"/>
      <c r="W28" s="337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2024</v>
      </c>
      <c r="B29" s="3"/>
      <c r="C29" s="3"/>
      <c r="D29" s="33">
        <f t="shared" si="0"/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7"/>
      <c r="T29" s="277"/>
      <c r="U29" s="63"/>
      <c r="V29" s="345"/>
      <c r="W29" s="337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5"/>
      <c r="W30" s="337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5"/>
      <c r="W31" s="337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2010</v>
      </c>
      <c r="B32" s="3"/>
      <c r="C32" s="3"/>
      <c r="D32" s="33">
        <f t="shared" si="0"/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7"/>
      <c r="T32" s="277"/>
      <c r="U32" s="63"/>
      <c r="V32" s="345"/>
      <c r="W32" s="337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3378</v>
      </c>
      <c r="B33" s="3"/>
      <c r="C33" s="3"/>
      <c r="D33" s="33">
        <f t="shared" si="0"/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58"/>
      <c r="W33" s="337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7"/>
      <c r="T34" s="277"/>
      <c r="U34" s="63"/>
      <c r="V34" s="346"/>
      <c r="W34" s="337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7"/>
      <c r="T35" s="277"/>
      <c r="U35" s="63"/>
      <c r="V35" s="346"/>
      <c r="W35" s="337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5"/>
      <c r="W36" s="337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7"/>
      <c r="T37" s="277"/>
      <c r="U37" s="63"/>
      <c r="V37" s="345"/>
      <c r="W37" s="337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3393</v>
      </c>
      <c r="B38" s="3"/>
      <c r="C38" s="3"/>
      <c r="D38" s="33">
        <f t="shared" si="1"/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58"/>
      <c r="W38" s="337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2006</v>
      </c>
      <c r="B39" s="3"/>
      <c r="C39" s="3"/>
      <c r="D39" s="33">
        <f t="shared" si="1"/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7"/>
      <c r="T39" s="277"/>
      <c r="U39" s="63"/>
      <c r="V39" s="346"/>
      <c r="W39" s="337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7"/>
      <c r="T40" s="277"/>
      <c r="U40" s="63"/>
      <c r="V40" s="345"/>
      <c r="W40" s="337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5"/>
      <c r="W41" s="337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5"/>
      <c r="W42" s="337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3372</v>
      </c>
      <c r="B43" s="3"/>
      <c r="C43" s="3"/>
      <c r="D43" s="33">
        <f t="shared" si="1"/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58"/>
      <c r="W43" s="337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3397</v>
      </c>
      <c r="B44" s="3"/>
      <c r="C44" s="3"/>
      <c r="D44" s="33">
        <f t="shared" si="1"/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58"/>
      <c r="W44" s="337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3375</v>
      </c>
      <c r="B45" s="3"/>
      <c r="C45" s="3"/>
      <c r="D45" s="33">
        <f t="shared" si="1"/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58"/>
      <c r="W45" s="337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5"/>
      <c r="W46" s="337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3371</v>
      </c>
      <c r="B47" s="3"/>
      <c r="C47" s="3"/>
      <c r="D47" s="33">
        <f t="shared" si="1"/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58"/>
      <c r="W47" s="337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7"/>
      <c r="T48" s="277"/>
      <c r="U48" s="63"/>
      <c r="V48" s="345"/>
      <c r="W48" s="337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4496</v>
      </c>
      <c r="B49" s="3"/>
      <c r="C49" s="3"/>
      <c r="D49" s="33">
        <f t="shared" si="1"/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7"/>
      <c r="T49" s="277"/>
      <c r="U49" s="63"/>
      <c r="V49" s="345"/>
      <c r="W49" s="337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5"/>
      <c r="W50" s="337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5"/>
      <c r="W51" s="337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5"/>
      <c r="W52" s="337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3364</v>
      </c>
      <c r="B53" s="3"/>
      <c r="C53" s="3"/>
      <c r="D53" s="33">
        <f t="shared" si="1"/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7"/>
      <c r="T53" s="277"/>
      <c r="U53" s="63"/>
      <c r="V53" s="346"/>
      <c r="W53" s="337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2025</v>
      </c>
      <c r="B54" s="3"/>
      <c r="C54" s="3"/>
      <c r="D54" s="33">
        <f t="shared" si="1"/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7"/>
      <c r="T54" s="277"/>
      <c r="U54" s="63"/>
      <c r="V54" s="345"/>
      <c r="W54" s="337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3374</v>
      </c>
      <c r="B55" s="3"/>
      <c r="C55" s="3"/>
      <c r="D55" s="33">
        <f t="shared" si="1"/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58"/>
      <c r="W55" s="337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2026</v>
      </c>
      <c r="B56" s="3"/>
      <c r="C56" s="3"/>
      <c r="D56" s="33">
        <f t="shared" si="1"/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7"/>
      <c r="T56" s="277"/>
      <c r="U56" s="63"/>
      <c r="V56" s="345"/>
      <c r="W56" s="337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5"/>
      <c r="W57" s="337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5"/>
      <c r="W58" s="337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3373</v>
      </c>
      <c r="B59" s="3"/>
      <c r="C59" s="3"/>
      <c r="D59" s="33">
        <f t="shared" si="1"/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58"/>
      <c r="W59" s="337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3380</v>
      </c>
      <c r="B60" s="3"/>
      <c r="C60" s="3"/>
      <c r="D60" s="33">
        <f t="shared" si="1"/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58"/>
      <c r="W60" s="337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5"/>
      <c r="W61" s="337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7"/>
      <c r="T62" s="277"/>
      <c r="U62" s="63"/>
      <c r="V62" s="345"/>
      <c r="W62" s="337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5"/>
      <c r="W63" s="337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5"/>
      <c r="W64" s="337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6"/>
      <c r="W65" s="337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3369</v>
      </c>
      <c r="B66" s="3"/>
      <c r="C66" s="3"/>
      <c r="D66" s="33">
        <f t="shared" si="1"/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58"/>
      <c r="W66" s="337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5"/>
      <c r="W67" s="337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7"/>
      <c r="T68" s="277"/>
      <c r="U68" s="63"/>
      <c r="V68" s="346"/>
      <c r="W68" s="337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6"/>
      <c r="W69" s="337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7"/>
      <c r="T70" s="277"/>
      <c r="U70" s="63"/>
      <c r="V70" s="345"/>
      <c r="W70" s="337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3381</v>
      </c>
      <c r="B71" s="3"/>
      <c r="C71" s="3"/>
      <c r="D71" s="33">
        <f t="shared" si="2"/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58"/>
      <c r="W71" s="337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6"/>
      <c r="W72" s="337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5"/>
      <c r="W73" s="337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5"/>
      <c r="W74" s="337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5"/>
      <c r="W75" s="337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3396</v>
      </c>
      <c r="B76" s="3"/>
      <c r="C76" s="3"/>
      <c r="D76" s="33">
        <f t="shared" si="2"/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58"/>
      <c r="W76" s="337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7"/>
      <c r="T77" s="277"/>
      <c r="U77" s="63"/>
      <c r="V77" s="345"/>
      <c r="W77" s="337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2049</v>
      </c>
      <c r="B78" s="3"/>
      <c r="C78" s="3"/>
      <c r="D78" s="33">
        <f t="shared" si="2"/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7"/>
      <c r="T78" s="277"/>
      <c r="U78" s="63"/>
      <c r="V78" s="345"/>
      <c r="W78" s="337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5"/>
      <c r="W79" s="337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5"/>
      <c r="W80" s="337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2051</v>
      </c>
      <c r="B81" s="3"/>
      <c r="C81" s="3"/>
      <c r="D81" s="33">
        <f t="shared" si="2"/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7"/>
      <c r="T81" s="277"/>
      <c r="U81" s="63"/>
      <c r="V81" s="345"/>
      <c r="W81" s="337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2156</v>
      </c>
      <c r="B82" s="3"/>
      <c r="C82" s="3"/>
      <c r="D82" s="33">
        <f t="shared" si="2"/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7"/>
      <c r="T82" s="277"/>
      <c r="U82" s="63"/>
      <c r="V82" s="345"/>
      <c r="W82" s="337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3376</v>
      </c>
      <c r="B83" s="3"/>
      <c r="C83" s="3"/>
      <c r="D83" s="33">
        <f t="shared" si="2"/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58"/>
      <c r="W83" s="337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5"/>
      <c r="W84" s="337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3379</v>
      </c>
      <c r="B85" s="3"/>
      <c r="C85" s="3"/>
      <c r="D85" s="33">
        <f t="shared" si="2"/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58"/>
      <c r="W85" s="337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2001</v>
      </c>
      <c r="B86" s="3"/>
      <c r="C86" s="3"/>
      <c r="D86" s="33">
        <f t="shared" si="2"/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7"/>
      <c r="T86" s="277"/>
      <c r="U86" s="63"/>
      <c r="V86" s="345"/>
      <c r="W86" s="337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3398</v>
      </c>
      <c r="B87" s="3"/>
      <c r="C87" s="3"/>
      <c r="D87" s="33">
        <f t="shared" si="2"/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58"/>
      <c r="W87" s="337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7"/>
      <c r="T88" s="277"/>
      <c r="U88" s="63"/>
      <c r="V88" s="346"/>
      <c r="W88" s="337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5"/>
      <c r="W89" s="337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3382</v>
      </c>
      <c r="B90" s="3"/>
      <c r="C90" s="3"/>
      <c r="D90" s="33">
        <f t="shared" si="2"/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58"/>
      <c r="W90" s="337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5"/>
      <c r="W91" s="337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6"/>
      <c r="W92" s="337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5"/>
      <c r="W93" s="337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5"/>
      <c r="W94" s="337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7"/>
      <c r="T95" s="277"/>
      <c r="U95" s="63"/>
      <c r="V95" s="345"/>
      <c r="W95" s="337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5"/>
      <c r="W96" s="337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2029</v>
      </c>
      <c r="B97" s="3"/>
      <c r="C97" s="3"/>
      <c r="D97" s="33">
        <f t="shared" si="2"/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7"/>
      <c r="T97" s="277"/>
      <c r="U97" s="63"/>
      <c r="V97" s="345"/>
      <c r="W97" s="337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58"/>
      <c r="W98" s="337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3394</v>
      </c>
      <c r="B99" s="3"/>
      <c r="C99" s="3"/>
      <c r="D99" s="33">
        <f t="shared" si="2"/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58"/>
      <c r="W99" s="337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5"/>
      <c r="W100" s="337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5"/>
      <c r="W101" s="337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5"/>
      <c r="W102" s="337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3365</v>
      </c>
      <c r="B103" s="3"/>
      <c r="C103" s="3"/>
      <c r="D103" s="33">
        <f>SUM(E103:DZ103)</f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7"/>
      <c r="T103" s="277"/>
      <c r="U103" s="63"/>
      <c r="V103" s="346"/>
      <c r="W103" s="337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2007</v>
      </c>
      <c r="B104" s="3"/>
      <c r="C104" s="3"/>
      <c r="D104" s="33">
        <f>SUM(E104:DZ104)</f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7"/>
      <c r="T104" s="277"/>
      <c r="U104" s="63"/>
      <c r="V104" s="345"/>
      <c r="W104" s="337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3454</v>
      </c>
      <c r="F108" s="110" t="s">
        <v>843</v>
      </c>
      <c r="G108" s="110" t="s">
        <v>175</v>
      </c>
      <c r="H108" s="110" t="s">
        <v>2193</v>
      </c>
      <c r="I108" s="110" t="s">
        <v>2196</v>
      </c>
      <c r="J108" s="110" t="s">
        <v>2202</v>
      </c>
      <c r="K108" s="110" t="s">
        <v>5126</v>
      </c>
      <c r="L108" s="110" t="s">
        <v>5131</v>
      </c>
      <c r="M108" s="110" t="s">
        <v>5132</v>
      </c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3377</v>
      </c>
      <c r="B109" s="3"/>
      <c r="C109" s="3"/>
      <c r="D109" s="33">
        <f t="shared" ref="D109:D140" si="3">SUM(E109:DZ109)</f>
        <v>4058.7000000000021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63"/>
      <c r="O109" s="63"/>
      <c r="P109" s="63"/>
      <c r="Q109" s="358"/>
      <c r="R109" s="337"/>
      <c r="S109" s="63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2009</v>
      </c>
      <c r="B110" s="3"/>
      <c r="C110" s="3"/>
      <c r="D110" s="33">
        <f t="shared" si="3"/>
        <v>5548.3999999999933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277"/>
      <c r="O110" s="277"/>
      <c r="P110" s="63"/>
      <c r="Q110" s="345"/>
      <c r="R110" s="337"/>
      <c r="S110" s="63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5168.7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538"/>
      <c r="O111" s="225"/>
      <c r="P111" s="63"/>
      <c r="Q111" s="345"/>
      <c r="R111" s="337"/>
      <c r="S111" s="63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2002</v>
      </c>
      <c r="B112" s="3"/>
      <c r="C112" s="3"/>
      <c r="D112" s="33">
        <f t="shared" si="3"/>
        <v>3126.5000000000086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277"/>
      <c r="O112" s="277"/>
      <c r="P112" s="63"/>
      <c r="Q112" s="345"/>
      <c r="R112" s="337"/>
      <c r="S112" s="63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6206.5999999999922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538"/>
      <c r="O113" s="225"/>
      <c r="P113" s="63"/>
      <c r="Q113" s="345"/>
      <c r="R113" s="337"/>
      <c r="S113" s="63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6805.2999999999847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538"/>
      <c r="O114" s="225"/>
      <c r="P114" s="63"/>
      <c r="Q114" s="345"/>
      <c r="R114" s="337"/>
      <c r="S114" s="63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3366</v>
      </c>
      <c r="B115" s="3"/>
      <c r="C115" s="3"/>
      <c r="D115" s="33">
        <f t="shared" si="3"/>
        <v>6184.1999999999944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63"/>
      <c r="O115" s="63"/>
      <c r="P115" s="63"/>
      <c r="Q115" s="358"/>
      <c r="R115" s="337"/>
      <c r="S115" s="63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4058.7000000000112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277"/>
      <c r="O116" s="277"/>
      <c r="P116" s="63"/>
      <c r="Q116" s="345"/>
      <c r="R116" s="337"/>
      <c r="S116" s="63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2022</v>
      </c>
      <c r="B117" s="3"/>
      <c r="C117" s="3"/>
      <c r="D117" s="33">
        <f t="shared" si="3"/>
        <v>5369.7999999999956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277"/>
      <c r="O117" s="277"/>
      <c r="P117" s="63"/>
      <c r="Q117" s="345"/>
      <c r="R117" s="337"/>
      <c r="S117" s="63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3385</v>
      </c>
      <c r="B118" s="3"/>
      <c r="C118" s="3"/>
      <c r="D118" s="33">
        <f t="shared" si="3"/>
        <v>6681.8999999999942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63"/>
      <c r="O118" s="63"/>
      <c r="P118" s="63"/>
      <c r="Q118" s="358"/>
      <c r="R118" s="337"/>
      <c r="S118" s="63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5493.7000000000244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538"/>
      <c r="O119" s="225"/>
      <c r="P119" s="63"/>
      <c r="Q119" s="345"/>
      <c r="R119" s="337"/>
      <c r="S119" s="63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4643.800000000002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63"/>
      <c r="O120" s="63"/>
      <c r="P120" s="63"/>
      <c r="Q120" s="345"/>
      <c r="R120" s="337"/>
      <c r="S120" s="63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2052</v>
      </c>
      <c r="B121" s="3"/>
      <c r="C121" s="3"/>
      <c r="D121" s="33">
        <f t="shared" si="3"/>
        <v>4236.8999999999969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277"/>
      <c r="O121" s="277"/>
      <c r="P121" s="63"/>
      <c r="Q121" s="345"/>
      <c r="R121" s="337"/>
      <c r="S121" s="63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3334.2000000000012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63"/>
      <c r="O122" s="63"/>
      <c r="P122" s="63"/>
      <c r="Q122" s="345"/>
      <c r="R122" s="337"/>
      <c r="S122" s="63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2005</v>
      </c>
      <c r="B123" s="3"/>
      <c r="C123" s="3"/>
      <c r="D123" s="33">
        <f t="shared" si="3"/>
        <v>6082.100000000004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277"/>
      <c r="O123" s="277"/>
      <c r="P123" s="63"/>
      <c r="Q123" s="345"/>
      <c r="R123" s="337"/>
      <c r="S123" s="63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3367</v>
      </c>
      <c r="B124" s="3"/>
      <c r="C124" s="3"/>
      <c r="D124" s="33">
        <f t="shared" si="3"/>
        <v>4890.1000000000058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63"/>
      <c r="O124" s="63"/>
      <c r="P124" s="63"/>
      <c r="Q124" s="358"/>
      <c r="R124" s="337"/>
      <c r="S124" s="63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3909.5999999999945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63"/>
      <c r="O125" s="63"/>
      <c r="P125" s="63"/>
      <c r="Q125" s="345"/>
      <c r="R125" s="337"/>
      <c r="S125" s="63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2023</v>
      </c>
      <c r="B126" s="3"/>
      <c r="C126" s="3"/>
      <c r="D126" s="33">
        <f t="shared" si="3"/>
        <v>4261.0999999999976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277"/>
      <c r="O126" s="277"/>
      <c r="P126" s="63"/>
      <c r="Q126" s="345"/>
      <c r="R126" s="337"/>
      <c r="S126" s="63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3370</v>
      </c>
      <c r="B127" s="3"/>
      <c r="C127" s="3"/>
      <c r="D127" s="33">
        <f t="shared" si="3"/>
        <v>5460.4999999999964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63"/>
      <c r="O127" s="63"/>
      <c r="P127" s="63"/>
      <c r="Q127" s="358"/>
      <c r="R127" s="337"/>
      <c r="S127" s="63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3384</v>
      </c>
      <c r="B128" s="3"/>
      <c r="C128" s="3"/>
      <c r="D128" s="33">
        <f t="shared" si="3"/>
        <v>6065.5000000000018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63"/>
      <c r="O128" s="63"/>
      <c r="P128" s="63"/>
      <c r="Q128" s="358"/>
      <c r="R128" s="337"/>
      <c r="S128" s="63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7156.4999999999964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277"/>
      <c r="O129" s="277"/>
      <c r="P129" s="63"/>
      <c r="Q129" s="346"/>
      <c r="R129" s="337"/>
      <c r="S129" s="63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2017</v>
      </c>
      <c r="B130" s="3"/>
      <c r="C130" s="3"/>
      <c r="D130" s="33">
        <f t="shared" si="3"/>
        <v>6165.0000000000073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277"/>
      <c r="O130" s="277"/>
      <c r="P130" s="63"/>
      <c r="Q130" s="345"/>
      <c r="R130" s="337"/>
      <c r="S130" s="63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5999.600000000004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277"/>
      <c r="O131" s="277"/>
      <c r="P131" s="63"/>
      <c r="Q131" s="345"/>
      <c r="R131" s="337"/>
      <c r="S131" s="63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3368</v>
      </c>
      <c r="B132" s="3"/>
      <c r="C132" s="3"/>
      <c r="D132" s="33">
        <f t="shared" si="3"/>
        <v>4148.5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63"/>
      <c r="O132" s="63"/>
      <c r="P132" s="63"/>
      <c r="Q132" s="358"/>
      <c r="R132" s="337"/>
      <c r="S132" s="63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2024</v>
      </c>
      <c r="B133" s="3"/>
      <c r="C133" s="3"/>
      <c r="D133" s="33">
        <f t="shared" si="3"/>
        <v>5223.5999999999949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277"/>
      <c r="O133" s="277"/>
      <c r="P133" s="63"/>
      <c r="Q133" s="345"/>
      <c r="R133" s="337"/>
      <c r="S133" s="63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6392.7999999999993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538"/>
      <c r="O134" s="225"/>
      <c r="P134" s="63"/>
      <c r="Q134" s="345"/>
      <c r="R134" s="337"/>
      <c r="S134" s="63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4524.2999999999975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63"/>
      <c r="O135" s="63"/>
      <c r="P135" s="63"/>
      <c r="Q135" s="345"/>
      <c r="R135" s="337"/>
      <c r="S135" s="63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2010</v>
      </c>
      <c r="B136" s="3"/>
      <c r="C136" s="3"/>
      <c r="D136" s="33">
        <f t="shared" si="3"/>
        <v>5671.6500000000115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277"/>
      <c r="O136" s="277"/>
      <c r="P136" s="63"/>
      <c r="Q136" s="345"/>
      <c r="R136" s="337"/>
      <c r="S136" s="63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3378</v>
      </c>
      <c r="B137" s="3"/>
      <c r="C137" s="3"/>
      <c r="D137" s="33">
        <f t="shared" si="3"/>
        <v>5291.8500000000013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63"/>
      <c r="O137" s="63"/>
      <c r="P137" s="63"/>
      <c r="Q137" s="358"/>
      <c r="R137" s="337"/>
      <c r="S137" s="63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7379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277"/>
      <c r="O138" s="277"/>
      <c r="P138" s="63"/>
      <c r="Q138" s="346"/>
      <c r="R138" s="337"/>
      <c r="S138" s="63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3823.0000000000073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277"/>
      <c r="O139" s="277"/>
      <c r="P139" s="63"/>
      <c r="Q139" s="346"/>
      <c r="R139" s="337"/>
      <c r="S139" s="63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5335.0000000000073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63"/>
      <c r="O140" s="63"/>
      <c r="P140" s="63"/>
      <c r="Q140" s="345"/>
      <c r="R140" s="337"/>
      <c r="S140" s="63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5928.0999999999913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277"/>
      <c r="O141" s="277"/>
      <c r="P141" s="63"/>
      <c r="Q141" s="345"/>
      <c r="R141" s="337"/>
      <c r="S141" s="63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3393</v>
      </c>
      <c r="B142" s="3"/>
      <c r="C142" s="3"/>
      <c r="D142" s="33">
        <f t="shared" si="4"/>
        <v>6249.9999999999964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63"/>
      <c r="O142" s="63"/>
      <c r="P142" s="63"/>
      <c r="Q142" s="358"/>
      <c r="R142" s="337"/>
      <c r="S142" s="63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2006</v>
      </c>
      <c r="B143" s="3"/>
      <c r="C143" s="3"/>
      <c r="D143" s="33">
        <f t="shared" si="4"/>
        <v>4552.4999999999927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277"/>
      <c r="O143" s="277"/>
      <c r="P143" s="63"/>
      <c r="Q143" s="346"/>
      <c r="R143" s="337"/>
      <c r="S143" s="63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6677.8000000000011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277"/>
      <c r="O144" s="277"/>
      <c r="P144" s="63"/>
      <c r="Q144" s="345"/>
      <c r="R144" s="337"/>
      <c r="S144" s="63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4926.0000000000018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63"/>
      <c r="O145" s="63"/>
      <c r="P145" s="63"/>
      <c r="Q145" s="345"/>
      <c r="R145" s="337"/>
      <c r="S145" s="63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6294.8000000000093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63"/>
      <c r="O146" s="63"/>
      <c r="P146" s="63"/>
      <c r="Q146" s="345"/>
      <c r="R146" s="337"/>
      <c r="S146" s="63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3372</v>
      </c>
      <c r="B147" s="3"/>
      <c r="C147" s="3"/>
      <c r="D147" s="33">
        <f t="shared" si="4"/>
        <v>4409.0000000000055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63"/>
      <c r="O147" s="63"/>
      <c r="P147" s="63"/>
      <c r="Q147" s="358"/>
      <c r="R147" s="337"/>
      <c r="S147" s="63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3397</v>
      </c>
      <c r="B148" s="3"/>
      <c r="C148" s="3"/>
      <c r="D148" s="33">
        <f t="shared" si="4"/>
        <v>5877.6499999999915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63"/>
      <c r="O148" s="63"/>
      <c r="P148" s="63"/>
      <c r="Q148" s="358"/>
      <c r="R148" s="337"/>
      <c r="S148" s="63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3375</v>
      </c>
      <c r="B149" s="3"/>
      <c r="C149" s="3"/>
      <c r="D149" s="33">
        <f t="shared" si="4"/>
        <v>3441.0000000000136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63"/>
      <c r="O149" s="63"/>
      <c r="P149" s="63"/>
      <c r="Q149" s="358"/>
      <c r="R149" s="337"/>
      <c r="S149" s="63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5471.7999999999975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538"/>
      <c r="O150" s="225"/>
      <c r="P150" s="63"/>
      <c r="Q150" s="345"/>
      <c r="R150" s="337"/>
      <c r="S150" s="63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3371</v>
      </c>
      <c r="B151" s="3"/>
      <c r="C151" s="3"/>
      <c r="D151" s="33">
        <f t="shared" si="4"/>
        <v>4750.9500000000162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63"/>
      <c r="O151" s="63"/>
      <c r="P151" s="63"/>
      <c r="Q151" s="358"/>
      <c r="R151" s="337"/>
      <c r="S151" s="63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7153.4000000000087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277"/>
      <c r="O152" s="277"/>
      <c r="P152" s="63"/>
      <c r="Q152" s="345"/>
      <c r="R152" s="337"/>
      <c r="S152" s="63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4496</v>
      </c>
      <c r="B153" s="3"/>
      <c r="C153" s="3"/>
      <c r="D153" s="33">
        <f t="shared" si="4"/>
        <v>5490.6999999999862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277"/>
      <c r="O153" s="277"/>
      <c r="P153" s="63"/>
      <c r="Q153" s="345"/>
      <c r="R153" s="337"/>
      <c r="S153" s="63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4738.5999999999904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63"/>
      <c r="O154" s="63"/>
      <c r="P154" s="63"/>
      <c r="Q154" s="345"/>
      <c r="R154" s="337"/>
      <c r="S154" s="63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6715.1999999999989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63"/>
      <c r="O155" s="63"/>
      <c r="P155" s="63"/>
      <c r="Q155" s="345"/>
      <c r="R155" s="337"/>
      <c r="S155" s="63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7693.6999999999907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63"/>
      <c r="O156" s="63"/>
      <c r="P156" s="63"/>
      <c r="Q156" s="345"/>
      <c r="R156" s="337"/>
      <c r="S156" s="63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3364</v>
      </c>
      <c r="B157" s="3"/>
      <c r="C157" s="3"/>
      <c r="D157" s="33">
        <f t="shared" si="4"/>
        <v>4010.800000000012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277"/>
      <c r="O157" s="277"/>
      <c r="P157" s="63"/>
      <c r="Q157" s="346"/>
      <c r="R157" s="337"/>
      <c r="S157" s="63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2025</v>
      </c>
      <c r="B158" s="3"/>
      <c r="C158" s="3"/>
      <c r="D158" s="33">
        <f t="shared" si="4"/>
        <v>6037.8000000000056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277"/>
      <c r="O158" s="277"/>
      <c r="P158" s="63"/>
      <c r="Q158" s="345"/>
      <c r="R158" s="337"/>
      <c r="S158" s="63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3374</v>
      </c>
      <c r="B159" s="3"/>
      <c r="C159" s="3"/>
      <c r="D159" s="33">
        <f t="shared" si="4"/>
        <v>4517.9999999999973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63"/>
      <c r="O159" s="63"/>
      <c r="P159" s="63"/>
      <c r="Q159" s="358"/>
      <c r="R159" s="337"/>
      <c r="S159" s="63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2026</v>
      </c>
      <c r="B160" s="3"/>
      <c r="C160" s="3"/>
      <c r="D160" s="33">
        <f t="shared" si="4"/>
        <v>6303.9999999999964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277"/>
      <c r="O160" s="277"/>
      <c r="P160" s="63"/>
      <c r="Q160" s="345"/>
      <c r="R160" s="337"/>
      <c r="S160" s="63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5575.0499999999902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538"/>
      <c r="O161" s="225"/>
      <c r="P161" s="63"/>
      <c r="Q161" s="345"/>
      <c r="R161" s="337"/>
      <c r="S161" s="63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5541.3999999999978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63"/>
      <c r="O162" s="63"/>
      <c r="P162" s="63"/>
      <c r="Q162" s="345"/>
      <c r="R162" s="337"/>
      <c r="S162" s="63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3373</v>
      </c>
      <c r="B163" s="3"/>
      <c r="C163" s="3"/>
      <c r="D163" s="33">
        <f t="shared" si="4"/>
        <v>4806.1999999999962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63"/>
      <c r="O163" s="63"/>
      <c r="P163" s="63"/>
      <c r="Q163" s="358"/>
      <c r="R163" s="337"/>
      <c r="S163" s="63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3380</v>
      </c>
      <c r="B164" s="3"/>
      <c r="C164" s="3"/>
      <c r="D164" s="33">
        <f t="shared" si="4"/>
        <v>3788.7499999999882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63"/>
      <c r="O164" s="63"/>
      <c r="P164" s="63"/>
      <c r="Q164" s="358"/>
      <c r="R164" s="337"/>
      <c r="S164" s="63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4726.8000000000065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63"/>
      <c r="O165" s="63"/>
      <c r="P165" s="63"/>
      <c r="Q165" s="345"/>
      <c r="R165" s="337"/>
      <c r="S165" s="63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5491.7999999999929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277"/>
      <c r="O166" s="277"/>
      <c r="P166" s="63"/>
      <c r="Q166" s="345"/>
      <c r="R166" s="337"/>
      <c r="S166" s="63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5777.2999999999956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63"/>
      <c r="O167" s="63"/>
      <c r="P167" s="63"/>
      <c r="Q167" s="345"/>
      <c r="R167" s="337"/>
      <c r="S167" s="63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5869.4000000000015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538"/>
      <c r="O168" s="225"/>
      <c r="P168" s="63"/>
      <c r="Q168" s="345"/>
      <c r="R168" s="337"/>
      <c r="S168" s="63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4613.25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538"/>
      <c r="O169" s="225"/>
      <c r="P169" s="63"/>
      <c r="Q169" s="346"/>
      <c r="R169" s="337"/>
      <c r="S169" s="63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3369</v>
      </c>
      <c r="B170" s="3"/>
      <c r="C170" s="3"/>
      <c r="D170" s="33">
        <f t="shared" si="4"/>
        <v>5007.7499999999964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63"/>
      <c r="O170" s="63"/>
      <c r="P170" s="63"/>
      <c r="Q170" s="358"/>
      <c r="R170" s="337"/>
      <c r="S170" s="63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7258.1000000000186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63"/>
      <c r="O171" s="63"/>
      <c r="P171" s="63"/>
      <c r="Q171" s="345"/>
      <c r="R171" s="337"/>
      <c r="S171" s="63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5169.300000000012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277"/>
      <c r="O172" s="277"/>
      <c r="P172" s="63"/>
      <c r="Q172" s="346"/>
      <c r="R172" s="337"/>
      <c r="S172" s="63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6641.3000000000011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63"/>
      <c r="O173" s="63"/>
      <c r="P173" s="63"/>
      <c r="Q173" s="346"/>
      <c r="R173" s="337"/>
      <c r="S173" s="63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6765.9000000000051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277"/>
      <c r="O174" s="277"/>
      <c r="P174" s="63"/>
      <c r="Q174" s="345"/>
      <c r="R174" s="337"/>
      <c r="S174" s="63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3381</v>
      </c>
      <c r="B175" s="3"/>
      <c r="C175" s="3"/>
      <c r="D175" s="33">
        <f t="shared" si="5"/>
        <v>5034.6000000000058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63"/>
      <c r="O175" s="63"/>
      <c r="P175" s="63"/>
      <c r="Q175" s="358"/>
      <c r="R175" s="337"/>
      <c r="S175" s="63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5246.6000000000058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63"/>
      <c r="O176" s="63"/>
      <c r="P176" s="63"/>
      <c r="Q176" s="346"/>
      <c r="R176" s="337"/>
      <c r="S176" s="63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6347.6000000000067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63"/>
      <c r="O177" s="63"/>
      <c r="P177" s="63"/>
      <c r="Q177" s="345"/>
      <c r="R177" s="337"/>
      <c r="S177" s="63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5678.2999999999956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63"/>
      <c r="O178" s="63"/>
      <c r="P178" s="63"/>
      <c r="Q178" s="345"/>
      <c r="R178" s="337"/>
      <c r="S178" s="63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6831.2999999999811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538"/>
      <c r="O179" s="225"/>
      <c r="P179" s="63"/>
      <c r="Q179" s="345"/>
      <c r="R179" s="337"/>
      <c r="S179" s="63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3396</v>
      </c>
      <c r="B180" s="3"/>
      <c r="C180" s="3"/>
      <c r="D180" s="33">
        <f t="shared" si="5"/>
        <v>5540.6000000000049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63"/>
      <c r="O180" s="63"/>
      <c r="P180" s="63"/>
      <c r="Q180" s="358"/>
      <c r="R180" s="337"/>
      <c r="S180" s="63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7579.5999999999995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277"/>
      <c r="O181" s="277"/>
      <c r="P181" s="63"/>
      <c r="Q181" s="345"/>
      <c r="R181" s="337"/>
      <c r="S181" s="63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2049</v>
      </c>
      <c r="B182" s="3"/>
      <c r="C182" s="3"/>
      <c r="D182" s="33">
        <f t="shared" si="5"/>
        <v>3620.0999999999876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277"/>
      <c r="O182" s="277"/>
      <c r="P182" s="63"/>
      <c r="Q182" s="345"/>
      <c r="R182" s="337"/>
      <c r="S182" s="63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7358.3499999999967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63"/>
      <c r="O183" s="63"/>
      <c r="P183" s="63"/>
      <c r="Q183" s="345"/>
      <c r="R183" s="337"/>
      <c r="S183" s="63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5813.8999999999978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63"/>
      <c r="O184" s="63"/>
      <c r="P184" s="63"/>
      <c r="Q184" s="345"/>
      <c r="R184" s="337"/>
      <c r="S184" s="63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2051</v>
      </c>
      <c r="B185" s="3"/>
      <c r="C185" s="3"/>
      <c r="D185" s="33">
        <f t="shared" si="5"/>
        <v>3816.2000000000025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277"/>
      <c r="O185" s="277"/>
      <c r="P185" s="63"/>
      <c r="Q185" s="345"/>
      <c r="R185" s="337"/>
      <c r="S185" s="63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2156</v>
      </c>
      <c r="B186" s="3"/>
      <c r="C186" s="3"/>
      <c r="D186" s="33">
        <f t="shared" si="5"/>
        <v>4879.699999999988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277"/>
      <c r="O186" s="277"/>
      <c r="P186" s="63"/>
      <c r="Q186" s="345"/>
      <c r="R186" s="337"/>
      <c r="S186" s="63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3376</v>
      </c>
      <c r="B187" s="3"/>
      <c r="C187" s="3"/>
      <c r="D187" s="33">
        <f t="shared" si="5"/>
        <v>5067.0000000000027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63"/>
      <c r="O187" s="63"/>
      <c r="P187" s="63"/>
      <c r="Q187" s="358"/>
      <c r="R187" s="337"/>
      <c r="S187" s="63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7237.9000000000106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63"/>
      <c r="O188" s="63"/>
      <c r="P188" s="63"/>
      <c r="Q188" s="345"/>
      <c r="R188" s="337"/>
      <c r="S188" s="63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3379</v>
      </c>
      <c r="B189" s="3"/>
      <c r="C189" s="3"/>
      <c r="D189" s="33">
        <f t="shared" si="5"/>
        <v>5668.6000000000058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63"/>
      <c r="O189" s="63"/>
      <c r="P189" s="63"/>
      <c r="Q189" s="358"/>
      <c r="R189" s="337"/>
      <c r="S189" s="63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2001</v>
      </c>
      <c r="B190" s="3"/>
      <c r="C190" s="3"/>
      <c r="D190" s="33">
        <f t="shared" si="5"/>
        <v>5770.5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277"/>
      <c r="O190" s="277"/>
      <c r="P190" s="63"/>
      <c r="Q190" s="345"/>
      <c r="R190" s="337"/>
      <c r="S190" s="63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3398</v>
      </c>
      <c r="B191" s="3"/>
      <c r="C191" s="3"/>
      <c r="D191" s="33">
        <f t="shared" si="5"/>
        <v>3415.35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63"/>
      <c r="O191" s="63"/>
      <c r="P191" s="63"/>
      <c r="Q191" s="358"/>
      <c r="R191" s="337"/>
      <c r="S191" s="63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6566.0999999999876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277"/>
      <c r="O192" s="277"/>
      <c r="P192" s="63"/>
      <c r="Q192" s="346"/>
      <c r="R192" s="337"/>
      <c r="S192" s="63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4208.8999999999942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63"/>
      <c r="O193" s="63"/>
      <c r="P193" s="63"/>
      <c r="Q193" s="345"/>
      <c r="R193" s="337"/>
      <c r="S193" s="63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3382</v>
      </c>
      <c r="B194" s="3"/>
      <c r="C194" s="3"/>
      <c r="D194" s="33">
        <f t="shared" si="5"/>
        <v>2804.9000000000033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63"/>
      <c r="O194" s="63"/>
      <c r="P194" s="63"/>
      <c r="Q194" s="358"/>
      <c r="R194" s="337"/>
      <c r="S194" s="63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4038.6999999999889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63"/>
      <c r="O195" s="63"/>
      <c r="P195" s="63"/>
      <c r="Q195" s="345"/>
      <c r="R195" s="337"/>
      <c r="S195" s="63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4590.5999999999967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63"/>
      <c r="O196" s="63"/>
      <c r="P196" s="63"/>
      <c r="Q196" s="346"/>
      <c r="R196" s="337"/>
      <c r="S196" s="63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6015.5000000000036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63"/>
      <c r="O197" s="63"/>
      <c r="P197" s="63"/>
      <c r="Q197" s="345"/>
      <c r="R197" s="337"/>
      <c r="S197" s="63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7404.5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28"/>
      <c r="O198" s="28"/>
      <c r="P198" s="63"/>
      <c r="Q198" s="345"/>
      <c r="R198" s="337"/>
      <c r="S198" s="63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5954.599999999994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277"/>
      <c r="O199" s="277"/>
      <c r="P199" s="63"/>
      <c r="Q199" s="345"/>
      <c r="R199" s="337"/>
      <c r="S199" s="63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6424.0000000000109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538"/>
      <c r="O200" s="225"/>
      <c r="P200" s="63"/>
      <c r="Q200" s="345"/>
      <c r="R200" s="337"/>
      <c r="S200" s="63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2029</v>
      </c>
      <c r="B201" s="3"/>
      <c r="C201" s="3"/>
      <c r="D201" s="33">
        <f t="shared" si="5"/>
        <v>5618.6999999999962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277"/>
      <c r="O201" s="277"/>
      <c r="P201" s="63"/>
      <c r="Q201" s="345"/>
      <c r="R201" s="337"/>
      <c r="S201" s="63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5199.0999999999958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63"/>
      <c r="O202" s="63"/>
      <c r="P202" s="63"/>
      <c r="Q202" s="358"/>
      <c r="R202" s="337"/>
      <c r="S202" s="63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3394</v>
      </c>
      <c r="B203" s="3"/>
      <c r="C203" s="3"/>
      <c r="D203" s="33">
        <f t="shared" si="5"/>
        <v>5635.9999999999891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63"/>
      <c r="O203" s="63"/>
      <c r="P203" s="63"/>
      <c r="Q203" s="358"/>
      <c r="R203" s="337"/>
      <c r="S203" s="63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6129.5000000000146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538"/>
      <c r="O204" s="225"/>
      <c r="P204" s="63"/>
      <c r="Q204" s="345"/>
      <c r="R204" s="337"/>
      <c r="S204" s="63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7354.5000000000055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28"/>
      <c r="O205" s="28"/>
      <c r="P205" s="63"/>
      <c r="Q205" s="345"/>
      <c r="R205" s="337"/>
      <c r="S205" s="63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6001.6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63"/>
      <c r="O206" s="63"/>
      <c r="P206" s="63"/>
      <c r="Q206" s="345"/>
      <c r="R206" s="337"/>
      <c r="S206" s="63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3365</v>
      </c>
      <c r="B207" s="3"/>
      <c r="C207" s="3"/>
      <c r="D207" s="33">
        <f>SUM(E207:DZ207)</f>
        <v>2758.3499999999931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277"/>
      <c r="O207" s="277"/>
      <c r="P207" s="63"/>
      <c r="Q207" s="346"/>
      <c r="R207" s="337"/>
      <c r="S207" s="63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2007</v>
      </c>
      <c r="B208" s="3"/>
      <c r="C208" s="3"/>
      <c r="D208" s="33">
        <f>SUM(E208:DZ208)</f>
        <v>6051.2000000000135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277"/>
      <c r="O208" s="277"/>
      <c r="P208" s="63"/>
      <c r="Q208" s="345"/>
      <c r="R208" s="337"/>
      <c r="S208" s="63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2320</v>
      </c>
      <c r="F212" s="110" t="s">
        <v>4825</v>
      </c>
      <c r="G212" s="110" t="s">
        <v>4826</v>
      </c>
      <c r="H212" s="110" t="s">
        <v>4827</v>
      </c>
      <c r="I212" s="110" t="s">
        <v>4894</v>
      </c>
      <c r="J212" s="110" t="s">
        <v>4950</v>
      </c>
      <c r="K212" s="110" t="s">
        <v>4951</v>
      </c>
      <c r="L212" s="110" t="s">
        <v>4952</v>
      </c>
      <c r="M212" s="110" t="s">
        <v>4953</v>
      </c>
      <c r="N212" s="110" t="s">
        <v>4972</v>
      </c>
      <c r="O212" s="110" t="s">
        <v>5020</v>
      </c>
      <c r="P212" s="110" t="s">
        <v>5063</v>
      </c>
      <c r="Q212" s="110" t="s">
        <v>5081</v>
      </c>
      <c r="R212" s="110" t="s">
        <v>5403</v>
      </c>
      <c r="S212" s="110" t="s">
        <v>5404</v>
      </c>
      <c r="T212" s="110" t="s">
        <v>5555</v>
      </c>
      <c r="U212" s="110" t="s">
        <v>5604</v>
      </c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3377</v>
      </c>
      <c r="B213" s="3"/>
      <c r="C213" s="3"/>
      <c r="D213" s="33">
        <f t="shared" ref="D213:D244" si="6">SUM(E213:DZ213)</f>
        <v>694.70000000000255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63"/>
      <c r="W213" s="63"/>
      <c r="X213" s="3"/>
      <c r="Z213" s="63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2009</v>
      </c>
      <c r="B214" s="3"/>
      <c r="C214" s="3"/>
      <c r="D214" s="33">
        <f t="shared" si="6"/>
        <v>609.10000000000309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277"/>
      <c r="W214" s="277"/>
      <c r="X214" s="3"/>
      <c r="Z214" s="63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797.79999999999927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225"/>
      <c r="W215" s="225"/>
      <c r="X215" s="63"/>
      <c r="Z215" s="63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2002</v>
      </c>
      <c r="B216" s="3"/>
      <c r="C216" s="3"/>
      <c r="D216" s="33">
        <f t="shared" si="6"/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277"/>
      <c r="W216" s="277"/>
      <c r="X216" s="3"/>
      <c r="Z216" s="63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458.80000000000121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225"/>
      <c r="W217" s="225"/>
      <c r="Z217" s="63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873.69999999999447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225"/>
      <c r="W218" s="225"/>
      <c r="X218" s="63"/>
      <c r="Z218" s="63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3366</v>
      </c>
      <c r="B219" s="3"/>
      <c r="C219" s="3"/>
      <c r="D219" s="33">
        <f t="shared" si="6"/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63"/>
      <c r="W219" s="63"/>
      <c r="X219" s="3"/>
      <c r="Z219" s="63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495.30000000000041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277"/>
      <c r="W220" s="277"/>
      <c r="X220" s="3"/>
      <c r="Z220" s="63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2022</v>
      </c>
      <c r="B221" s="3"/>
      <c r="C221" s="3"/>
      <c r="D221" s="33">
        <f t="shared" si="6"/>
        <v>388.00000000000131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277"/>
      <c r="W221" s="277"/>
      <c r="Z221" s="63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3385</v>
      </c>
      <c r="B222" s="3"/>
      <c r="C222" s="3"/>
      <c r="D222" s="33">
        <f t="shared" si="6"/>
        <v>751.299999999997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63"/>
      <c r="W222" s="63"/>
      <c r="X222" s="63"/>
      <c r="Z222" s="63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764.40000000001351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225"/>
      <c r="W223" s="225"/>
      <c r="X223" s="63"/>
      <c r="Z223" s="63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500.50000000000119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63"/>
      <c r="W224" s="63"/>
      <c r="X224" s="63"/>
      <c r="Z224" s="63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2052</v>
      </c>
      <c r="B225" s="3"/>
      <c r="C225" s="3"/>
      <c r="D225" s="33">
        <f t="shared" si="6"/>
        <v>730.44999999999766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277"/>
      <c r="W225" s="277"/>
      <c r="X225" s="63"/>
      <c r="Z225" s="63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63"/>
      <c r="W226" s="63"/>
      <c r="X226" s="3"/>
      <c r="Z226" s="63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2005</v>
      </c>
      <c r="B227" s="3"/>
      <c r="C227" s="3"/>
      <c r="D227" s="33">
        <f t="shared" si="6"/>
        <v>727.80000000000121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277"/>
      <c r="W227" s="277"/>
      <c r="Z227" s="63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3367</v>
      </c>
      <c r="B228" s="3"/>
      <c r="C228" s="3"/>
      <c r="D228" s="33">
        <f t="shared" si="6"/>
        <v>603.7000000000038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63"/>
      <c r="W228" s="63"/>
      <c r="Z228" s="63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933.9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63"/>
      <c r="W229" s="63"/>
      <c r="Z229" s="63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2023</v>
      </c>
      <c r="B230" s="3"/>
      <c r="C230" s="3"/>
      <c r="D230" s="33">
        <f t="shared" si="6"/>
        <v>738.29999999999666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277"/>
      <c r="W230" s="277"/>
      <c r="X230" s="63"/>
      <c r="Z230" s="63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3370</v>
      </c>
      <c r="B231" s="3"/>
      <c r="C231" s="3"/>
      <c r="D231" s="33">
        <f t="shared" si="6"/>
        <v>326.99999999999892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63"/>
      <c r="W231" s="63"/>
      <c r="X231" s="3"/>
      <c r="Z231" s="63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3384</v>
      </c>
      <c r="B232" s="3"/>
      <c r="C232" s="3"/>
      <c r="D232" s="33">
        <f t="shared" si="6"/>
        <v>607.8000000000045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63"/>
      <c r="W232" s="63"/>
      <c r="X232" s="3"/>
      <c r="Z232" s="63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334.09999999999962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277"/>
      <c r="W233" s="277"/>
      <c r="X233" s="3"/>
      <c r="Z233" s="63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2017</v>
      </c>
      <c r="B234" s="3"/>
      <c r="C234" s="3"/>
      <c r="D234" s="33">
        <f t="shared" si="6"/>
        <v>725.90000000000009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277"/>
      <c r="W234" s="277"/>
      <c r="X234" s="3"/>
      <c r="Z234" s="63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764.10000000000014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277"/>
      <c r="W235" s="277"/>
      <c r="X235" s="3"/>
      <c r="Z235" s="63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3368</v>
      </c>
      <c r="B236" s="3"/>
      <c r="C236" s="3"/>
      <c r="D236" s="33">
        <f t="shared" si="6"/>
        <v>596.80000000000143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63"/>
      <c r="W236" s="63"/>
      <c r="X236" s="3"/>
      <c r="Z236" s="63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2024</v>
      </c>
      <c r="B237" s="3"/>
      <c r="C237" s="3"/>
      <c r="D237" s="33">
        <f t="shared" si="6"/>
        <v>388.09999999999997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277"/>
      <c r="W237" s="277"/>
      <c r="Z237" s="63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519.09999999999854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225"/>
      <c r="W238" s="225"/>
      <c r="X238" s="3"/>
      <c r="Z238" s="63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363.09999999999889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63"/>
      <c r="W239" s="63"/>
      <c r="X239" s="3"/>
      <c r="Z239" s="63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2010</v>
      </c>
      <c r="B240" s="3"/>
      <c r="C240" s="3"/>
      <c r="D240" s="33">
        <f t="shared" si="6"/>
        <v>866.15000000000487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277"/>
      <c r="W240" s="277"/>
      <c r="X240" s="63"/>
      <c r="Z240" s="63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3378</v>
      </c>
      <c r="B241" s="3"/>
      <c r="C241" s="3"/>
      <c r="D241" s="33">
        <f t="shared" si="6"/>
        <v>834.20000000000198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63"/>
      <c r="W241" s="63"/>
      <c r="X241" s="3"/>
      <c r="Z241" s="63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568.69999999999663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277"/>
      <c r="W242" s="277"/>
      <c r="X242" s="63"/>
      <c r="Z242" s="63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480.40000000000077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277"/>
      <c r="W243" s="277"/>
      <c r="X243" s="3"/>
      <c r="Z243" s="63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63"/>
      <c r="W244" s="63"/>
      <c r="X244" s="63"/>
      <c r="Z244" s="63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277"/>
      <c r="W245" s="277"/>
      <c r="X245" s="3"/>
      <c r="Z245" s="63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3393</v>
      </c>
      <c r="B246" s="3"/>
      <c r="C246" s="3"/>
      <c r="D246" s="33">
        <f t="shared" si="7"/>
        <v>585.70000000000016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63"/>
      <c r="W246" s="63"/>
      <c r="X246" s="3"/>
      <c r="Z246" s="63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2006</v>
      </c>
      <c r="B247" s="3"/>
      <c r="C247" s="3"/>
      <c r="D247" s="33">
        <f t="shared" si="7"/>
        <v>453.3999999999964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277"/>
      <c r="W247" s="277"/>
      <c r="X247" s="63"/>
      <c r="Z247" s="63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574.59999999999957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277"/>
      <c r="W248" s="277"/>
      <c r="X248" s="3"/>
      <c r="Z248" s="63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883.40000000000214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63"/>
      <c r="W249" s="63"/>
      <c r="X249" s="63"/>
      <c r="Z249" s="63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768.10000000000275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63"/>
      <c r="W250" s="63"/>
      <c r="X250" s="63"/>
      <c r="Z250" s="63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3372</v>
      </c>
      <c r="B251" s="3"/>
      <c r="C251" s="3"/>
      <c r="D251" s="33">
        <f t="shared" si="7"/>
        <v>851.30000000000371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63"/>
      <c r="W251" s="63"/>
      <c r="X251" s="3"/>
      <c r="Z251" s="63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3397</v>
      </c>
      <c r="B252" s="3"/>
      <c r="C252" s="3"/>
      <c r="D252" s="33">
        <f t="shared" si="7"/>
        <v>684.59999999999775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63"/>
      <c r="W252" s="63"/>
      <c r="X252" s="3"/>
      <c r="Z252" s="63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3375</v>
      </c>
      <c r="B253" s="3"/>
      <c r="C253" s="3"/>
      <c r="D253" s="33">
        <f t="shared" si="7"/>
        <v>564.5000000000025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63"/>
      <c r="W253" s="63"/>
      <c r="X253" s="3"/>
      <c r="Z253" s="63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739.40000000000316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225"/>
      <c r="W254" s="225"/>
      <c r="X254" s="3"/>
      <c r="Z254" s="63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3371</v>
      </c>
      <c r="B255" s="3"/>
      <c r="C255" s="3"/>
      <c r="D255" s="33">
        <f t="shared" si="7"/>
        <v>712.60000000000753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63"/>
      <c r="W255" s="63"/>
      <c r="X255" s="3"/>
      <c r="Z255" s="63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906.300000000002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277"/>
      <c r="W256" s="277"/>
      <c r="X256" s="3"/>
      <c r="Z256" s="63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4496</v>
      </c>
      <c r="B257" s="3"/>
      <c r="C257" s="3"/>
      <c r="D257" s="33">
        <f t="shared" si="7"/>
        <v>710.49999999999443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277"/>
      <c r="W257" s="277"/>
      <c r="Z257" s="63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776.6999999999997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63"/>
      <c r="W258" s="63"/>
      <c r="Z258" s="63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766.90000000000111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63"/>
      <c r="W259" s="63"/>
      <c r="Z259" s="63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370.5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63"/>
      <c r="W260" s="63"/>
      <c r="X260" s="63"/>
      <c r="Z260" s="63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3364</v>
      </c>
      <c r="B261" s="3"/>
      <c r="C261" s="3"/>
      <c r="D261" s="33">
        <f t="shared" si="7"/>
        <v>290.59999999999985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277"/>
      <c r="W261" s="277"/>
      <c r="X261" s="63"/>
      <c r="Z261" s="63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2025</v>
      </c>
      <c r="B262" s="3"/>
      <c r="C262" s="3"/>
      <c r="D262" s="33">
        <f t="shared" si="7"/>
        <v>626.30000000000337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277"/>
      <c r="W262" s="277"/>
      <c r="X262" s="3"/>
      <c r="Z262" s="63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3374</v>
      </c>
      <c r="B263" s="3"/>
      <c r="C263" s="3"/>
      <c r="D263" s="33">
        <f t="shared" si="7"/>
        <v>814.59999999999957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63"/>
      <c r="W263" s="63"/>
      <c r="X263" s="3"/>
      <c r="Z263" s="63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2026</v>
      </c>
      <c r="B264" s="3"/>
      <c r="C264" s="3"/>
      <c r="D264" s="33">
        <f t="shared" si="7"/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277"/>
      <c r="W264" s="277"/>
      <c r="X264" s="3"/>
      <c r="Z264" s="63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304.85000000000002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225"/>
      <c r="W265" s="225"/>
      <c r="Z265" s="63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63"/>
      <c r="W266" s="63"/>
      <c r="X266" s="3"/>
      <c r="Z266" s="63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3373</v>
      </c>
      <c r="B267" s="3"/>
      <c r="C267" s="3"/>
      <c r="D267" s="33">
        <f t="shared" si="7"/>
        <v>863.09999999999548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63"/>
      <c r="W267" s="63"/>
      <c r="X267" s="63"/>
      <c r="Z267" s="63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3380</v>
      </c>
      <c r="B268" s="3"/>
      <c r="C268" s="3"/>
      <c r="D268" s="33">
        <f t="shared" si="7"/>
        <v>486.30000000000092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63"/>
      <c r="W268" s="63"/>
      <c r="Z268" s="63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652.80000000000314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63"/>
      <c r="W269" s="63"/>
      <c r="X269" s="3"/>
      <c r="Z269" s="63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277"/>
      <c r="W270" s="277"/>
      <c r="X270" s="3"/>
      <c r="Z270" s="63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502.79999999999831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63"/>
      <c r="W271" s="63"/>
      <c r="X271" s="3"/>
      <c r="Z271" s="63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690.50000000000102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225"/>
      <c r="W272" s="225"/>
      <c r="Z272" s="63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983.09999999999707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225"/>
      <c r="W273" s="225"/>
      <c r="X273" s="3"/>
      <c r="Z273" s="63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3369</v>
      </c>
      <c r="B274" s="3"/>
      <c r="C274" s="3"/>
      <c r="D274" s="33">
        <f t="shared" si="7"/>
        <v>667.20000000000232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63"/>
      <c r="W274" s="63"/>
      <c r="X274" s="3"/>
      <c r="Z274" s="63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573.70000000000141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63"/>
      <c r="W275" s="63"/>
      <c r="X275" s="3"/>
      <c r="Z275" s="63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386.10000000000542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277"/>
      <c r="W276" s="277"/>
      <c r="X276" s="3"/>
      <c r="Z276" s="63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510.09999999999985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63"/>
      <c r="W277" s="63"/>
      <c r="X277" s="63"/>
      <c r="Z277" s="63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506.90000000000475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277"/>
      <c r="W278" s="277"/>
      <c r="X278" s="3"/>
      <c r="Z278" s="63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3381</v>
      </c>
      <c r="B279" s="3"/>
      <c r="C279" s="3"/>
      <c r="D279" s="33">
        <f t="shared" si="8"/>
        <v>968.59999999999843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63"/>
      <c r="W279" s="63"/>
      <c r="X279" s="3"/>
      <c r="Z279" s="63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668.9999999999992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63"/>
      <c r="W280" s="63"/>
      <c r="Z280" s="63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838.4000000000043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63"/>
      <c r="W281" s="63"/>
      <c r="X281" s="63"/>
      <c r="Z281" s="63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557.50000000000216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63"/>
      <c r="W282" s="63"/>
      <c r="X282" s="3"/>
      <c r="Z282" s="63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403.1999999999984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225"/>
      <c r="W283" s="225"/>
      <c r="X283" s="63"/>
      <c r="Z283" s="63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3396</v>
      </c>
      <c r="B284" s="3"/>
      <c r="C284" s="3"/>
      <c r="D284" s="33">
        <f t="shared" si="8"/>
        <v>556.10000000000275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63"/>
      <c r="W284" s="63"/>
      <c r="X284" s="3"/>
      <c r="Z284" s="63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519.39999999999964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277"/>
      <c r="W285" s="277"/>
      <c r="Z285" s="63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2049</v>
      </c>
      <c r="B286" s="3"/>
      <c r="C286" s="3"/>
      <c r="D286" s="33">
        <f t="shared" si="8"/>
        <v>637.80000000000416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277"/>
      <c r="W286" s="277"/>
      <c r="X286" s="3"/>
      <c r="Z286" s="63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63"/>
      <c r="W287" s="63"/>
      <c r="X287" s="3"/>
      <c r="Z287" s="63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597.599999999999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63"/>
      <c r="W288" s="63"/>
      <c r="Z288" s="63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2051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277"/>
      <c r="W289" s="277"/>
      <c r="X289" s="63"/>
      <c r="Z289" s="63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2156</v>
      </c>
      <c r="B290" s="3"/>
      <c r="C290" s="3"/>
      <c r="D290" s="33">
        <f t="shared" si="8"/>
        <v>698.29999999999814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277"/>
      <c r="W290" s="277"/>
      <c r="X290" s="63"/>
      <c r="Z290" s="63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3376</v>
      </c>
      <c r="B291" s="3"/>
      <c r="C291" s="3"/>
      <c r="D291" s="33">
        <f t="shared" si="8"/>
        <v>702.9999999999967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63"/>
      <c r="W291" s="63"/>
      <c r="X291" s="63"/>
      <c r="Z291" s="63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63"/>
      <c r="W292" s="63"/>
      <c r="X292" s="3"/>
      <c r="Z292" s="63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3379</v>
      </c>
      <c r="B293" s="3"/>
      <c r="C293" s="3"/>
      <c r="D293" s="33">
        <f t="shared" si="8"/>
        <v>664.10000000000036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63"/>
      <c r="W293" s="63"/>
      <c r="X293" s="3"/>
      <c r="Z293" s="63"/>
      <c r="AB293" s="82"/>
      <c r="AC293" s="3"/>
      <c r="AD293" s="79"/>
      <c r="AE293" s="137"/>
    </row>
    <row r="294" spans="1:40" ht="15.75">
      <c r="A294" s="60" t="s">
        <v>2001</v>
      </c>
      <c r="B294" s="3"/>
      <c r="C294" s="3"/>
      <c r="D294" s="33">
        <f t="shared" si="8"/>
        <v>494.2999999999987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277"/>
      <c r="W294" s="277"/>
      <c r="X294" s="3"/>
      <c r="Z294" s="63"/>
    </row>
    <row r="295" spans="1:40" ht="15.75">
      <c r="A295" s="3" t="s">
        <v>3398</v>
      </c>
      <c r="B295" s="3"/>
      <c r="C295" s="3"/>
      <c r="D295" s="33">
        <f t="shared" si="8"/>
        <v>553.79999999999814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63"/>
      <c r="W295" s="63"/>
      <c r="X295" s="3"/>
      <c r="Z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277"/>
      <c r="W296" s="277"/>
      <c r="X296" s="63"/>
      <c r="Z296" s="63"/>
    </row>
    <row r="297" spans="1:40" ht="15.75">
      <c r="A297" s="3" t="s">
        <v>790</v>
      </c>
      <c r="B297" s="3"/>
      <c r="C297" s="3"/>
      <c r="D297" s="33">
        <f t="shared" si="8"/>
        <v>1255.5000000000027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63"/>
      <c r="W297" s="63"/>
      <c r="X297" s="3"/>
      <c r="Z297" s="63"/>
      <c r="AB297" s="277"/>
      <c r="AC297" s="63"/>
      <c r="AD297" s="345"/>
      <c r="AE297" s="63"/>
      <c r="AF297" s="63"/>
    </row>
    <row r="298" spans="1:40" ht="15.75">
      <c r="A298" s="3" t="s">
        <v>3382</v>
      </c>
      <c r="B298" s="3"/>
      <c r="C298" s="3"/>
      <c r="D298" s="33">
        <f t="shared" si="8"/>
        <v>803.99999999999568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63"/>
      <c r="W298" s="63"/>
      <c r="X298" s="63"/>
      <c r="Z298" s="63"/>
      <c r="AB298" s="225"/>
      <c r="AC298" s="63"/>
      <c r="AD298" s="345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700.39999999999623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63"/>
      <c r="W299" s="63"/>
      <c r="Z299" s="63"/>
      <c r="AB299" s="63"/>
      <c r="AC299" s="63"/>
      <c r="AD299" s="346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610.59999999999729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63"/>
      <c r="W300" s="63"/>
      <c r="X300" s="3"/>
      <c r="Z300" s="63"/>
      <c r="AB300" s="277"/>
      <c r="AC300" s="63"/>
      <c r="AD300" s="345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523.80000000000291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63"/>
      <c r="W301" s="63"/>
      <c r="Z301" s="63"/>
      <c r="AB301" s="225"/>
      <c r="AC301" s="63"/>
      <c r="AD301" s="345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772.8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28"/>
      <c r="W302" s="28"/>
      <c r="X302" s="3"/>
      <c r="Z302" s="63"/>
      <c r="AB302" s="225"/>
      <c r="AC302" s="63"/>
      <c r="AD302" s="345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277"/>
      <c r="W303" s="277"/>
      <c r="X303" s="3"/>
      <c r="Z303" s="63"/>
      <c r="AB303" s="277"/>
      <c r="AC303" s="63"/>
      <c r="AD303" s="345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752.50000000000296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225"/>
      <c r="W304" s="225"/>
      <c r="X304" s="3"/>
      <c r="Z304" s="63"/>
      <c r="AB304" s="277"/>
      <c r="AC304" s="63"/>
      <c r="AD304" s="345"/>
      <c r="AE304" s="63"/>
      <c r="AF304" s="63"/>
    </row>
    <row r="305" spans="1:32" ht="15.75">
      <c r="A305" s="60" t="s">
        <v>2029</v>
      </c>
      <c r="B305" s="3"/>
      <c r="C305" s="3"/>
      <c r="D305" s="33">
        <f t="shared" si="8"/>
        <v>351.20000000000005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277"/>
      <c r="W305" s="277"/>
      <c r="X305" s="3"/>
      <c r="Z305" s="63"/>
      <c r="AB305" s="277"/>
      <c r="AC305" s="63"/>
      <c r="AD305" s="345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478.30000000000183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63"/>
      <c r="W306" s="63"/>
      <c r="X306" s="3"/>
      <c r="Z306" s="63"/>
      <c r="AB306" s="225"/>
      <c r="AC306" s="63"/>
      <c r="AD306" s="346"/>
      <c r="AE306" s="63"/>
      <c r="AF306" s="63"/>
    </row>
    <row r="307" spans="1:32" ht="15.75">
      <c r="A307" s="3" t="s">
        <v>3394</v>
      </c>
      <c r="B307" s="3"/>
      <c r="C307" s="3"/>
      <c r="D307" s="33">
        <f t="shared" si="8"/>
        <v>459.29999999999961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63"/>
      <c r="W307" s="63"/>
      <c r="Z307" s="63"/>
      <c r="AB307" s="63"/>
      <c r="AC307" s="63"/>
      <c r="AD307" s="345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1064.6000000000065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225"/>
      <c r="W308" s="225"/>
      <c r="Z308" s="63"/>
      <c r="AB308" s="277"/>
      <c r="AC308" s="63"/>
      <c r="AD308" s="345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763.90000000000259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28"/>
      <c r="W309" s="28"/>
      <c r="Z309" s="63"/>
      <c r="AB309" s="63"/>
      <c r="AC309" s="63"/>
      <c r="AD309" s="345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426.49999999999994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63"/>
      <c r="W310" s="63"/>
      <c r="X310" s="3"/>
      <c r="Z310" s="63"/>
      <c r="AB310" s="277"/>
      <c r="AC310" s="63"/>
      <c r="AD310" s="346"/>
      <c r="AE310" s="63"/>
      <c r="AF310" s="63"/>
    </row>
    <row r="311" spans="1:32" ht="15.75">
      <c r="A311" s="60" t="s">
        <v>3365</v>
      </c>
      <c r="B311" s="3"/>
      <c r="C311" s="3"/>
      <c r="D311" s="33">
        <f>SUM(E311:DZ311)</f>
        <v>723.4999999999975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277"/>
      <c r="W311" s="277"/>
      <c r="X311" s="63"/>
      <c r="Z311" s="63"/>
      <c r="AB311" s="63"/>
      <c r="AC311" s="63"/>
      <c r="AD311" s="345"/>
      <c r="AE311" s="63"/>
      <c r="AF311" s="63"/>
    </row>
    <row r="312" spans="1:32" ht="15.75">
      <c r="A312" s="60" t="s">
        <v>2007</v>
      </c>
      <c r="B312" s="3"/>
      <c r="C312" s="3"/>
      <c r="D312" s="33">
        <f>SUM(E312:DZ312)</f>
        <v>713.30000000000518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277"/>
      <c r="W312" s="277"/>
      <c r="X312" s="63"/>
      <c r="Z312" s="63"/>
      <c r="AB312" s="277"/>
      <c r="AC312" s="63"/>
      <c r="AD312" s="346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4145</v>
      </c>
      <c r="F316" s="110" t="s">
        <v>4146</v>
      </c>
      <c r="G316" s="110" t="s">
        <v>4797</v>
      </c>
      <c r="H316" s="110" t="s">
        <v>4807</v>
      </c>
      <c r="I316" s="110" t="s">
        <v>4809</v>
      </c>
      <c r="J316" s="110" t="s">
        <v>5338</v>
      </c>
      <c r="K316" s="110" t="s">
        <v>5129</v>
      </c>
      <c r="L316" s="110" t="s">
        <v>5130</v>
      </c>
      <c r="M316" s="110" t="s">
        <v>5517</v>
      </c>
      <c r="N316" s="110" t="s">
        <v>5516</v>
      </c>
      <c r="O316" s="110" t="s">
        <v>5606</v>
      </c>
      <c r="P316" s="110" t="s">
        <v>5617</v>
      </c>
      <c r="Q316" s="110" t="s">
        <v>5133</v>
      </c>
      <c r="R316" s="110" t="s">
        <v>5672</v>
      </c>
      <c r="S316" s="9"/>
      <c r="T316" s="9"/>
      <c r="U316" s="9"/>
      <c r="V316" s="9"/>
      <c r="W316" s="9"/>
      <c r="X316" s="9"/>
      <c r="Y316" s="9"/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3377</v>
      </c>
      <c r="B317" s="3"/>
      <c r="C317" s="3"/>
      <c r="D317" s="33">
        <f t="shared" ref="D317:D348" si="9">SUM(E317:DZ317)</f>
        <v>1009.4000000000054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554">
        <v>0</v>
      </c>
      <c r="S317" s="63"/>
      <c r="T317" s="552"/>
      <c r="U317" s="552"/>
      <c r="V317" s="358"/>
      <c r="W317" s="553"/>
      <c r="X317" s="552"/>
      <c r="Z317" s="9"/>
      <c r="AA317" s="225"/>
      <c r="AB317" s="225"/>
      <c r="AC317" s="63"/>
      <c r="AD317" s="345"/>
      <c r="AE317" s="63"/>
      <c r="AF317" s="63"/>
    </row>
    <row r="318" spans="1:32" ht="15.75">
      <c r="A318" s="60" t="s">
        <v>2009</v>
      </c>
      <c r="B318" s="3"/>
      <c r="C318" s="3"/>
      <c r="D318" s="33">
        <f t="shared" si="9"/>
        <v>952.19999999998788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554">
        <v>34.799999999995634</v>
      </c>
      <c r="S318" s="277"/>
      <c r="T318" s="555"/>
      <c r="U318" s="552"/>
      <c r="V318" s="345"/>
      <c r="W318" s="553"/>
      <c r="X318" s="552"/>
      <c r="Z318" s="9"/>
      <c r="AA318" s="63"/>
      <c r="AB318" s="63"/>
      <c r="AC318" s="63"/>
      <c r="AD318" s="346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1062.349999999996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554">
        <v>4.2000000000007276</v>
      </c>
      <c r="S319" s="225"/>
      <c r="T319" s="225"/>
      <c r="U319" s="552"/>
      <c r="V319" s="345"/>
      <c r="W319" s="553"/>
      <c r="X319" s="552"/>
      <c r="Z319" s="9"/>
      <c r="AA319" s="277"/>
      <c r="AB319" s="277"/>
      <c r="AC319" s="63"/>
      <c r="AD319" s="345"/>
      <c r="AE319" s="63"/>
      <c r="AF319" s="63"/>
    </row>
    <row r="320" spans="1:32" ht="15.75">
      <c r="A320" s="60" t="s">
        <v>2002</v>
      </c>
      <c r="B320" s="3"/>
      <c r="C320" s="3"/>
      <c r="D320" s="33">
        <f t="shared" si="9"/>
        <v>789.80000000001087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554">
        <v>0</v>
      </c>
      <c r="S320" s="277"/>
      <c r="T320" s="555"/>
      <c r="U320" s="552"/>
      <c r="V320" s="345"/>
      <c r="W320" s="553"/>
      <c r="X320" s="552"/>
      <c r="Z320" s="9"/>
      <c r="AA320" s="63"/>
      <c r="AB320" s="63"/>
      <c r="AC320" s="63"/>
      <c r="AD320" s="345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1101.6000000000031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554">
        <v>0</v>
      </c>
      <c r="S321" s="225"/>
      <c r="T321" s="225"/>
      <c r="U321" s="552"/>
      <c r="V321" s="345"/>
      <c r="W321" s="553"/>
      <c r="X321" s="552"/>
      <c r="Z321" s="9"/>
      <c r="AA321" s="277"/>
      <c r="AB321" s="277"/>
      <c r="AC321" s="63"/>
      <c r="AD321" s="345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1169.199999999973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554">
        <v>0</v>
      </c>
      <c r="S322" s="225"/>
      <c r="T322" s="225"/>
      <c r="U322" s="552"/>
      <c r="V322" s="345"/>
      <c r="W322" s="553"/>
      <c r="X322" s="552"/>
      <c r="Z322" s="9"/>
      <c r="AA322" s="63"/>
      <c r="AB322" s="63"/>
      <c r="AC322" s="63"/>
      <c r="AD322" s="345"/>
      <c r="AE322" s="63"/>
      <c r="AF322" s="63"/>
    </row>
    <row r="323" spans="1:32" ht="15.75">
      <c r="A323" s="3" t="s">
        <v>3366</v>
      </c>
      <c r="B323" s="3"/>
      <c r="C323" s="3"/>
      <c r="D323" s="33">
        <f t="shared" si="9"/>
        <v>1316.4999999999857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554">
        <v>0</v>
      </c>
      <c r="S323" s="63"/>
      <c r="T323" s="552"/>
      <c r="U323" s="552"/>
      <c r="V323" s="358"/>
      <c r="W323" s="553"/>
      <c r="X323" s="552"/>
      <c r="Z323" s="9"/>
      <c r="AA323" s="277"/>
      <c r="AB323" s="277"/>
      <c r="AC323" s="63"/>
      <c r="AD323" s="345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859.30000000002394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554">
        <v>0</v>
      </c>
      <c r="S324" s="277"/>
      <c r="T324" s="555"/>
      <c r="U324" s="552"/>
      <c r="V324" s="345"/>
      <c r="W324" s="553"/>
      <c r="X324" s="552"/>
      <c r="Z324" s="9"/>
      <c r="AA324" s="277"/>
      <c r="AB324" s="277"/>
      <c r="AC324" s="63"/>
      <c r="AD324" s="345"/>
      <c r="AE324" s="63"/>
      <c r="AF324" s="63"/>
    </row>
    <row r="325" spans="1:32" ht="15.75">
      <c r="A325" s="60" t="s">
        <v>2022</v>
      </c>
      <c r="B325" s="3"/>
      <c r="C325" s="3"/>
      <c r="D325" s="33">
        <f t="shared" si="9"/>
        <v>1242.2999999999947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554">
        <v>15</v>
      </c>
      <c r="S325" s="277"/>
      <c r="T325" s="555"/>
      <c r="U325" s="552"/>
      <c r="V325" s="345"/>
      <c r="W325" s="553"/>
      <c r="X325" s="552"/>
      <c r="Z325" s="9"/>
      <c r="AA325" s="277"/>
      <c r="AB325" s="277"/>
      <c r="AC325" s="63"/>
      <c r="AD325" s="345"/>
      <c r="AE325" s="63"/>
      <c r="AF325" s="63"/>
    </row>
    <row r="326" spans="1:32" ht="15.75">
      <c r="A326" s="3" t="s">
        <v>3385</v>
      </c>
      <c r="B326" s="3"/>
      <c r="C326" s="3"/>
      <c r="D326" s="33">
        <f t="shared" si="9"/>
        <v>1381.9999999999907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554">
        <v>0</v>
      </c>
      <c r="S326" s="63"/>
      <c r="T326" s="552"/>
      <c r="U326" s="552"/>
      <c r="V326" s="358"/>
      <c r="W326" s="553"/>
      <c r="X326" s="552"/>
      <c r="Z326" s="9"/>
      <c r="AA326" s="63"/>
      <c r="AB326" s="63"/>
      <c r="AC326" s="63"/>
      <c r="AD326" s="345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1402.3000000000375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554">
        <v>0</v>
      </c>
      <c r="S327" s="225"/>
      <c r="T327" s="225"/>
      <c r="U327" s="552"/>
      <c r="V327" s="345"/>
      <c r="W327" s="553"/>
      <c r="X327" s="552"/>
      <c r="Z327" s="9"/>
      <c r="AA327" s="63"/>
      <c r="AB327" s="63"/>
      <c r="AC327" s="63"/>
      <c r="AD327" s="345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999.50000000000955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554">
        <v>0</v>
      </c>
      <c r="S328" s="63"/>
      <c r="T328" s="552"/>
      <c r="U328" s="552"/>
      <c r="V328" s="345"/>
      <c r="W328" s="553"/>
      <c r="X328" s="552"/>
      <c r="Z328" s="9"/>
      <c r="AA328" s="225"/>
      <c r="AB328" s="225"/>
      <c r="AC328" s="63"/>
      <c r="AD328" s="345"/>
      <c r="AE328" s="63"/>
      <c r="AF328" s="63"/>
    </row>
    <row r="329" spans="1:32" ht="15.75">
      <c r="A329" s="60" t="s">
        <v>2052</v>
      </c>
      <c r="B329" s="3"/>
      <c r="C329" s="3"/>
      <c r="D329" s="33">
        <f t="shared" si="9"/>
        <v>977.99999999999932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554">
        <v>4.1999999999989086</v>
      </c>
      <c r="S329" s="277"/>
      <c r="T329" s="555"/>
      <c r="U329" s="552"/>
      <c r="V329" s="345"/>
      <c r="W329" s="553"/>
      <c r="X329" s="552"/>
      <c r="Z329" s="9"/>
      <c r="AA329" s="63"/>
      <c r="AB329" s="63"/>
      <c r="AC329" s="63"/>
      <c r="AD329" s="345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564.70000000000402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554">
        <v>0</v>
      </c>
      <c r="S330" s="63"/>
      <c r="T330" s="552"/>
      <c r="U330" s="552"/>
      <c r="V330" s="345"/>
      <c r="W330" s="553"/>
      <c r="X330" s="552"/>
      <c r="Z330" s="9"/>
      <c r="AA330" s="277"/>
      <c r="AB330" s="277"/>
      <c r="AC330" s="63"/>
      <c r="AD330" s="345"/>
      <c r="AE330" s="63"/>
      <c r="AF330" s="63"/>
    </row>
    <row r="331" spans="1:32" ht="15.75">
      <c r="A331" s="60" t="s">
        <v>2005</v>
      </c>
      <c r="B331" s="3"/>
      <c r="C331" s="3"/>
      <c r="D331" s="33">
        <f t="shared" si="9"/>
        <v>1390.300000000002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554">
        <v>0</v>
      </c>
      <c r="S331" s="277"/>
      <c r="T331" s="555"/>
      <c r="U331" s="552"/>
      <c r="V331" s="345"/>
      <c r="W331" s="553"/>
      <c r="X331" s="552"/>
      <c r="Z331" s="9"/>
      <c r="AA331" s="63"/>
      <c r="AB331" s="63"/>
      <c r="AC331" s="63"/>
      <c r="AD331" s="345"/>
      <c r="AE331" s="63"/>
      <c r="AF331" s="63"/>
    </row>
    <row r="332" spans="1:32" ht="15.75">
      <c r="A332" s="3" t="s">
        <v>3367</v>
      </c>
      <c r="B332" s="3"/>
      <c r="C332" s="3"/>
      <c r="D332" s="33">
        <f t="shared" si="9"/>
        <v>1012.0000000000102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554">
        <v>0</v>
      </c>
      <c r="S332" s="63"/>
      <c r="T332" s="552"/>
      <c r="U332" s="552"/>
      <c r="V332" s="358"/>
      <c r="W332" s="553"/>
      <c r="X332" s="552"/>
      <c r="Z332" s="9"/>
      <c r="AA332" s="28"/>
      <c r="AB332" s="28"/>
      <c r="AC332" s="63"/>
      <c r="AD332" s="346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1068.1999999999973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554">
        <v>0</v>
      </c>
      <c r="S333" s="63"/>
      <c r="T333" s="552"/>
      <c r="U333" s="552"/>
      <c r="V333" s="345"/>
      <c r="W333" s="553"/>
      <c r="X333" s="552"/>
      <c r="Z333" s="9"/>
      <c r="AA333" s="63"/>
      <c r="AB333" s="63"/>
      <c r="AC333" s="63"/>
      <c r="AD333" s="345"/>
      <c r="AE333" s="63"/>
      <c r="AF333" s="63"/>
    </row>
    <row r="334" spans="1:32" ht="15.75">
      <c r="A334" s="60" t="s">
        <v>2023</v>
      </c>
      <c r="B334" s="3"/>
      <c r="C334" s="3"/>
      <c r="D334" s="33">
        <f t="shared" si="9"/>
        <v>700.70000000000596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554">
        <v>4.2000000000043656</v>
      </c>
      <c r="S334" s="277"/>
      <c r="T334" s="555"/>
      <c r="U334" s="552"/>
      <c r="V334" s="345"/>
      <c r="W334" s="553"/>
      <c r="X334" s="552"/>
      <c r="Z334" s="9"/>
      <c r="AA334" s="277"/>
      <c r="AB334" s="277"/>
      <c r="AC334" s="63"/>
      <c r="AD334" s="346"/>
      <c r="AE334" s="63"/>
      <c r="AF334" s="63"/>
    </row>
    <row r="335" spans="1:32" ht="15.75">
      <c r="A335" s="3" t="s">
        <v>3370</v>
      </c>
      <c r="B335" s="3"/>
      <c r="C335" s="3"/>
      <c r="D335" s="33">
        <f t="shared" si="9"/>
        <v>849.90000000000032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554">
        <v>0</v>
      </c>
      <c r="S335" s="63"/>
      <c r="T335" s="552"/>
      <c r="U335" s="552"/>
      <c r="V335" s="358"/>
      <c r="W335" s="553"/>
      <c r="X335" s="552"/>
      <c r="Z335" s="9"/>
      <c r="AA335" s="277"/>
      <c r="AB335" s="277"/>
      <c r="AC335" s="63"/>
      <c r="AD335" s="346"/>
      <c r="AE335" s="63"/>
      <c r="AF335" s="63"/>
    </row>
    <row r="336" spans="1:32" ht="15.75">
      <c r="A336" s="3" t="s">
        <v>3384</v>
      </c>
      <c r="B336" s="3"/>
      <c r="C336" s="3"/>
      <c r="D336" s="33">
        <f t="shared" si="9"/>
        <v>1221.4000000000115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554">
        <v>0</v>
      </c>
      <c r="S336" s="63"/>
      <c r="T336" s="552"/>
      <c r="U336" s="552"/>
      <c r="V336" s="358"/>
      <c r="W336" s="553"/>
      <c r="X336" s="552"/>
      <c r="Z336" s="9"/>
      <c r="AA336" s="225"/>
      <c r="AB336" s="225"/>
      <c r="AC336" s="63"/>
      <c r="AD336" s="346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1449.5999999999951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554">
        <v>0</v>
      </c>
      <c r="S337" s="277"/>
      <c r="T337" s="555"/>
      <c r="U337" s="552"/>
      <c r="V337" s="346"/>
      <c r="W337" s="553"/>
      <c r="X337" s="552"/>
      <c r="Z337" s="9"/>
      <c r="AA337" s="63"/>
      <c r="AB337" s="63"/>
      <c r="AC337" s="63"/>
      <c r="AD337" s="346"/>
      <c r="AE337" s="63"/>
      <c r="AF337" s="63"/>
    </row>
    <row r="338" spans="1:32" ht="15.75">
      <c r="A338" s="60" t="s">
        <v>2017</v>
      </c>
      <c r="B338" s="3"/>
      <c r="C338" s="3"/>
      <c r="D338" s="33">
        <f t="shared" si="9"/>
        <v>1744.99999999999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554">
        <v>0</v>
      </c>
      <c r="S338" s="277"/>
      <c r="T338" s="555"/>
      <c r="U338" s="552"/>
      <c r="V338" s="345"/>
      <c r="W338" s="553"/>
      <c r="X338" s="552"/>
      <c r="Z338" s="9"/>
      <c r="AA338" s="63"/>
      <c r="AB338" s="63"/>
      <c r="AC338" s="63"/>
      <c r="AD338" s="345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1288.6000000000122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554">
        <v>0</v>
      </c>
      <c r="S339" s="277"/>
      <c r="T339" s="555"/>
      <c r="U339" s="552"/>
      <c r="V339" s="345"/>
      <c r="W339" s="553"/>
      <c r="X339" s="552"/>
      <c r="Z339" s="9"/>
      <c r="AA339" s="277"/>
      <c r="AB339" s="277"/>
      <c r="AC339" s="63"/>
      <c r="AD339" s="345"/>
      <c r="AE339" s="63"/>
      <c r="AF339" s="63"/>
    </row>
    <row r="340" spans="1:32" ht="15.75">
      <c r="A340" s="3" t="s">
        <v>3368</v>
      </c>
      <c r="B340" s="3"/>
      <c r="C340" s="3"/>
      <c r="D340" s="33">
        <f t="shared" si="9"/>
        <v>800.54999999998813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554">
        <v>0</v>
      </c>
      <c r="S340" s="63"/>
      <c r="T340" s="552"/>
      <c r="U340" s="552"/>
      <c r="V340" s="358"/>
      <c r="W340" s="553"/>
      <c r="X340" s="552"/>
      <c r="Z340" s="9"/>
      <c r="AA340" s="277"/>
      <c r="AB340" s="277"/>
      <c r="AC340" s="63"/>
      <c r="AD340" s="346"/>
      <c r="AE340" s="63"/>
      <c r="AF340" s="63"/>
    </row>
    <row r="341" spans="1:32" ht="15.75">
      <c r="A341" s="60" t="s">
        <v>2024</v>
      </c>
      <c r="B341" s="3"/>
      <c r="C341" s="3"/>
      <c r="D341" s="33">
        <f t="shared" si="9"/>
        <v>724.09999999999025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554">
        <v>0</v>
      </c>
      <c r="S341" s="277"/>
      <c r="T341" s="555"/>
      <c r="U341" s="552"/>
      <c r="V341" s="345"/>
      <c r="W341" s="553"/>
      <c r="X341" s="552"/>
      <c r="Z341" s="9"/>
      <c r="AA341" s="225"/>
      <c r="AB341" s="225"/>
      <c r="AC341" s="63"/>
      <c r="AD341" s="345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1139.3000000000175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554">
        <v>0</v>
      </c>
      <c r="S342" s="225"/>
      <c r="T342" s="225"/>
      <c r="U342" s="552"/>
      <c r="V342" s="345"/>
      <c r="W342" s="553"/>
      <c r="X342" s="552"/>
      <c r="Z342" s="9"/>
      <c r="AA342" s="225"/>
      <c r="AB342" s="225"/>
      <c r="AC342" s="63"/>
      <c r="AD342" s="345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1010.9000000000012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554">
        <v>0</v>
      </c>
      <c r="S343" s="63"/>
      <c r="T343" s="552"/>
      <c r="U343" s="552"/>
      <c r="V343" s="345"/>
      <c r="W343" s="553"/>
      <c r="X343" s="552"/>
      <c r="Z343" s="9"/>
      <c r="AA343" s="225"/>
      <c r="AB343" s="225"/>
      <c r="AC343" s="63"/>
      <c r="AD343" s="345"/>
      <c r="AE343" s="63"/>
      <c r="AF343" s="63"/>
    </row>
    <row r="344" spans="1:32" ht="15.75">
      <c r="A344" s="60" t="s">
        <v>2010</v>
      </c>
      <c r="B344" s="3"/>
      <c r="C344" s="3"/>
      <c r="D344" s="33">
        <f t="shared" si="9"/>
        <v>910.60000000000548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554">
        <v>0</v>
      </c>
      <c r="S344" s="277"/>
      <c r="T344" s="555"/>
      <c r="U344" s="552"/>
      <c r="V344" s="345"/>
      <c r="W344" s="553"/>
      <c r="X344" s="552"/>
      <c r="Z344" s="9"/>
      <c r="AA344" s="277"/>
      <c r="AB344" s="277"/>
      <c r="AC344" s="63"/>
      <c r="AD344" s="346"/>
      <c r="AE344" s="63"/>
      <c r="AF344" s="63"/>
    </row>
    <row r="345" spans="1:32" ht="15.75">
      <c r="A345" s="3" t="s">
        <v>3378</v>
      </c>
      <c r="B345" s="3"/>
      <c r="C345" s="3"/>
      <c r="D345" s="33">
        <f t="shared" si="9"/>
        <v>1096.6000000000151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554">
        <v>0</v>
      </c>
      <c r="S345" s="63"/>
      <c r="T345" s="552"/>
      <c r="U345" s="552"/>
      <c r="V345" s="358"/>
      <c r="W345" s="553"/>
      <c r="X345" s="552"/>
      <c r="Z345" s="9"/>
      <c r="AA345" s="63"/>
      <c r="AB345" s="63"/>
      <c r="AC345" s="63"/>
      <c r="AD345" s="345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1346.7999999999968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554">
        <v>0</v>
      </c>
      <c r="S346" s="277"/>
      <c r="T346" s="555"/>
      <c r="U346" s="552"/>
      <c r="V346" s="346"/>
      <c r="W346" s="553"/>
      <c r="X346" s="552"/>
      <c r="Z346" s="9"/>
      <c r="AA346" s="277"/>
      <c r="AB346" s="277"/>
      <c r="AC346" s="63"/>
      <c r="AD346" s="345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1172.0000000000164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554">
        <v>0</v>
      </c>
      <c r="S347" s="277"/>
      <c r="T347" s="555"/>
      <c r="U347" s="552"/>
      <c r="V347" s="346"/>
      <c r="W347" s="553"/>
      <c r="X347" s="552"/>
      <c r="Z347" s="9"/>
      <c r="AA347" s="63"/>
      <c r="AB347" s="63"/>
      <c r="AC347" s="63"/>
      <c r="AD347" s="346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960.70000000000437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554">
        <v>0</v>
      </c>
      <c r="S348" s="63"/>
      <c r="T348" s="552"/>
      <c r="U348" s="552"/>
      <c r="V348" s="345"/>
      <c r="W348" s="553"/>
      <c r="X348" s="552"/>
      <c r="Z348" s="9"/>
      <c r="AA348" s="63"/>
      <c r="AB348" s="63"/>
      <c r="AC348" s="63"/>
      <c r="AD348" s="345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1391.6999999999957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554">
        <v>0</v>
      </c>
      <c r="S349" s="277"/>
      <c r="T349" s="555"/>
      <c r="U349" s="552"/>
      <c r="V349" s="345"/>
      <c r="W349" s="553"/>
      <c r="X349" s="552"/>
      <c r="Z349" s="9"/>
      <c r="AA349" s="63"/>
      <c r="AB349" s="63"/>
      <c r="AC349" s="63"/>
      <c r="AD349" s="345"/>
      <c r="AE349" s="63"/>
      <c r="AF349" s="63"/>
    </row>
    <row r="350" spans="1:32" ht="15.75">
      <c r="A350" s="3" t="s">
        <v>3393</v>
      </c>
      <c r="B350" s="3"/>
      <c r="C350" s="3"/>
      <c r="D350" s="33">
        <f t="shared" si="10"/>
        <v>1261.5000000000016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554">
        <v>0</v>
      </c>
      <c r="S350" s="63"/>
      <c r="T350" s="552"/>
      <c r="U350" s="552"/>
      <c r="V350" s="358"/>
      <c r="W350" s="553"/>
      <c r="X350" s="552"/>
      <c r="Z350" s="9"/>
      <c r="AA350" s="28"/>
      <c r="AB350" s="28"/>
      <c r="AC350" s="63"/>
      <c r="AD350" s="345"/>
      <c r="AE350" s="63"/>
      <c r="AF350" s="63"/>
    </row>
    <row r="351" spans="1:32" ht="15.75">
      <c r="A351" s="60" t="s">
        <v>2006</v>
      </c>
      <c r="B351" s="3"/>
      <c r="C351" s="3"/>
      <c r="D351" s="33">
        <f t="shared" si="10"/>
        <v>884.399999999996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554">
        <v>0</v>
      </c>
      <c r="S351" s="277"/>
      <c r="T351" s="555"/>
      <c r="U351" s="552"/>
      <c r="V351" s="346"/>
      <c r="W351" s="553"/>
      <c r="X351" s="552"/>
      <c r="Z351" s="9"/>
      <c r="AA351" s="63"/>
      <c r="AB351" s="63"/>
      <c r="AC351" s="63"/>
      <c r="AD351" s="345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1247.7000000000046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554">
        <v>0</v>
      </c>
      <c r="S352" s="277"/>
      <c r="T352" s="555"/>
      <c r="U352" s="552"/>
      <c r="V352" s="345"/>
      <c r="W352" s="553"/>
      <c r="X352" s="552"/>
      <c r="Z352" s="9"/>
      <c r="AA352" s="225"/>
      <c r="AB352" s="225"/>
      <c r="AC352" s="63"/>
      <c r="AD352" s="345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1331.5000000000023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554">
        <v>0</v>
      </c>
      <c r="S353" s="63"/>
      <c r="T353" s="552"/>
      <c r="U353" s="552"/>
      <c r="V353" s="345"/>
      <c r="W353" s="553"/>
      <c r="X353" s="552"/>
      <c r="Z353" s="9"/>
      <c r="AA353" s="63"/>
      <c r="AB353" s="63"/>
      <c r="AC353" s="63"/>
      <c r="AD353" s="345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1215.5000000000177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554">
        <v>0</v>
      </c>
      <c r="S354" s="63"/>
      <c r="T354" s="552"/>
      <c r="U354" s="552"/>
      <c r="V354" s="345"/>
      <c r="W354" s="553"/>
      <c r="X354" s="552"/>
      <c r="Z354" s="9"/>
      <c r="AA354" s="277"/>
      <c r="AB354" s="277"/>
      <c r="AC354" s="63"/>
      <c r="AD354" s="346"/>
      <c r="AE354" s="63"/>
      <c r="AF354" s="63"/>
    </row>
    <row r="355" spans="1:32" ht="15.75">
      <c r="A355" s="3" t="s">
        <v>3372</v>
      </c>
      <c r="B355" s="3"/>
      <c r="C355" s="3"/>
      <c r="D355" s="33">
        <f t="shared" si="10"/>
        <v>704.40000000001737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554">
        <v>0</v>
      </c>
      <c r="S355" s="63"/>
      <c r="T355" s="552"/>
      <c r="U355" s="552"/>
      <c r="V355" s="358"/>
      <c r="W355" s="553"/>
      <c r="X355" s="552"/>
      <c r="Z355" s="9"/>
      <c r="AA355" s="63"/>
      <c r="AB355" s="63"/>
      <c r="AC355" s="63"/>
      <c r="AD355" s="345"/>
      <c r="AE355" s="63"/>
      <c r="AF355" s="63"/>
    </row>
    <row r="356" spans="1:32" ht="15.75">
      <c r="A356" s="3" t="s">
        <v>3397</v>
      </c>
      <c r="B356" s="3"/>
      <c r="C356" s="3"/>
      <c r="D356" s="33">
        <f t="shared" si="10"/>
        <v>1240.1999999999864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554">
        <v>40.599999999996726</v>
      </c>
      <c r="S356" s="63"/>
      <c r="T356" s="552"/>
      <c r="U356" s="552"/>
      <c r="V356" s="358"/>
      <c r="W356" s="553"/>
      <c r="X356" s="552"/>
      <c r="Z356" s="9"/>
      <c r="AA356" s="63"/>
      <c r="AB356" s="63"/>
      <c r="AC356" s="63"/>
      <c r="AD356" s="346"/>
      <c r="AE356" s="63"/>
      <c r="AF356" s="63"/>
    </row>
    <row r="357" spans="1:32" ht="15.75">
      <c r="A357" s="3" t="s">
        <v>3375</v>
      </c>
      <c r="B357" s="3"/>
      <c r="C357" s="3"/>
      <c r="D357" s="33">
        <f t="shared" si="10"/>
        <v>928.60000000000844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554">
        <v>0</v>
      </c>
      <c r="S357" s="63"/>
      <c r="T357" s="552"/>
      <c r="U357" s="552"/>
      <c r="V357" s="358"/>
      <c r="W357" s="553"/>
      <c r="X357" s="552"/>
      <c r="Z357" s="9"/>
      <c r="AA357" s="277"/>
      <c r="AB357" s="277"/>
      <c r="AC357" s="63"/>
      <c r="AD357" s="346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1147.20000000001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554">
        <v>0</v>
      </c>
      <c r="S358" s="225"/>
      <c r="T358" s="225"/>
      <c r="U358" s="552"/>
      <c r="V358" s="345"/>
      <c r="W358" s="553"/>
      <c r="X358" s="552"/>
      <c r="Z358" s="9"/>
      <c r="AA358" s="277"/>
      <c r="AB358" s="277"/>
      <c r="AC358" s="63"/>
      <c r="AD358" s="345"/>
      <c r="AE358" s="63"/>
      <c r="AF358" s="63"/>
    </row>
    <row r="359" spans="1:32" ht="15.75">
      <c r="A359" s="3" t="s">
        <v>3371</v>
      </c>
      <c r="B359" s="3"/>
      <c r="C359" s="3"/>
      <c r="D359" s="33">
        <f t="shared" si="10"/>
        <v>1006.4000000000239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554">
        <v>0</v>
      </c>
      <c r="S359" s="63"/>
      <c r="T359" s="552"/>
      <c r="U359" s="552"/>
      <c r="V359" s="358"/>
      <c r="W359" s="553"/>
      <c r="X359" s="552"/>
      <c r="Z359" s="9"/>
      <c r="AA359" s="63"/>
      <c r="AB359" s="63"/>
      <c r="AC359" s="63"/>
      <c r="AD359" s="346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1171.1000000000131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554">
        <v>0</v>
      </c>
      <c r="S360" s="277"/>
      <c r="T360" s="555"/>
      <c r="U360" s="552"/>
      <c r="V360" s="345"/>
      <c r="W360" s="553"/>
      <c r="X360" s="552"/>
      <c r="Z360" s="9"/>
      <c r="AA360" s="277"/>
      <c r="AB360" s="277"/>
      <c r="AC360" s="63"/>
      <c r="AD360" s="346"/>
      <c r="AE360" s="63"/>
      <c r="AF360" s="63"/>
    </row>
    <row r="361" spans="1:32" ht="15.75">
      <c r="A361" s="60" t="s">
        <v>4496</v>
      </c>
      <c r="B361" s="3"/>
      <c r="C361" s="3"/>
      <c r="D361" s="33">
        <f t="shared" si="10"/>
        <v>1314.8999999999924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554">
        <v>0</v>
      </c>
      <c r="S361" s="277"/>
      <c r="T361" s="555"/>
      <c r="U361" s="552"/>
      <c r="V361" s="345"/>
      <c r="W361" s="553"/>
      <c r="X361" s="552"/>
      <c r="Z361" s="9"/>
      <c r="AA361" s="277"/>
      <c r="AB361" s="277"/>
      <c r="AC361" s="63"/>
      <c r="AD361" s="345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846.09999999999241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554">
        <v>0</v>
      </c>
      <c r="S362" s="63"/>
      <c r="T362" s="552"/>
      <c r="U362" s="552"/>
      <c r="V362" s="345"/>
      <c r="W362" s="553"/>
      <c r="X362" s="552"/>
      <c r="Z362" s="9"/>
      <c r="AA362" s="277"/>
      <c r="AB362" s="277"/>
      <c r="AC362" s="63"/>
      <c r="AD362" s="345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1470.5999999999972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554">
        <v>0</v>
      </c>
      <c r="S363" s="63"/>
      <c r="T363" s="552"/>
      <c r="U363" s="552"/>
      <c r="V363" s="345"/>
      <c r="W363" s="553"/>
      <c r="X363" s="552"/>
      <c r="Z363" s="9"/>
      <c r="AA363" s="63"/>
      <c r="AB363" s="63"/>
      <c r="AC363" s="63"/>
      <c r="AD363" s="345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1344.3999999999828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554">
        <v>0</v>
      </c>
      <c r="S364" s="63"/>
      <c r="T364" s="552"/>
      <c r="U364" s="552"/>
      <c r="V364" s="345"/>
      <c r="W364" s="553"/>
      <c r="X364" s="552"/>
      <c r="Z364" s="9"/>
      <c r="AA364" s="63"/>
      <c r="AB364" s="63"/>
      <c r="AC364" s="63"/>
      <c r="AD364" s="345"/>
      <c r="AE364" s="63"/>
      <c r="AF364" s="63"/>
    </row>
    <row r="365" spans="1:32" ht="15.75">
      <c r="A365" s="60" t="s">
        <v>3364</v>
      </c>
      <c r="B365" s="3"/>
      <c r="C365" s="3"/>
      <c r="D365" s="33">
        <f t="shared" si="10"/>
        <v>1000.9000000000146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554">
        <v>84.500000000003638</v>
      </c>
      <c r="S365" s="277"/>
      <c r="T365" s="555"/>
      <c r="U365" s="552"/>
      <c r="V365" s="346"/>
      <c r="W365" s="553"/>
      <c r="X365" s="552"/>
      <c r="Z365" s="9"/>
      <c r="AA365" s="63"/>
      <c r="AB365" s="63"/>
      <c r="AC365" s="63"/>
      <c r="AD365" s="346"/>
      <c r="AE365" s="63"/>
      <c r="AF365" s="63"/>
    </row>
    <row r="366" spans="1:32" ht="15.75">
      <c r="A366" s="60" t="s">
        <v>2025</v>
      </c>
      <c r="B366" s="3"/>
      <c r="C366" s="3"/>
      <c r="D366" s="33">
        <f t="shared" si="10"/>
        <v>915.00000000000216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554">
        <v>0</v>
      </c>
      <c r="S366" s="277"/>
      <c r="T366" s="555"/>
      <c r="U366" s="552"/>
      <c r="V366" s="345"/>
      <c r="W366" s="553"/>
      <c r="X366" s="552"/>
      <c r="Z366" s="9"/>
      <c r="AA366" s="277"/>
      <c r="AB366" s="277"/>
      <c r="AC366" s="63"/>
      <c r="AD366" s="345"/>
      <c r="AE366" s="63"/>
      <c r="AF366" s="63"/>
    </row>
    <row r="367" spans="1:32" ht="15.75">
      <c r="A367" s="3" t="s">
        <v>3374</v>
      </c>
      <c r="B367" s="3"/>
      <c r="C367" s="3"/>
      <c r="D367" s="33">
        <f t="shared" si="10"/>
        <v>1358.1000000000167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554">
        <v>0</v>
      </c>
      <c r="S367" s="63"/>
      <c r="T367" s="552"/>
      <c r="U367" s="552"/>
      <c r="V367" s="358"/>
      <c r="W367" s="553"/>
      <c r="X367" s="552"/>
      <c r="Z367" s="9"/>
      <c r="AA367" s="277"/>
      <c r="AB367" s="277"/>
      <c r="AC367" s="63"/>
      <c r="AD367" s="345"/>
      <c r="AE367" s="63"/>
      <c r="AF367" s="63"/>
    </row>
    <row r="368" spans="1:32" ht="15.75">
      <c r="A368" s="60" t="s">
        <v>2026</v>
      </c>
      <c r="B368" s="3"/>
      <c r="C368" s="3"/>
      <c r="D368" s="33">
        <f t="shared" si="10"/>
        <v>1249.1999999999916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554">
        <v>0</v>
      </c>
      <c r="S368" s="277"/>
      <c r="T368" s="555"/>
      <c r="U368" s="552"/>
      <c r="V368" s="345"/>
      <c r="W368" s="553"/>
      <c r="X368" s="552"/>
      <c r="Z368" s="9"/>
      <c r="AA368" s="28"/>
      <c r="AB368" s="28"/>
      <c r="AC368" s="63"/>
      <c r="AD368" s="345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1010.1999999999842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554">
        <v>0</v>
      </c>
      <c r="S369" s="225"/>
      <c r="T369" s="225"/>
      <c r="U369" s="552"/>
      <c r="V369" s="345"/>
      <c r="W369" s="553"/>
      <c r="X369" s="552"/>
      <c r="Z369" s="9"/>
      <c r="AA369" s="225"/>
      <c r="AB369" s="225"/>
      <c r="AC369" s="63"/>
      <c r="AD369" s="345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1181.099999999999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554">
        <v>0</v>
      </c>
      <c r="S370" s="63"/>
      <c r="T370" s="552"/>
      <c r="U370" s="552"/>
      <c r="V370" s="345"/>
      <c r="W370" s="553"/>
      <c r="X370" s="552"/>
      <c r="Z370" s="9"/>
      <c r="AA370" s="277"/>
      <c r="AB370" s="277"/>
      <c r="AC370" s="63"/>
      <c r="AD370" s="345"/>
      <c r="AE370" s="63"/>
      <c r="AF370" s="63"/>
    </row>
    <row r="371" spans="1:32" ht="15.75">
      <c r="A371" s="3" t="s">
        <v>3373</v>
      </c>
      <c r="B371" s="3"/>
      <c r="C371" s="3"/>
      <c r="D371" s="33">
        <f t="shared" si="10"/>
        <v>1047.0999999999965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554">
        <v>0</v>
      </c>
      <c r="S371" s="63"/>
      <c r="T371" s="552"/>
      <c r="U371" s="552"/>
      <c r="V371" s="358"/>
      <c r="W371" s="553"/>
      <c r="X371" s="552"/>
      <c r="Z371" s="9"/>
      <c r="AA371" s="277"/>
      <c r="AB371" s="277"/>
      <c r="AC371" s="63"/>
      <c r="AD371" s="345"/>
      <c r="AE371" s="63"/>
      <c r="AF371" s="63"/>
    </row>
    <row r="372" spans="1:32" ht="15.75">
      <c r="A372" s="3" t="s">
        <v>3380</v>
      </c>
      <c r="B372" s="3"/>
      <c r="C372" s="3"/>
      <c r="D372" s="33">
        <f t="shared" si="10"/>
        <v>1035.7499999999663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554">
        <v>0</v>
      </c>
      <c r="S372" s="63"/>
      <c r="T372" s="552"/>
      <c r="U372" s="552"/>
      <c r="V372" s="358"/>
      <c r="W372" s="553"/>
      <c r="X372" s="552"/>
      <c r="Z372" s="9"/>
      <c r="AA372" s="28"/>
      <c r="AB372" s="28"/>
      <c r="AC372" s="63"/>
      <c r="AD372" s="345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1449.5000000000105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554">
        <v>0</v>
      </c>
      <c r="S373" s="63"/>
      <c r="T373" s="552"/>
      <c r="U373" s="552"/>
      <c r="V373" s="345"/>
      <c r="W373" s="553"/>
      <c r="X373" s="552"/>
      <c r="Z373" s="9"/>
      <c r="AA373" s="225"/>
      <c r="AB373" s="225"/>
      <c r="AC373" s="63"/>
      <c r="AD373" s="345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928.99999999999443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554">
        <v>0</v>
      </c>
      <c r="S374" s="277"/>
      <c r="T374" s="555"/>
      <c r="U374" s="552"/>
      <c r="V374" s="345"/>
      <c r="W374" s="553"/>
      <c r="X374" s="552"/>
      <c r="Z374" s="9"/>
      <c r="AA374" s="63"/>
      <c r="AB374" s="63"/>
      <c r="AC374" s="63"/>
      <c r="AD374" s="345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1552.7999999999929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554">
        <v>0</v>
      </c>
      <c r="S375" s="63"/>
      <c r="T375" s="552"/>
      <c r="U375" s="552"/>
      <c r="V375" s="345"/>
      <c r="W375" s="553"/>
      <c r="X375" s="552"/>
      <c r="Z375" s="9"/>
      <c r="AA375" s="63"/>
      <c r="AB375" s="63"/>
      <c r="AC375" s="63"/>
      <c r="AD375" s="345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1279.800000000002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554">
        <v>84.499999999998181</v>
      </c>
      <c r="S376" s="225"/>
      <c r="T376" s="225"/>
      <c r="U376" s="552"/>
      <c r="V376" s="345"/>
      <c r="W376" s="553"/>
      <c r="X376" s="552"/>
      <c r="Z376" s="9"/>
      <c r="AA376" s="277"/>
      <c r="AB376" s="277"/>
      <c r="AC376" s="63"/>
      <c r="AD376" s="345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1297.9999999999975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554">
        <v>0</v>
      </c>
      <c r="S377" s="225"/>
      <c r="T377" s="225"/>
      <c r="U377" s="552"/>
      <c r="V377" s="346"/>
      <c r="W377" s="553"/>
      <c r="X377" s="552"/>
      <c r="Z377" s="3"/>
      <c r="AA377" s="82"/>
      <c r="AB377" s="3"/>
      <c r="AC377" s="79"/>
      <c r="AD377" s="137"/>
    </row>
    <row r="378" spans="1:32" ht="15.75">
      <c r="A378" s="3" t="s">
        <v>3369</v>
      </c>
      <c r="B378" s="3"/>
      <c r="C378" s="3"/>
      <c r="D378" s="33">
        <f t="shared" si="10"/>
        <v>992.59999999998422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554">
        <v>0</v>
      </c>
      <c r="S378" s="63"/>
      <c r="T378" s="552"/>
      <c r="U378" s="552"/>
      <c r="V378" s="358"/>
      <c r="W378" s="553"/>
      <c r="X378" s="552"/>
    </row>
    <row r="379" spans="1:32" ht="15.75">
      <c r="A379" s="3" t="s">
        <v>746</v>
      </c>
      <c r="B379" s="3"/>
      <c r="C379" s="3"/>
      <c r="D379" s="33">
        <f t="shared" si="10"/>
        <v>1587.3999999999983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554">
        <v>0</v>
      </c>
      <c r="S379" s="63"/>
      <c r="T379" s="552"/>
      <c r="U379" s="552"/>
      <c r="V379" s="345"/>
      <c r="W379" s="553"/>
      <c r="X379" s="552"/>
    </row>
    <row r="380" spans="1:32" s="30" customFormat="1" ht="20.25">
      <c r="A380" s="60" t="s">
        <v>27</v>
      </c>
      <c r="B380" s="3"/>
      <c r="C380" s="3"/>
      <c r="D380" s="33">
        <f t="shared" si="10"/>
        <v>847.00000000001296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554">
        <v>0</v>
      </c>
      <c r="S380" s="277"/>
      <c r="T380" s="555"/>
      <c r="U380" s="552"/>
      <c r="V380" s="346"/>
      <c r="W380" s="553"/>
      <c r="X380" s="552"/>
    </row>
    <row r="381" spans="1:32" ht="15.75">
      <c r="A381" s="3" t="s">
        <v>778</v>
      </c>
      <c r="B381" s="3"/>
      <c r="C381" s="3"/>
      <c r="D381" s="33">
        <f t="shared" ref="D381:D412" si="11">SUM(E381:DZ381)</f>
        <v>1336.4000000000074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554">
        <v>0</v>
      </c>
      <c r="S381" s="63"/>
      <c r="T381" s="552"/>
      <c r="U381" s="552"/>
      <c r="V381" s="346"/>
      <c r="W381" s="553"/>
      <c r="X381" s="552"/>
      <c r="Z381" s="63"/>
      <c r="AA381" s="345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1161.0000000000146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554">
        <v>0</v>
      </c>
      <c r="S382" s="277"/>
      <c r="T382" s="555"/>
      <c r="U382" s="552"/>
      <c r="V382" s="345"/>
      <c r="W382" s="553"/>
      <c r="X382" s="552"/>
      <c r="Z382" s="63"/>
      <c r="AA382" s="345"/>
      <c r="AB382" s="63"/>
      <c r="AC382" s="63"/>
    </row>
    <row r="383" spans="1:32" ht="15.75">
      <c r="A383" s="3" t="s">
        <v>3381</v>
      </c>
      <c r="B383" s="3"/>
      <c r="C383" s="3"/>
      <c r="D383" s="33">
        <f t="shared" si="11"/>
        <v>957.40000000000396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554">
        <v>0</v>
      </c>
      <c r="S383" s="63"/>
      <c r="T383" s="552"/>
      <c r="U383" s="552"/>
      <c r="V383" s="358"/>
      <c r="W383" s="553"/>
      <c r="X383" s="552"/>
      <c r="Z383" s="63"/>
      <c r="AA383" s="346"/>
      <c r="AB383" s="63"/>
      <c r="AC383" s="63"/>
    </row>
    <row r="384" spans="1:32" ht="15.75">
      <c r="A384" s="3" t="s">
        <v>764</v>
      </c>
      <c r="B384" s="3"/>
      <c r="C384" s="3"/>
      <c r="D384" s="33">
        <f t="shared" si="11"/>
        <v>1116.800000000022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554">
        <v>0</v>
      </c>
      <c r="S384" s="63"/>
      <c r="T384" s="552"/>
      <c r="U384" s="552"/>
      <c r="V384" s="346"/>
      <c r="W384" s="553"/>
      <c r="X384" s="552"/>
      <c r="Z384" s="63"/>
      <c r="AA384" s="345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984.40000000002669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554">
        <v>0</v>
      </c>
      <c r="S385" s="63"/>
      <c r="T385" s="552"/>
      <c r="U385" s="552"/>
      <c r="V385" s="345"/>
      <c r="W385" s="553"/>
      <c r="X385" s="552"/>
      <c r="Z385" s="63"/>
      <c r="AA385" s="345"/>
      <c r="AB385" s="63"/>
      <c r="AC385" s="63"/>
    </row>
    <row r="386" spans="1:29" ht="15.75">
      <c r="A386" s="3" t="s">
        <v>738</v>
      </c>
      <c r="B386" s="3"/>
      <c r="C386" s="3"/>
      <c r="D386" s="33">
        <f t="shared" si="11"/>
        <v>1205.199999999995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554">
        <v>0</v>
      </c>
      <c r="S386" s="63"/>
      <c r="T386" s="552"/>
      <c r="U386" s="552"/>
      <c r="V386" s="345"/>
      <c r="W386" s="553"/>
      <c r="X386" s="552"/>
      <c r="Z386" s="63"/>
      <c r="AA386" s="345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1"/>
        <v>1012.8999999999774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554">
        <v>0</v>
      </c>
      <c r="S387" s="225"/>
      <c r="T387" s="225"/>
      <c r="U387" s="552"/>
      <c r="V387" s="345"/>
      <c r="W387" s="553"/>
      <c r="X387" s="552"/>
      <c r="Z387" s="63"/>
      <c r="AA387" s="345"/>
      <c r="AB387" s="63"/>
      <c r="AC387" s="63"/>
    </row>
    <row r="388" spans="1:29" ht="15.75">
      <c r="A388" s="3" t="s">
        <v>3396</v>
      </c>
      <c r="B388" s="3"/>
      <c r="C388" s="3"/>
      <c r="D388" s="33">
        <f t="shared" si="11"/>
        <v>1085.9500000000098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554">
        <v>0</v>
      </c>
      <c r="S388" s="63"/>
      <c r="T388" s="552"/>
      <c r="U388" s="552"/>
      <c r="V388" s="358"/>
      <c r="W388" s="553"/>
      <c r="X388" s="552"/>
      <c r="Z388" s="63"/>
      <c r="AA388" s="345"/>
      <c r="AB388" s="63"/>
      <c r="AC388" s="63"/>
    </row>
    <row r="389" spans="1:29" ht="15.75">
      <c r="A389" s="3" t="s">
        <v>779</v>
      </c>
      <c r="B389" s="3"/>
      <c r="C389" s="3"/>
      <c r="D389" s="33">
        <f t="shared" si="11"/>
        <v>1106.6999999999921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554">
        <v>0</v>
      </c>
      <c r="S389" s="277"/>
      <c r="T389" s="555"/>
      <c r="U389" s="552"/>
      <c r="V389" s="345"/>
      <c r="W389" s="553"/>
      <c r="X389" s="552"/>
      <c r="Z389" s="63"/>
      <c r="AA389" s="345"/>
      <c r="AB389" s="63"/>
      <c r="AC389" s="63"/>
    </row>
    <row r="390" spans="1:29" ht="15.75">
      <c r="A390" s="60" t="s">
        <v>2049</v>
      </c>
      <c r="B390" s="3"/>
      <c r="C390" s="3"/>
      <c r="D390" s="33">
        <f t="shared" si="11"/>
        <v>874.79999999999518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554">
        <v>0</v>
      </c>
      <c r="S390" s="277"/>
      <c r="T390" s="555"/>
      <c r="U390" s="552"/>
      <c r="V390" s="345"/>
      <c r="W390" s="553"/>
      <c r="X390" s="552"/>
      <c r="Z390" s="63"/>
      <c r="AA390" s="346"/>
      <c r="AB390" s="63"/>
      <c r="AC390" s="63"/>
    </row>
    <row r="391" spans="1:29" ht="15.75">
      <c r="A391" s="3" t="s">
        <v>749</v>
      </c>
      <c r="B391" s="3"/>
      <c r="C391" s="3"/>
      <c r="D391" s="33">
        <f t="shared" si="11"/>
        <v>1177.8000000000088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554">
        <v>0</v>
      </c>
      <c r="S391" s="63"/>
      <c r="T391" s="552"/>
      <c r="U391" s="552"/>
      <c r="V391" s="345"/>
      <c r="W391" s="553"/>
      <c r="X391" s="552"/>
      <c r="Z391" s="63"/>
      <c r="AA391" s="345"/>
      <c r="AB391" s="63"/>
      <c r="AC391" s="63"/>
    </row>
    <row r="392" spans="1:29" ht="15.75">
      <c r="A392" s="3" t="s">
        <v>748</v>
      </c>
      <c r="B392" s="3"/>
      <c r="C392" s="3"/>
      <c r="D392" s="33">
        <f t="shared" si="11"/>
        <v>1365.3000000000027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554">
        <v>0</v>
      </c>
      <c r="S392" s="63"/>
      <c r="T392" s="552"/>
      <c r="U392" s="552"/>
      <c r="V392" s="345"/>
      <c r="W392" s="553"/>
      <c r="X392" s="552"/>
      <c r="Z392" s="63"/>
      <c r="AA392" s="345"/>
      <c r="AB392" s="63"/>
      <c r="AC392" s="63"/>
    </row>
    <row r="393" spans="1:29" ht="15.75">
      <c r="A393" s="60" t="s">
        <v>2051</v>
      </c>
      <c r="B393" s="3"/>
      <c r="C393" s="3"/>
      <c r="D393" s="33">
        <f t="shared" si="11"/>
        <v>1240.0000000000059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554">
        <v>0</v>
      </c>
      <c r="S393" s="277"/>
      <c r="T393" s="555"/>
      <c r="U393" s="552"/>
      <c r="V393" s="345"/>
      <c r="W393" s="553"/>
      <c r="X393" s="552"/>
      <c r="Z393" s="63"/>
      <c r="AA393" s="345"/>
      <c r="AB393" s="63"/>
      <c r="AC393" s="63"/>
    </row>
    <row r="394" spans="1:29" ht="15.75">
      <c r="A394" s="60" t="s">
        <v>2156</v>
      </c>
      <c r="B394" s="3"/>
      <c r="C394" s="3"/>
      <c r="D394" s="33">
        <f t="shared" si="11"/>
        <v>921.89999999999009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554">
        <v>0</v>
      </c>
      <c r="S394" s="277"/>
      <c r="T394" s="555"/>
      <c r="U394" s="552"/>
      <c r="V394" s="345"/>
      <c r="W394" s="553"/>
      <c r="X394" s="552"/>
      <c r="Z394" s="63"/>
      <c r="AA394" s="346"/>
      <c r="AB394" s="63"/>
      <c r="AC394" s="63"/>
    </row>
    <row r="395" spans="1:29" ht="15.75">
      <c r="A395" s="3" t="s">
        <v>3376</v>
      </c>
      <c r="B395" s="3"/>
      <c r="C395" s="3"/>
      <c r="D395" s="33">
        <f t="shared" si="11"/>
        <v>827.79999999999507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554">
        <v>0</v>
      </c>
      <c r="S395" s="63"/>
      <c r="T395" s="552"/>
      <c r="U395" s="552"/>
      <c r="V395" s="358"/>
      <c r="W395" s="553"/>
      <c r="X395" s="552"/>
      <c r="Z395" s="63"/>
      <c r="AA395" s="345"/>
      <c r="AB395" s="63"/>
      <c r="AC395" s="63"/>
    </row>
    <row r="396" spans="1:29" ht="15.75">
      <c r="A396" s="3" t="s">
        <v>733</v>
      </c>
      <c r="B396" s="3"/>
      <c r="C396" s="3"/>
      <c r="D396" s="33">
        <f t="shared" si="11"/>
        <v>1083.850000000009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554">
        <v>0</v>
      </c>
      <c r="S396" s="63"/>
      <c r="T396" s="552"/>
      <c r="U396" s="552"/>
      <c r="V396" s="345"/>
      <c r="W396" s="553"/>
      <c r="X396" s="552"/>
      <c r="Z396" s="63"/>
      <c r="AA396" s="346"/>
      <c r="AB396" s="63"/>
      <c r="AC396" s="63"/>
    </row>
    <row r="397" spans="1:29" ht="15.75">
      <c r="A397" s="3" t="s">
        <v>3379</v>
      </c>
      <c r="B397" s="3"/>
      <c r="C397" s="3"/>
      <c r="D397" s="33">
        <f t="shared" si="11"/>
        <v>985.30000000001246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554">
        <v>0</v>
      </c>
      <c r="S397" s="63"/>
      <c r="T397" s="552"/>
      <c r="U397" s="552"/>
      <c r="V397" s="358"/>
      <c r="W397" s="553"/>
      <c r="X397" s="552"/>
      <c r="Z397" s="63"/>
      <c r="AA397" s="345"/>
      <c r="AB397" s="63"/>
      <c r="AC397" s="63"/>
    </row>
    <row r="398" spans="1:29" ht="15.75">
      <c r="A398" s="60" t="s">
        <v>2001</v>
      </c>
      <c r="B398" s="3"/>
      <c r="C398" s="3"/>
      <c r="D398" s="33">
        <f t="shared" si="11"/>
        <v>1107.5999999999879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554">
        <v>0</v>
      </c>
      <c r="S398" s="277"/>
      <c r="T398" s="555"/>
      <c r="U398" s="552"/>
      <c r="V398" s="345"/>
      <c r="W398" s="553"/>
      <c r="X398" s="552"/>
      <c r="Z398" s="63"/>
      <c r="AA398" s="345"/>
      <c r="AB398" s="63"/>
      <c r="AC398" s="63"/>
    </row>
    <row r="399" spans="1:29" ht="15.75">
      <c r="A399" s="3" t="s">
        <v>3398</v>
      </c>
      <c r="B399" s="3"/>
      <c r="C399" s="3"/>
      <c r="D399" s="33">
        <f t="shared" si="11"/>
        <v>1201.7999999999961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554">
        <v>0</v>
      </c>
      <c r="S399" s="63"/>
      <c r="T399" s="552"/>
      <c r="U399" s="552"/>
      <c r="V399" s="358"/>
      <c r="W399" s="553"/>
      <c r="X399" s="552"/>
      <c r="Z399" s="63"/>
      <c r="AA399" s="345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1583.8999999999971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554">
        <v>0</v>
      </c>
      <c r="S400" s="277"/>
      <c r="T400" s="555"/>
      <c r="U400" s="552"/>
      <c r="V400" s="346"/>
      <c r="W400" s="553"/>
      <c r="X400" s="552"/>
      <c r="Z400" s="63"/>
      <c r="AA400" s="346"/>
      <c r="AB400" s="63"/>
      <c r="AC400" s="63"/>
    </row>
    <row r="401" spans="1:29" ht="15.75">
      <c r="A401" s="3" t="s">
        <v>790</v>
      </c>
      <c r="B401" s="3"/>
      <c r="C401" s="3"/>
      <c r="D401" s="33">
        <f t="shared" si="11"/>
        <v>1451.8999999999999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554">
        <v>0</v>
      </c>
      <c r="S401" s="63"/>
      <c r="T401" s="552"/>
      <c r="U401" s="552"/>
      <c r="V401" s="345"/>
      <c r="W401" s="553"/>
      <c r="X401" s="552"/>
      <c r="Z401" s="63"/>
      <c r="AA401" s="345"/>
      <c r="AB401" s="63"/>
      <c r="AC401" s="63"/>
    </row>
    <row r="402" spans="1:29" ht="15.75">
      <c r="A402" s="3" t="s">
        <v>3382</v>
      </c>
      <c r="B402" s="3"/>
      <c r="C402" s="3"/>
      <c r="D402" s="33">
        <f t="shared" si="11"/>
        <v>733.89999999999407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554">
        <v>0</v>
      </c>
      <c r="S402" s="63"/>
      <c r="T402" s="552"/>
      <c r="U402" s="552"/>
      <c r="V402" s="358"/>
      <c r="W402" s="553"/>
      <c r="X402" s="552"/>
      <c r="Z402" s="63"/>
      <c r="AA402" s="346"/>
      <c r="AB402" s="63"/>
      <c r="AC402" s="63"/>
    </row>
    <row r="403" spans="1:29" ht="15.75">
      <c r="A403" s="3" t="s">
        <v>755</v>
      </c>
      <c r="B403" s="3"/>
      <c r="C403" s="3"/>
      <c r="D403" s="33">
        <f t="shared" si="11"/>
        <v>865.49999999998556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554">
        <v>0</v>
      </c>
      <c r="S403" s="63"/>
      <c r="T403" s="552"/>
      <c r="U403" s="552"/>
      <c r="V403" s="345"/>
      <c r="W403" s="553"/>
      <c r="X403" s="552"/>
      <c r="Z403" s="63"/>
      <c r="AA403" s="345"/>
      <c r="AB403" s="63"/>
      <c r="AC403" s="63"/>
    </row>
    <row r="404" spans="1:29" ht="15.75">
      <c r="A404" s="3" t="s">
        <v>782</v>
      </c>
      <c r="B404" s="3"/>
      <c r="C404" s="3"/>
      <c r="D404" s="33">
        <f t="shared" si="11"/>
        <v>1114.4999999999995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554">
        <v>31.900000000003274</v>
      </c>
      <c r="S404" s="63"/>
      <c r="T404" s="552"/>
      <c r="U404" s="552"/>
      <c r="V404" s="346"/>
      <c r="W404" s="553"/>
      <c r="X404" s="552"/>
      <c r="Z404" s="63"/>
      <c r="AA404" s="345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1286.6000000000085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554">
        <v>0</v>
      </c>
      <c r="S405" s="63"/>
      <c r="T405" s="552"/>
      <c r="U405" s="552"/>
      <c r="V405" s="345"/>
      <c r="W405" s="553"/>
      <c r="X405" s="552"/>
      <c r="Z405" s="63"/>
      <c r="AA405" s="345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1482.699999999985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554">
        <v>0</v>
      </c>
      <c r="S406" s="28"/>
      <c r="T406" s="556"/>
      <c r="U406" s="552"/>
      <c r="V406" s="345"/>
      <c r="W406" s="553"/>
      <c r="X406" s="552"/>
      <c r="Z406" s="63"/>
      <c r="AA406" s="345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1493.0000000000005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554">
        <v>0</v>
      </c>
      <c r="S407" s="277"/>
      <c r="T407" s="555"/>
      <c r="U407" s="552"/>
      <c r="V407" s="345"/>
      <c r="W407" s="553"/>
      <c r="X407" s="552"/>
      <c r="Z407" s="63"/>
      <c r="AA407" s="345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1"/>
        <v>1495.6000000000142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554">
        <v>0</v>
      </c>
      <c r="S408" s="225"/>
      <c r="T408" s="225"/>
      <c r="U408" s="552"/>
      <c r="V408" s="345"/>
      <c r="W408" s="553"/>
      <c r="X408" s="552"/>
      <c r="Z408" s="63"/>
      <c r="AA408" s="345"/>
      <c r="AB408" s="63"/>
      <c r="AC408" s="63"/>
    </row>
    <row r="409" spans="1:29" ht="15.75">
      <c r="A409" s="60" t="s">
        <v>2029</v>
      </c>
      <c r="B409" s="3"/>
      <c r="C409" s="3"/>
      <c r="D409" s="33">
        <f t="shared" si="11"/>
        <v>1282.4000000000037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554">
        <v>0</v>
      </c>
      <c r="S409" s="277"/>
      <c r="T409" s="555"/>
      <c r="U409" s="552"/>
      <c r="V409" s="345"/>
      <c r="W409" s="553"/>
      <c r="X409" s="552"/>
      <c r="Z409" s="63"/>
      <c r="AA409" s="345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1173.4999999999936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554">
        <v>0</v>
      </c>
      <c r="S410" s="63"/>
      <c r="T410" s="552"/>
      <c r="U410" s="552"/>
      <c r="V410" s="358"/>
      <c r="W410" s="553"/>
      <c r="X410" s="552"/>
      <c r="Z410" s="63"/>
      <c r="AA410" s="345"/>
      <c r="AB410" s="63"/>
      <c r="AC410" s="63"/>
    </row>
    <row r="411" spans="1:29" ht="15.75">
      <c r="A411" s="3" t="s">
        <v>3394</v>
      </c>
      <c r="B411" s="3"/>
      <c r="C411" s="3"/>
      <c r="D411" s="33">
        <f t="shared" si="11"/>
        <v>751.39999999997781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554">
        <v>40.599999999996726</v>
      </c>
      <c r="S411" s="63"/>
      <c r="T411" s="552"/>
      <c r="U411" s="552"/>
      <c r="V411" s="358"/>
      <c r="W411" s="553"/>
      <c r="X411" s="552"/>
      <c r="Z411" s="63"/>
      <c r="AA411" s="345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1"/>
        <v>1252.0000000000211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554">
        <v>0</v>
      </c>
      <c r="S412" s="225"/>
      <c r="T412" s="225"/>
      <c r="U412" s="552"/>
      <c r="V412" s="345"/>
      <c r="W412" s="553"/>
      <c r="X412" s="552"/>
      <c r="Z412" s="63"/>
      <c r="AA412" s="345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1666.8999999999896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554">
        <v>0</v>
      </c>
      <c r="S413" s="28"/>
      <c r="T413" s="556"/>
      <c r="U413" s="552"/>
      <c r="V413" s="345"/>
      <c r="W413" s="553"/>
      <c r="X413" s="552"/>
      <c r="Z413" s="63"/>
      <c r="AA413" s="345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922.19999999999902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554">
        <v>0</v>
      </c>
      <c r="S414" s="63"/>
      <c r="T414" s="552"/>
      <c r="U414" s="552"/>
      <c r="V414" s="345"/>
      <c r="W414" s="553"/>
      <c r="X414" s="552"/>
      <c r="Z414" s="63"/>
      <c r="AA414" s="345"/>
      <c r="AB414" s="63"/>
      <c r="AC414" s="63"/>
    </row>
    <row r="415" spans="1:29" ht="15.75">
      <c r="A415" s="60" t="s">
        <v>3365</v>
      </c>
      <c r="B415" s="3"/>
      <c r="C415" s="3"/>
      <c r="D415" s="33">
        <f>SUM(E415:DZ415)</f>
        <v>672.79999999999393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554">
        <v>0</v>
      </c>
      <c r="S415" s="277"/>
      <c r="T415" s="555"/>
      <c r="U415" s="552"/>
      <c r="V415" s="346"/>
      <c r="W415" s="553"/>
      <c r="X415" s="552"/>
      <c r="Z415" s="63"/>
      <c r="AA415" s="345"/>
      <c r="AB415" s="63"/>
      <c r="AC415" s="63"/>
    </row>
    <row r="416" spans="1:29" ht="15.75">
      <c r="A416" s="60" t="s">
        <v>2007</v>
      </c>
      <c r="B416" s="3"/>
      <c r="C416" s="3"/>
      <c r="D416" s="33">
        <f>SUM(E416:DZ416)</f>
        <v>1510.5000000000009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554">
        <v>0</v>
      </c>
      <c r="S416" s="277"/>
      <c r="T416" s="555"/>
      <c r="U416" s="552"/>
      <c r="V416" s="345"/>
      <c r="W416" s="553"/>
      <c r="X416" s="552"/>
      <c r="Z416" s="63"/>
      <c r="AA416" s="346"/>
      <c r="AB416" s="63"/>
      <c r="AC416" s="63"/>
    </row>
    <row r="417" spans="1:50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50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50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50" ht="20.25">
      <c r="A420" s="30" t="s">
        <v>169</v>
      </c>
      <c r="D420" s="32" t="s">
        <v>40</v>
      </c>
      <c r="E420" s="110" t="s">
        <v>4146</v>
      </c>
      <c r="F420" s="110" t="s">
        <v>2287</v>
      </c>
      <c r="G420" s="110" t="s">
        <v>4555</v>
      </c>
      <c r="H420" s="110" t="s">
        <v>4557</v>
      </c>
      <c r="I420" s="110" t="s">
        <v>4559</v>
      </c>
      <c r="J420" s="110" t="s">
        <v>4563</v>
      </c>
      <c r="K420" s="110" t="s">
        <v>4567</v>
      </c>
      <c r="L420" s="110" t="s">
        <v>4773</v>
      </c>
      <c r="M420" s="110" t="s">
        <v>4774</v>
      </c>
      <c r="N420" s="110" t="s">
        <v>4775</v>
      </c>
      <c r="O420" s="110" t="s">
        <v>4792</v>
      </c>
      <c r="P420" s="110" t="s">
        <v>4893</v>
      </c>
      <c r="Q420" s="110" t="s">
        <v>4895</v>
      </c>
      <c r="R420" s="110" t="s">
        <v>4896</v>
      </c>
      <c r="S420" s="110" t="s">
        <v>4905</v>
      </c>
      <c r="T420" s="110" t="s">
        <v>4954</v>
      </c>
      <c r="U420" s="110" t="s">
        <v>4955</v>
      </c>
      <c r="V420" s="110" t="s">
        <v>4956</v>
      </c>
      <c r="W420" s="110" t="s">
        <v>4973</v>
      </c>
      <c r="X420" s="110" t="s">
        <v>5017</v>
      </c>
      <c r="Y420" s="110" t="s">
        <v>5019</v>
      </c>
      <c r="Z420" s="110" t="s">
        <v>5080</v>
      </c>
      <c r="AA420" s="110" t="s">
        <v>5085</v>
      </c>
      <c r="AB420" s="110" t="s">
        <v>5082</v>
      </c>
      <c r="AC420" s="110" t="s">
        <v>5083</v>
      </c>
      <c r="AD420" s="110" t="s">
        <v>5084</v>
      </c>
      <c r="AE420" s="110" t="s">
        <v>5423</v>
      </c>
      <c r="AF420" s="110" t="s">
        <v>5424</v>
      </c>
      <c r="AG420" s="110" t="s">
        <v>5444</v>
      </c>
      <c r="AH420" s="110" t="s">
        <v>5445</v>
      </c>
      <c r="AI420" s="110" t="s">
        <v>5446</v>
      </c>
      <c r="AJ420" s="110" t="s">
        <v>5447</v>
      </c>
      <c r="AK420" s="110" t="s">
        <v>5019</v>
      </c>
      <c r="AL420" s="110" t="s">
        <v>5520</v>
      </c>
      <c r="AM420" s="110" t="s">
        <v>5556</v>
      </c>
      <c r="AN420" s="110" t="s">
        <v>5557</v>
      </c>
      <c r="AO420" s="110" t="s">
        <v>5558</v>
      </c>
      <c r="AP420" s="110" t="s">
        <v>5603</v>
      </c>
      <c r="AQ420" s="110" t="s">
        <v>5605</v>
      </c>
      <c r="AR420" s="110" t="s">
        <v>5614</v>
      </c>
    </row>
    <row r="421" spans="1:50" ht="15.75">
      <c r="A421" s="3" t="s">
        <v>3377</v>
      </c>
      <c r="B421" s="3"/>
      <c r="C421" s="3"/>
      <c r="D421" s="33">
        <f t="shared" ref="D421:D452" si="12">SUM(E421:DZ421)</f>
        <v>435.99999999999989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63"/>
      <c r="AT421" s="63"/>
      <c r="AU421" s="63"/>
      <c r="AV421" s="358"/>
      <c r="AW421" s="337"/>
      <c r="AX421" s="63"/>
    </row>
    <row r="422" spans="1:50" ht="15.75">
      <c r="A422" s="60" t="s">
        <v>2009</v>
      </c>
      <c r="B422" s="3"/>
      <c r="C422" s="3"/>
      <c r="D422" s="33">
        <f t="shared" si="12"/>
        <v>428.79999999999967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277"/>
      <c r="AT422" s="277"/>
      <c r="AU422" s="63"/>
      <c r="AV422" s="345"/>
      <c r="AW422" s="337"/>
      <c r="AX422" s="63"/>
    </row>
    <row r="423" spans="1:50" ht="15.75">
      <c r="A423" s="82" t="s">
        <v>1657</v>
      </c>
      <c r="B423" s="3"/>
      <c r="C423" s="3"/>
      <c r="D423" s="33">
        <f t="shared" si="12"/>
        <v>532.10000000000082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538"/>
      <c r="AT423" s="225"/>
      <c r="AU423" s="63"/>
      <c r="AV423" s="345"/>
      <c r="AW423" s="337"/>
      <c r="AX423" s="63"/>
    </row>
    <row r="424" spans="1:50" ht="15.75">
      <c r="A424" s="60" t="s">
        <v>2002</v>
      </c>
      <c r="B424" s="3"/>
      <c r="C424" s="3"/>
      <c r="D424" s="33">
        <f t="shared" si="12"/>
        <v>405.89999999999964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277"/>
      <c r="AT424" s="277"/>
      <c r="AU424" s="63"/>
      <c r="AV424" s="345"/>
      <c r="AW424" s="337"/>
      <c r="AX424" s="63"/>
    </row>
    <row r="425" spans="1:50" ht="15.75">
      <c r="A425" s="82" t="s">
        <v>1652</v>
      </c>
      <c r="B425" s="3"/>
      <c r="C425" s="3"/>
      <c r="D425" s="33">
        <f t="shared" si="12"/>
        <v>644.39999999999964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538"/>
      <c r="AT425" s="225"/>
      <c r="AU425" s="63"/>
      <c r="AV425" s="345"/>
      <c r="AW425" s="337"/>
      <c r="AX425" s="63"/>
    </row>
    <row r="426" spans="1:50" ht="15.75">
      <c r="A426" s="82" t="s">
        <v>1647</v>
      </c>
      <c r="B426" s="3"/>
      <c r="C426" s="3"/>
      <c r="D426" s="33">
        <f t="shared" si="12"/>
        <v>495.30000000000041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538"/>
      <c r="AT426" s="225"/>
      <c r="AU426" s="63"/>
      <c r="AV426" s="345"/>
      <c r="AW426" s="337"/>
      <c r="AX426" s="63"/>
    </row>
    <row r="427" spans="1:50" ht="15.75">
      <c r="A427" s="3" t="s">
        <v>3366</v>
      </c>
      <c r="B427" s="3"/>
      <c r="C427" s="3"/>
      <c r="D427" s="33">
        <f t="shared" si="12"/>
        <v>498.00000000000074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63"/>
      <c r="AT427" s="63"/>
      <c r="AU427" s="63"/>
      <c r="AV427" s="358"/>
      <c r="AW427" s="337"/>
      <c r="AX427" s="63"/>
    </row>
    <row r="428" spans="1:50" ht="15.75">
      <c r="A428" s="60" t="s">
        <v>1</v>
      </c>
      <c r="B428" s="3"/>
      <c r="C428" s="3"/>
      <c r="D428" s="33">
        <f t="shared" si="12"/>
        <v>325.79999999999961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277"/>
      <c r="AT428" s="277"/>
      <c r="AU428" s="63"/>
      <c r="AV428" s="345"/>
      <c r="AW428" s="337"/>
      <c r="AX428" s="63"/>
    </row>
    <row r="429" spans="1:50" ht="15.75">
      <c r="A429" s="60" t="s">
        <v>2022</v>
      </c>
      <c r="B429" s="3"/>
      <c r="C429" s="3"/>
      <c r="D429" s="33">
        <f t="shared" si="12"/>
        <v>287.79999999999956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277"/>
      <c r="AT429" s="277"/>
      <c r="AU429" s="63"/>
      <c r="AV429" s="345"/>
      <c r="AW429" s="337"/>
      <c r="AX429" s="63"/>
    </row>
    <row r="430" spans="1:50" ht="15.75">
      <c r="A430" s="3" t="s">
        <v>3385</v>
      </c>
      <c r="B430" s="3"/>
      <c r="C430" s="3"/>
      <c r="D430" s="33">
        <f t="shared" si="12"/>
        <v>433.00000000000034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63"/>
      <c r="AT430" s="63"/>
      <c r="AU430" s="63"/>
      <c r="AV430" s="358"/>
      <c r="AW430" s="337"/>
      <c r="AX430" s="63"/>
    </row>
    <row r="431" spans="1:50" ht="15.75">
      <c r="A431" s="82" t="s">
        <v>1653</v>
      </c>
      <c r="B431" s="3"/>
      <c r="C431" s="3"/>
      <c r="D431" s="33">
        <f t="shared" si="12"/>
        <v>512.29999999999995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538"/>
      <c r="AT431" s="225"/>
      <c r="AU431" s="63"/>
      <c r="AV431" s="345"/>
      <c r="AW431" s="337"/>
      <c r="AX431" s="63"/>
    </row>
    <row r="432" spans="1:50" ht="15.75">
      <c r="A432" s="3" t="s">
        <v>771</v>
      </c>
      <c r="B432" s="3"/>
      <c r="C432" s="3"/>
      <c r="D432" s="33">
        <f t="shared" si="12"/>
        <v>600.69999999999982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63"/>
      <c r="AT432" s="63"/>
      <c r="AU432" s="63"/>
      <c r="AV432" s="345"/>
      <c r="AW432" s="337"/>
      <c r="AX432" s="63"/>
    </row>
    <row r="433" spans="1:50" ht="15.75">
      <c r="A433" s="60" t="s">
        <v>2052</v>
      </c>
      <c r="B433" s="3"/>
      <c r="C433" s="3"/>
      <c r="D433" s="33">
        <f t="shared" si="12"/>
        <v>370.2000000000001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277"/>
      <c r="AT433" s="277"/>
      <c r="AU433" s="63"/>
      <c r="AV433" s="345"/>
      <c r="AW433" s="337"/>
      <c r="AX433" s="63"/>
    </row>
    <row r="434" spans="1:50" ht="15.75">
      <c r="A434" s="3" t="s">
        <v>788</v>
      </c>
      <c r="B434" s="3"/>
      <c r="C434" s="3"/>
      <c r="D434" s="33">
        <f t="shared" si="12"/>
        <v>224.19999999999987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63"/>
      <c r="AT434" s="63"/>
      <c r="AU434" s="63"/>
      <c r="AV434" s="345"/>
      <c r="AW434" s="337"/>
      <c r="AX434" s="63"/>
    </row>
    <row r="435" spans="1:50" ht="15.75">
      <c r="A435" s="60" t="s">
        <v>2005</v>
      </c>
      <c r="B435" s="3"/>
      <c r="C435" s="3"/>
      <c r="D435" s="33">
        <f t="shared" si="12"/>
        <v>624.30000000000041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277"/>
      <c r="AT435" s="277"/>
      <c r="AU435" s="63"/>
      <c r="AV435" s="345"/>
      <c r="AW435" s="337"/>
      <c r="AX435" s="63"/>
    </row>
    <row r="436" spans="1:50" ht="15.75">
      <c r="A436" s="3" t="s">
        <v>3367</v>
      </c>
      <c r="B436" s="3"/>
      <c r="C436" s="3"/>
      <c r="D436" s="33">
        <f t="shared" si="12"/>
        <v>339.19999999999993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63"/>
      <c r="AT436" s="63"/>
      <c r="AU436" s="63"/>
      <c r="AV436" s="358"/>
      <c r="AW436" s="337"/>
      <c r="AX436" s="63"/>
    </row>
    <row r="437" spans="1:50" ht="15.75">
      <c r="A437" s="3" t="s">
        <v>153</v>
      </c>
      <c r="B437" s="3"/>
      <c r="C437" s="3"/>
      <c r="D437" s="33">
        <f t="shared" si="12"/>
        <v>641.39999999999907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63"/>
      <c r="AT437" s="63"/>
      <c r="AU437" s="63"/>
      <c r="AV437" s="345"/>
      <c r="AW437" s="337"/>
      <c r="AX437" s="63"/>
    </row>
    <row r="438" spans="1:50" ht="15.75">
      <c r="A438" s="60" t="s">
        <v>2023</v>
      </c>
      <c r="B438" s="3"/>
      <c r="C438" s="3"/>
      <c r="D438" s="33">
        <f t="shared" si="12"/>
        <v>503.79999999999967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277"/>
      <c r="AT438" s="277"/>
      <c r="AU438" s="63"/>
      <c r="AV438" s="345"/>
      <c r="AW438" s="337"/>
      <c r="AX438" s="63"/>
    </row>
    <row r="439" spans="1:50" ht="15.75">
      <c r="A439" s="3" t="s">
        <v>3370</v>
      </c>
      <c r="B439" s="3"/>
      <c r="C439" s="3"/>
      <c r="D439" s="33">
        <f t="shared" si="12"/>
        <v>511.19999999999982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63"/>
      <c r="AT439" s="63"/>
      <c r="AU439" s="63"/>
      <c r="AV439" s="358"/>
      <c r="AW439" s="337"/>
      <c r="AX439" s="63"/>
    </row>
    <row r="440" spans="1:50" ht="15.75">
      <c r="A440" s="3" t="s">
        <v>3384</v>
      </c>
      <c r="B440" s="3"/>
      <c r="C440" s="3"/>
      <c r="D440" s="33">
        <f t="shared" si="12"/>
        <v>467.79999999999939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63"/>
      <c r="AT440" s="63"/>
      <c r="AU440" s="63"/>
      <c r="AV440" s="358"/>
      <c r="AW440" s="337"/>
      <c r="AX440" s="63"/>
    </row>
    <row r="441" spans="1:50" ht="15.75">
      <c r="A441" s="3" t="s">
        <v>9</v>
      </c>
      <c r="B441" s="3"/>
      <c r="C441" s="3"/>
      <c r="D441" s="33">
        <f t="shared" si="12"/>
        <v>363.19999999999987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277"/>
      <c r="AT441" s="277"/>
      <c r="AU441" s="63"/>
      <c r="AV441" s="346"/>
      <c r="AW441" s="337"/>
      <c r="AX441" s="63"/>
    </row>
    <row r="442" spans="1:50" ht="15.75">
      <c r="A442" s="60" t="s">
        <v>2017</v>
      </c>
      <c r="B442" s="3"/>
      <c r="C442" s="3"/>
      <c r="D442" s="33">
        <f t="shared" si="12"/>
        <v>469.79999999999978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277"/>
      <c r="AT442" s="277"/>
      <c r="AU442" s="63"/>
      <c r="AV442" s="345"/>
      <c r="AW442" s="337"/>
      <c r="AX442" s="63"/>
    </row>
    <row r="443" spans="1:50" ht="15.75">
      <c r="A443" s="60" t="s">
        <v>11</v>
      </c>
      <c r="B443" s="3"/>
      <c r="C443" s="3"/>
      <c r="D443" s="33">
        <f t="shared" si="12"/>
        <v>589.30000000000041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277"/>
      <c r="AT443" s="277"/>
      <c r="AU443" s="63"/>
      <c r="AV443" s="345"/>
      <c r="AW443" s="337"/>
      <c r="AX443" s="63"/>
    </row>
    <row r="444" spans="1:50" ht="15.75">
      <c r="A444" s="3" t="s">
        <v>3368</v>
      </c>
      <c r="B444" s="3"/>
      <c r="C444" s="3"/>
      <c r="D444" s="33">
        <f t="shared" si="12"/>
        <v>369.79999999999995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63"/>
      <c r="AT444" s="63"/>
      <c r="AU444" s="63"/>
      <c r="AV444" s="358"/>
      <c r="AW444" s="337"/>
      <c r="AX444" s="63"/>
    </row>
    <row r="445" spans="1:50" ht="15.75">
      <c r="A445" s="60" t="s">
        <v>2024</v>
      </c>
      <c r="B445" s="3"/>
      <c r="C445" s="3"/>
      <c r="D445" s="33">
        <f t="shared" si="12"/>
        <v>282.50000000000017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277"/>
      <c r="AT445" s="277"/>
      <c r="AU445" s="63"/>
      <c r="AV445" s="345"/>
      <c r="AW445" s="337"/>
      <c r="AX445" s="63"/>
    </row>
    <row r="446" spans="1:50" ht="15.75">
      <c r="A446" s="82" t="s">
        <v>1655</v>
      </c>
      <c r="B446" s="3"/>
      <c r="C446" s="3"/>
      <c r="D446" s="33">
        <f t="shared" si="12"/>
        <v>429.20000000000039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538"/>
      <c r="AT446" s="225"/>
      <c r="AU446" s="63"/>
      <c r="AV446" s="345"/>
      <c r="AW446" s="337"/>
      <c r="AX446" s="63"/>
    </row>
    <row r="447" spans="1:50" ht="15.75">
      <c r="A447" s="3" t="s">
        <v>728</v>
      </c>
      <c r="B447" s="3"/>
      <c r="C447" s="3"/>
      <c r="D447" s="33">
        <f t="shared" si="12"/>
        <v>593.3000000000003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63"/>
      <c r="AT447" s="63"/>
      <c r="AU447" s="63"/>
      <c r="AV447" s="345"/>
      <c r="AW447" s="337"/>
      <c r="AX447" s="63"/>
    </row>
    <row r="448" spans="1:50" ht="15.75">
      <c r="A448" s="60" t="s">
        <v>2010</v>
      </c>
      <c r="B448" s="3"/>
      <c r="C448" s="3"/>
      <c r="D448" s="33">
        <f t="shared" si="12"/>
        <v>409.80000000000052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277"/>
      <c r="AT448" s="277"/>
      <c r="AU448" s="63"/>
      <c r="AV448" s="345"/>
      <c r="AW448" s="337"/>
      <c r="AX448" s="63"/>
    </row>
    <row r="449" spans="1:50" ht="15.75">
      <c r="A449" s="3" t="s">
        <v>3378</v>
      </c>
      <c r="B449" s="3"/>
      <c r="C449" s="3"/>
      <c r="D449" s="33">
        <f t="shared" si="12"/>
        <v>429.5999999999994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63"/>
      <c r="AT449" s="63"/>
      <c r="AU449" s="63"/>
      <c r="AV449" s="358"/>
      <c r="AW449" s="337"/>
      <c r="AX449" s="63"/>
    </row>
    <row r="450" spans="1:50" ht="15.75">
      <c r="A450" s="3" t="s">
        <v>783</v>
      </c>
      <c r="B450" s="3"/>
      <c r="C450" s="3"/>
      <c r="D450" s="33">
        <f t="shared" si="12"/>
        <v>455.99999999999966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277"/>
      <c r="AT450" s="277"/>
      <c r="AU450" s="63"/>
      <c r="AV450" s="346"/>
      <c r="AW450" s="337"/>
      <c r="AX450" s="63"/>
    </row>
    <row r="451" spans="1:50" ht="15.75">
      <c r="A451" s="60" t="s">
        <v>13</v>
      </c>
      <c r="B451" s="3"/>
      <c r="C451" s="3"/>
      <c r="D451" s="33">
        <f t="shared" si="12"/>
        <v>275.19999999999993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277"/>
      <c r="AT451" s="277"/>
      <c r="AU451" s="63"/>
      <c r="AV451" s="346"/>
      <c r="AW451" s="337"/>
      <c r="AX451" s="63"/>
    </row>
    <row r="452" spans="1:50" ht="15.75">
      <c r="A452" s="3" t="s">
        <v>734</v>
      </c>
      <c r="B452" s="3"/>
      <c r="C452" s="3"/>
      <c r="D452" s="33">
        <f t="shared" si="12"/>
        <v>331.99999999999989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63"/>
      <c r="AT452" s="63"/>
      <c r="AU452" s="63"/>
      <c r="AV452" s="345"/>
      <c r="AW452" s="337"/>
      <c r="AX452" s="63"/>
    </row>
    <row r="453" spans="1:50" ht="15.75">
      <c r="A453" s="60" t="s">
        <v>15</v>
      </c>
      <c r="B453" s="3"/>
      <c r="C453" s="3"/>
      <c r="D453" s="33">
        <f t="shared" ref="D453:D484" si="13">SUM(E453:DZ453)</f>
        <v>431.40000000000003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277"/>
      <c r="AT453" s="277"/>
      <c r="AU453" s="63"/>
      <c r="AV453" s="345"/>
      <c r="AW453" s="337"/>
      <c r="AX453" s="63"/>
    </row>
    <row r="454" spans="1:50" ht="15.75">
      <c r="A454" s="3" t="s">
        <v>3393</v>
      </c>
      <c r="B454" s="3"/>
      <c r="C454" s="3"/>
      <c r="D454" s="33">
        <f t="shared" si="13"/>
        <v>492.39999999999964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63"/>
      <c r="AT454" s="63"/>
      <c r="AU454" s="63"/>
      <c r="AV454" s="358"/>
      <c r="AW454" s="337"/>
      <c r="AX454" s="63"/>
    </row>
    <row r="455" spans="1:50" ht="15.75">
      <c r="A455" s="60" t="s">
        <v>2006</v>
      </c>
      <c r="B455" s="3"/>
      <c r="C455" s="3"/>
      <c r="D455" s="33">
        <f t="shared" si="13"/>
        <v>427.90000000000128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277"/>
      <c r="AT455" s="277"/>
      <c r="AU455" s="63"/>
      <c r="AV455" s="346"/>
      <c r="AW455" s="337"/>
      <c r="AX455" s="63"/>
    </row>
    <row r="456" spans="1:50" ht="15.75">
      <c r="A456" s="60" t="s">
        <v>17</v>
      </c>
      <c r="B456" s="3"/>
      <c r="C456" s="3"/>
      <c r="D456" s="33">
        <f t="shared" si="13"/>
        <v>292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277"/>
      <c r="AT456" s="277"/>
      <c r="AU456" s="63"/>
      <c r="AV456" s="345"/>
      <c r="AW456" s="337"/>
      <c r="AX456" s="63"/>
    </row>
    <row r="457" spans="1:50" ht="15.75">
      <c r="A457" s="3" t="s">
        <v>757</v>
      </c>
      <c r="B457" s="3"/>
      <c r="C457" s="3"/>
      <c r="D457" s="33">
        <f t="shared" si="13"/>
        <v>558.60000000000014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63"/>
      <c r="AT457" s="63"/>
      <c r="AU457" s="63"/>
      <c r="AV457" s="345"/>
      <c r="AW457" s="337"/>
      <c r="AX457" s="63"/>
    </row>
    <row r="458" spans="1:50" ht="15.75">
      <c r="A458" s="3" t="s">
        <v>162</v>
      </c>
      <c r="B458" s="3"/>
      <c r="C458" s="3"/>
      <c r="D458" s="33">
        <f t="shared" si="13"/>
        <v>449.89999999999952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63"/>
      <c r="AT458" s="63"/>
      <c r="AU458" s="63"/>
      <c r="AV458" s="345"/>
      <c r="AW458" s="337"/>
      <c r="AX458" s="63"/>
    </row>
    <row r="459" spans="1:50" ht="15.75">
      <c r="A459" s="3" t="s">
        <v>3372</v>
      </c>
      <c r="B459" s="3"/>
      <c r="C459" s="3"/>
      <c r="D459" s="33">
        <f t="shared" si="13"/>
        <v>467.69999999999976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63"/>
      <c r="AT459" s="63"/>
      <c r="AU459" s="63"/>
      <c r="AV459" s="358"/>
      <c r="AW459" s="337"/>
      <c r="AX459" s="63"/>
    </row>
    <row r="460" spans="1:50" ht="15.75">
      <c r="A460" s="3" t="s">
        <v>3397</v>
      </c>
      <c r="B460" s="3"/>
      <c r="C460" s="3"/>
      <c r="D460" s="33">
        <f t="shared" si="13"/>
        <v>406.60000000000065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63"/>
      <c r="AT460" s="63"/>
      <c r="AU460" s="63"/>
      <c r="AV460" s="358"/>
      <c r="AW460" s="337"/>
      <c r="AX460" s="63"/>
    </row>
    <row r="461" spans="1:50" ht="15.75">
      <c r="A461" s="3" t="s">
        <v>3375</v>
      </c>
      <c r="B461" s="3"/>
      <c r="C461" s="3"/>
      <c r="D461" s="33">
        <f t="shared" si="13"/>
        <v>427.0999999999998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63"/>
      <c r="AT461" s="63"/>
      <c r="AU461" s="63"/>
      <c r="AV461" s="358"/>
      <c r="AW461" s="337"/>
      <c r="AX461" s="63"/>
    </row>
    <row r="462" spans="1:50" ht="15.75">
      <c r="A462" s="82" t="s">
        <v>1643</v>
      </c>
      <c r="B462" s="3"/>
      <c r="C462" s="3"/>
      <c r="D462" s="33">
        <f t="shared" si="13"/>
        <v>666.8999999999993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538"/>
      <c r="AT462" s="225"/>
      <c r="AU462" s="63"/>
      <c r="AV462" s="345"/>
      <c r="AW462" s="337"/>
      <c r="AX462" s="63"/>
    </row>
    <row r="463" spans="1:50" ht="15.75">
      <c r="A463" s="3" t="s">
        <v>3371</v>
      </c>
      <c r="B463" s="3"/>
      <c r="C463" s="3"/>
      <c r="D463" s="33">
        <f t="shared" si="13"/>
        <v>398.79999999999939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63"/>
      <c r="AT463" s="63"/>
      <c r="AU463" s="63"/>
      <c r="AV463" s="358"/>
      <c r="AW463" s="337"/>
      <c r="AX463" s="63"/>
    </row>
    <row r="464" spans="1:50" s="30" customFormat="1" ht="20.25">
      <c r="A464" s="3" t="s">
        <v>800</v>
      </c>
      <c r="B464" s="3"/>
      <c r="C464" s="3"/>
      <c r="D464" s="33">
        <f t="shared" si="13"/>
        <v>363.00000000000034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277"/>
      <c r="AT464" s="277"/>
      <c r="AU464" s="63"/>
      <c r="AV464" s="345"/>
      <c r="AW464" s="337"/>
      <c r="AX464" s="63"/>
    </row>
    <row r="465" spans="1:50" ht="15.75">
      <c r="A465" s="60" t="s">
        <v>4496</v>
      </c>
      <c r="B465" s="3"/>
      <c r="C465" s="3"/>
      <c r="D465" s="33">
        <f t="shared" si="13"/>
        <v>602.49999999999966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277"/>
      <c r="AT465" s="277"/>
      <c r="AU465" s="63"/>
      <c r="AV465" s="345"/>
      <c r="AW465" s="337"/>
      <c r="AX465" s="63"/>
    </row>
    <row r="466" spans="1:50" ht="15.75">
      <c r="A466" s="3" t="s">
        <v>796</v>
      </c>
      <c r="B466" s="3"/>
      <c r="C466" s="3"/>
      <c r="D466" s="33">
        <f t="shared" si="13"/>
        <v>382.49999999999977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63"/>
      <c r="AT466" s="63"/>
      <c r="AU466" s="63"/>
      <c r="AV466" s="345"/>
      <c r="AW466" s="337"/>
      <c r="AX466" s="63"/>
    </row>
    <row r="467" spans="1:50" ht="15.75">
      <c r="A467" t="s">
        <v>21</v>
      </c>
      <c r="B467" s="3"/>
      <c r="C467" s="3"/>
      <c r="D467" s="33">
        <f t="shared" si="13"/>
        <v>544.29999999999939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63"/>
      <c r="AT467" s="63"/>
      <c r="AU467" s="63"/>
      <c r="AV467" s="345"/>
      <c r="AW467" s="337"/>
      <c r="AX467" s="63"/>
    </row>
    <row r="468" spans="1:50" ht="15.75">
      <c r="A468" s="3" t="s">
        <v>141</v>
      </c>
      <c r="B468" s="3"/>
      <c r="C468" s="3"/>
      <c r="D468" s="33">
        <f t="shared" si="13"/>
        <v>465.40000000000049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63"/>
      <c r="AT468" s="63"/>
      <c r="AU468" s="63"/>
      <c r="AV468" s="345"/>
      <c r="AW468" s="337"/>
      <c r="AX468" s="63"/>
    </row>
    <row r="469" spans="1:50" ht="15.75">
      <c r="A469" s="60" t="s">
        <v>3364</v>
      </c>
      <c r="B469" s="3"/>
      <c r="C469" s="3"/>
      <c r="D469" s="33">
        <f t="shared" si="13"/>
        <v>370.2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277"/>
      <c r="AT469" s="277"/>
      <c r="AU469" s="63"/>
      <c r="AV469" s="346"/>
      <c r="AW469" s="337"/>
      <c r="AX469" s="63"/>
    </row>
    <row r="470" spans="1:50" ht="15.75">
      <c r="A470" s="60" t="s">
        <v>2025</v>
      </c>
      <c r="B470" s="3"/>
      <c r="C470" s="3"/>
      <c r="D470" s="33">
        <f t="shared" si="13"/>
        <v>335.19999999999993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277"/>
      <c r="AT470" s="277"/>
      <c r="AU470" s="63"/>
      <c r="AV470" s="345"/>
      <c r="AW470" s="337"/>
      <c r="AX470" s="63"/>
    </row>
    <row r="471" spans="1:50" ht="15.75">
      <c r="A471" s="3" t="s">
        <v>3374</v>
      </c>
      <c r="B471" s="3"/>
      <c r="C471" s="3"/>
      <c r="D471" s="33">
        <f t="shared" si="13"/>
        <v>598.599999999999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63"/>
      <c r="AT471" s="63"/>
      <c r="AU471" s="63"/>
      <c r="AV471" s="358"/>
      <c r="AW471" s="337"/>
      <c r="AX471" s="63"/>
    </row>
    <row r="472" spans="1:50" ht="15.75">
      <c r="A472" s="60" t="s">
        <v>2026</v>
      </c>
      <c r="B472" s="3"/>
      <c r="C472" s="3"/>
      <c r="D472" s="33">
        <f t="shared" si="13"/>
        <v>456.9999999999992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277"/>
      <c r="AT472" s="277"/>
      <c r="AU472" s="63"/>
      <c r="AV472" s="345"/>
      <c r="AW472" s="337"/>
      <c r="AX472" s="63"/>
    </row>
    <row r="473" spans="1:50" ht="15.75">
      <c r="A473" s="82" t="s">
        <v>1644</v>
      </c>
      <c r="B473" s="3"/>
      <c r="C473" s="3"/>
      <c r="D473" s="33">
        <f t="shared" si="13"/>
        <v>135.00000000000014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538"/>
      <c r="AT473" s="225"/>
      <c r="AU473" s="63"/>
      <c r="AV473" s="345"/>
      <c r="AW473" s="337"/>
      <c r="AX473" s="63"/>
    </row>
    <row r="474" spans="1:50" ht="15.75">
      <c r="A474" s="3" t="s">
        <v>762</v>
      </c>
      <c r="B474" s="3"/>
      <c r="C474" s="3"/>
      <c r="D474" s="33">
        <f t="shared" si="13"/>
        <v>681.10000000000105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63"/>
      <c r="AT474" s="63"/>
      <c r="AU474" s="63"/>
      <c r="AV474" s="345"/>
      <c r="AW474" s="337"/>
      <c r="AX474" s="63"/>
    </row>
    <row r="475" spans="1:50" ht="15.75">
      <c r="A475" s="3" t="s">
        <v>3373</v>
      </c>
      <c r="B475" s="3"/>
      <c r="C475" s="3"/>
      <c r="D475" s="33">
        <f t="shared" si="13"/>
        <v>492.10000000000048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63"/>
      <c r="AT475" s="63"/>
      <c r="AU475" s="63"/>
      <c r="AV475" s="358"/>
      <c r="AW475" s="337"/>
      <c r="AX475" s="63"/>
    </row>
    <row r="476" spans="1:50" ht="15.75">
      <c r="A476" s="3" t="s">
        <v>3380</v>
      </c>
      <c r="B476" s="3"/>
      <c r="C476" s="3"/>
      <c r="D476" s="33">
        <f t="shared" si="13"/>
        <v>249.1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63"/>
      <c r="AT476" s="63"/>
      <c r="AU476" s="63"/>
      <c r="AV476" s="358"/>
      <c r="AW476" s="337"/>
      <c r="AX476" s="63"/>
    </row>
    <row r="477" spans="1:50" ht="15.75">
      <c r="A477" s="3" t="s">
        <v>763</v>
      </c>
      <c r="B477" s="3"/>
      <c r="C477" s="3"/>
      <c r="D477" s="33">
        <f t="shared" si="13"/>
        <v>345.60000000000008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63"/>
      <c r="AT477" s="63"/>
      <c r="AU477" s="63"/>
      <c r="AV477" s="345"/>
      <c r="AW477" s="337"/>
      <c r="AX477" s="63"/>
    </row>
    <row r="478" spans="1:50" ht="15.75">
      <c r="A478" s="60" t="s">
        <v>23</v>
      </c>
      <c r="B478" s="3"/>
      <c r="C478" s="3"/>
      <c r="D478" s="33">
        <f t="shared" si="13"/>
        <v>399.09999999999894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277"/>
      <c r="AT478" s="277"/>
      <c r="AU478" s="63"/>
      <c r="AV478" s="345"/>
      <c r="AW478" s="337"/>
      <c r="AX478" s="63"/>
    </row>
    <row r="479" spans="1:50" ht="15.75">
      <c r="A479" s="60" t="s">
        <v>25</v>
      </c>
      <c r="B479" s="3"/>
      <c r="C479" s="3"/>
      <c r="D479" s="33">
        <f t="shared" si="13"/>
        <v>642.20000000000016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63"/>
      <c r="AT479" s="63"/>
      <c r="AU479" s="63"/>
      <c r="AV479" s="345"/>
      <c r="AW479" s="337"/>
      <c r="AX479" s="63"/>
    </row>
    <row r="480" spans="1:50" ht="15.75">
      <c r="A480" s="82" t="s">
        <v>1654</v>
      </c>
      <c r="B480" s="3"/>
      <c r="C480" s="3"/>
      <c r="D480" s="33">
        <f t="shared" si="13"/>
        <v>517.49999999999977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538"/>
      <c r="AT480" s="225"/>
      <c r="AU480" s="63"/>
      <c r="AV480" s="345"/>
      <c r="AW480" s="337"/>
      <c r="AX480" s="63"/>
    </row>
    <row r="481" spans="1:50" ht="15.75">
      <c r="A481" s="82" t="s">
        <v>1656</v>
      </c>
      <c r="B481" s="3"/>
      <c r="C481" s="3"/>
      <c r="D481" s="33">
        <f t="shared" si="13"/>
        <v>688.7999999999995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538"/>
      <c r="AT481" s="225"/>
      <c r="AU481" s="63"/>
      <c r="AV481" s="346"/>
      <c r="AW481" s="337"/>
      <c r="AX481" s="63"/>
    </row>
    <row r="482" spans="1:50" ht="15.75">
      <c r="A482" s="3" t="s">
        <v>3369</v>
      </c>
      <c r="B482" s="3"/>
      <c r="C482" s="3"/>
      <c r="D482" s="33">
        <f t="shared" si="13"/>
        <v>367.20000000000044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63"/>
      <c r="AT482" s="63"/>
      <c r="AU482" s="63"/>
      <c r="AV482" s="358"/>
      <c r="AW482" s="337"/>
      <c r="AX482" s="63"/>
    </row>
    <row r="483" spans="1:50" ht="15.75">
      <c r="A483" s="3" t="s">
        <v>746</v>
      </c>
      <c r="B483" s="3"/>
      <c r="C483" s="3"/>
      <c r="D483" s="33">
        <f t="shared" si="13"/>
        <v>358.90000000000009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63"/>
      <c r="AT483" s="63"/>
      <c r="AU483" s="63"/>
      <c r="AV483" s="345"/>
      <c r="AW483" s="337"/>
      <c r="AX483" s="63"/>
    </row>
    <row r="484" spans="1:50" ht="15.75">
      <c r="A484" s="60" t="s">
        <v>27</v>
      </c>
      <c r="B484" s="3"/>
      <c r="C484" s="3"/>
      <c r="D484" s="33">
        <f t="shared" si="13"/>
        <v>367.90000000000003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277"/>
      <c r="AT484" s="277"/>
      <c r="AU484" s="63"/>
      <c r="AV484" s="346"/>
      <c r="AW484" s="337"/>
      <c r="AX484" s="63"/>
    </row>
    <row r="485" spans="1:50" ht="15.75">
      <c r="A485" s="3" t="s">
        <v>778</v>
      </c>
      <c r="B485" s="3"/>
      <c r="C485" s="3"/>
      <c r="D485" s="33">
        <f t="shared" ref="D485:D516" si="14">SUM(E485:DZ485)</f>
        <v>436.09999999999974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63"/>
      <c r="AT485" s="63"/>
      <c r="AU485" s="63"/>
      <c r="AV485" s="346"/>
      <c r="AW485" s="337"/>
      <c r="AX485" s="63"/>
    </row>
    <row r="486" spans="1:50" ht="15.75">
      <c r="A486" s="3" t="s">
        <v>154</v>
      </c>
      <c r="B486" s="3"/>
      <c r="C486" s="3"/>
      <c r="D486" s="33">
        <f t="shared" si="14"/>
        <v>514.90000000000032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277"/>
      <c r="AT486" s="277"/>
      <c r="AU486" s="63"/>
      <c r="AV486" s="345"/>
      <c r="AW486" s="337"/>
      <c r="AX486" s="63"/>
    </row>
    <row r="487" spans="1:50" ht="15.75">
      <c r="A487" s="3" t="s">
        <v>3381</v>
      </c>
      <c r="B487" s="3"/>
      <c r="C487" s="3"/>
      <c r="D487" s="33">
        <f t="shared" si="14"/>
        <v>720.60000000000025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63"/>
      <c r="AT487" s="63"/>
      <c r="AU487" s="63"/>
      <c r="AV487" s="358"/>
      <c r="AW487" s="337"/>
      <c r="AX487" s="63"/>
    </row>
    <row r="488" spans="1:50" ht="15.75">
      <c r="A488" s="3" t="s">
        <v>764</v>
      </c>
      <c r="B488" s="3"/>
      <c r="C488" s="3"/>
      <c r="D488" s="33">
        <f t="shared" si="14"/>
        <v>483.90000000000009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63"/>
      <c r="AT488" s="63"/>
      <c r="AU488" s="63"/>
      <c r="AV488" s="346"/>
      <c r="AW488" s="337"/>
      <c r="AX488" s="63"/>
    </row>
    <row r="489" spans="1:50" ht="15.75">
      <c r="A489" t="s">
        <v>142</v>
      </c>
      <c r="B489" s="3"/>
      <c r="C489" s="3"/>
      <c r="D489" s="33">
        <f t="shared" si="14"/>
        <v>304.69999999999953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63"/>
      <c r="AT489" s="63"/>
      <c r="AU489" s="63"/>
      <c r="AV489" s="345"/>
      <c r="AW489" s="337"/>
      <c r="AX489" s="63"/>
    </row>
    <row r="490" spans="1:50" ht="15.75">
      <c r="A490" s="3" t="s">
        <v>738</v>
      </c>
      <c r="B490" s="3"/>
      <c r="C490" s="3"/>
      <c r="D490" s="33">
        <f t="shared" si="14"/>
        <v>567.50000000000023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63"/>
      <c r="AT490" s="63"/>
      <c r="AU490" s="63"/>
      <c r="AV490" s="345"/>
      <c r="AW490" s="337"/>
      <c r="AX490" s="63"/>
    </row>
    <row r="491" spans="1:50" ht="15.75">
      <c r="A491" s="82" t="s">
        <v>1660</v>
      </c>
      <c r="B491" s="3"/>
      <c r="C491" s="3"/>
      <c r="D491" s="33">
        <f t="shared" si="14"/>
        <v>442.49999999999886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538"/>
      <c r="AT491" s="225"/>
      <c r="AU491" s="63"/>
      <c r="AV491" s="345"/>
      <c r="AW491" s="337"/>
      <c r="AX491" s="63"/>
    </row>
    <row r="492" spans="1:50" ht="15.75">
      <c r="A492" s="3" t="s">
        <v>3396</v>
      </c>
      <c r="B492" s="3"/>
      <c r="C492" s="3"/>
      <c r="D492" s="33">
        <f t="shared" si="14"/>
        <v>206.20000000000002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63"/>
      <c r="AT492" s="63"/>
      <c r="AU492" s="63"/>
      <c r="AV492" s="358"/>
      <c r="AW492" s="337"/>
      <c r="AX492" s="63"/>
    </row>
    <row r="493" spans="1:50" ht="15.75">
      <c r="A493" s="3" t="s">
        <v>779</v>
      </c>
      <c r="B493" s="3"/>
      <c r="C493" s="3"/>
      <c r="D493" s="33">
        <f t="shared" si="14"/>
        <v>431.80000000000064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277"/>
      <c r="AT493" s="277"/>
      <c r="AU493" s="63"/>
      <c r="AV493" s="345"/>
      <c r="AW493" s="337"/>
      <c r="AX493" s="63"/>
    </row>
    <row r="494" spans="1:50" ht="15.75">
      <c r="A494" s="60" t="s">
        <v>2049</v>
      </c>
      <c r="B494" s="3"/>
      <c r="C494" s="3"/>
      <c r="D494" s="33">
        <f t="shared" si="14"/>
        <v>452.50000000000063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277"/>
      <c r="AT494" s="277"/>
      <c r="AU494" s="63"/>
      <c r="AV494" s="345"/>
      <c r="AW494" s="337"/>
      <c r="AX494" s="63"/>
    </row>
    <row r="495" spans="1:50" ht="15.75">
      <c r="A495" s="3" t="s">
        <v>749</v>
      </c>
      <c r="B495" s="3"/>
      <c r="C495" s="3"/>
      <c r="D495" s="33">
        <f t="shared" si="14"/>
        <v>359.09999999999962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63"/>
      <c r="AT495" s="63"/>
      <c r="AU495" s="63"/>
      <c r="AV495" s="345"/>
      <c r="AW495" s="337"/>
      <c r="AX495" s="63"/>
    </row>
    <row r="496" spans="1:50" ht="15.75">
      <c r="A496" s="3" t="s">
        <v>748</v>
      </c>
      <c r="B496" s="3"/>
      <c r="C496" s="3"/>
      <c r="D496" s="33">
        <f t="shared" si="14"/>
        <v>451.79999999999995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63"/>
      <c r="AT496" s="63"/>
      <c r="AU496" s="63"/>
      <c r="AV496" s="345"/>
      <c r="AW496" s="337"/>
      <c r="AX496" s="63"/>
    </row>
    <row r="497" spans="1:50" ht="15.75">
      <c r="A497" s="60" t="s">
        <v>2051</v>
      </c>
      <c r="B497" s="3"/>
      <c r="C497" s="3"/>
      <c r="D497" s="33">
        <f t="shared" si="14"/>
        <v>458.2000000000001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277"/>
      <c r="AT497" s="277"/>
      <c r="AU497" s="63"/>
      <c r="AV497" s="345"/>
      <c r="AW497" s="337"/>
      <c r="AX497" s="63"/>
    </row>
    <row r="498" spans="1:50" ht="15.75">
      <c r="A498" s="60" t="s">
        <v>2156</v>
      </c>
      <c r="B498" s="3"/>
      <c r="C498" s="3"/>
      <c r="D498" s="33">
        <f t="shared" si="14"/>
        <v>318.49999999999966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277"/>
      <c r="AT498" s="277"/>
      <c r="AU498" s="63"/>
      <c r="AV498" s="345"/>
      <c r="AW498" s="337"/>
      <c r="AX498" s="63"/>
    </row>
    <row r="499" spans="1:50" ht="15.75">
      <c r="A499" s="3" t="s">
        <v>3376</v>
      </c>
      <c r="B499" s="3"/>
      <c r="C499" s="3"/>
      <c r="D499" s="33">
        <f t="shared" si="14"/>
        <v>467.40000000000055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63"/>
      <c r="AT499" s="63"/>
      <c r="AU499" s="63"/>
      <c r="AV499" s="358"/>
      <c r="AW499" s="337"/>
      <c r="AX499" s="63"/>
    </row>
    <row r="500" spans="1:50" ht="15.75">
      <c r="A500" s="3" t="s">
        <v>733</v>
      </c>
      <c r="B500" s="3"/>
      <c r="C500" s="3"/>
      <c r="D500" s="33">
        <f t="shared" si="14"/>
        <v>372.2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63"/>
      <c r="AT500" s="63"/>
      <c r="AU500" s="63"/>
      <c r="AV500" s="345"/>
      <c r="AW500" s="337"/>
      <c r="AX500" s="63"/>
    </row>
    <row r="501" spans="1:50" ht="15.75">
      <c r="A501" s="3" t="s">
        <v>3379</v>
      </c>
      <c r="B501" s="3"/>
      <c r="C501" s="3"/>
      <c r="D501" s="33">
        <f t="shared" si="14"/>
        <v>357.20000000000016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63"/>
      <c r="AT501" s="63"/>
      <c r="AU501" s="63"/>
      <c r="AV501" s="358"/>
      <c r="AW501" s="337"/>
      <c r="AX501" s="63"/>
    </row>
    <row r="502" spans="1:50" ht="15.75">
      <c r="A502" s="60" t="s">
        <v>2001</v>
      </c>
      <c r="B502" s="3"/>
      <c r="C502" s="3"/>
      <c r="D502" s="33">
        <f t="shared" si="14"/>
        <v>406.8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277"/>
      <c r="AT502" s="277"/>
      <c r="AU502" s="63"/>
      <c r="AV502" s="345"/>
      <c r="AW502" s="337"/>
      <c r="AX502" s="63"/>
    </row>
    <row r="503" spans="1:50" ht="15.75">
      <c r="A503" s="3" t="s">
        <v>3398</v>
      </c>
      <c r="B503" s="3"/>
      <c r="C503" s="3"/>
      <c r="D503" s="33">
        <f t="shared" si="14"/>
        <v>414.00000000000011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63"/>
      <c r="AT503" s="63"/>
      <c r="AU503" s="63"/>
      <c r="AV503" s="358"/>
      <c r="AW503" s="337"/>
      <c r="AX503" s="63"/>
    </row>
    <row r="504" spans="1:50" ht="15.75">
      <c r="A504" s="60" t="s">
        <v>31</v>
      </c>
      <c r="B504" s="3"/>
      <c r="C504" s="3"/>
      <c r="D504" s="33">
        <f t="shared" si="14"/>
        <v>678.79999999999961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277"/>
      <c r="AT504" s="277"/>
      <c r="AU504" s="63"/>
      <c r="AV504" s="346"/>
      <c r="AW504" s="337"/>
      <c r="AX504" s="63"/>
    </row>
    <row r="505" spans="1:50" ht="15.75">
      <c r="A505" s="3" t="s">
        <v>790</v>
      </c>
      <c r="B505" s="3"/>
      <c r="C505" s="3"/>
      <c r="D505" s="33">
        <f t="shared" si="14"/>
        <v>845.79999999999905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63"/>
      <c r="AT505" s="63"/>
      <c r="AU505" s="63"/>
      <c r="AV505" s="345"/>
      <c r="AW505" s="337"/>
      <c r="AX505" s="63"/>
    </row>
    <row r="506" spans="1:50" ht="15.75">
      <c r="A506" s="3" t="s">
        <v>3382</v>
      </c>
      <c r="B506" s="3"/>
      <c r="C506" s="3"/>
      <c r="D506" s="33">
        <f t="shared" si="14"/>
        <v>537.8000000000003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63"/>
      <c r="AT506" s="63"/>
      <c r="AU506" s="63"/>
      <c r="AV506" s="358"/>
      <c r="AW506" s="337"/>
      <c r="AX506" s="63"/>
    </row>
    <row r="507" spans="1:50" ht="15.75">
      <c r="A507" s="3" t="s">
        <v>755</v>
      </c>
      <c r="B507" s="3"/>
      <c r="C507" s="3"/>
      <c r="D507" s="33">
        <f t="shared" si="14"/>
        <v>343.70000000000005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63"/>
      <c r="AT507" s="63"/>
      <c r="AU507" s="63"/>
      <c r="AV507" s="345"/>
      <c r="AW507" s="337"/>
      <c r="AX507" s="63"/>
    </row>
    <row r="508" spans="1:50" ht="15.75">
      <c r="A508" s="3" t="s">
        <v>782</v>
      </c>
      <c r="B508" s="3"/>
      <c r="C508" s="3"/>
      <c r="D508" s="33">
        <f t="shared" si="14"/>
        <v>417.70000000000044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63"/>
      <c r="AT508" s="63"/>
      <c r="AU508" s="63"/>
      <c r="AV508" s="346"/>
      <c r="AW508" s="337"/>
      <c r="AX508" s="63"/>
    </row>
    <row r="509" spans="1:50" ht="15.75">
      <c r="A509" s="60" t="s">
        <v>33</v>
      </c>
      <c r="B509" s="3"/>
      <c r="C509" s="3"/>
      <c r="D509" s="33">
        <f t="shared" si="14"/>
        <v>586.40000000000009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63"/>
      <c r="AT509" s="63"/>
      <c r="AU509" s="63"/>
      <c r="AV509" s="345"/>
      <c r="AW509" s="337"/>
      <c r="AX509" s="63"/>
    </row>
    <row r="510" spans="1:50" ht="15.75">
      <c r="A510" s="60" t="s">
        <v>37</v>
      </c>
      <c r="B510" s="3"/>
      <c r="C510" s="3"/>
      <c r="D510" s="33">
        <f t="shared" si="14"/>
        <v>509.2000000000013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28"/>
      <c r="AT510" s="28"/>
      <c r="AU510" s="63"/>
      <c r="AV510" s="345"/>
      <c r="AW510" s="337"/>
      <c r="AX510" s="63"/>
    </row>
    <row r="511" spans="1:50" ht="15.75">
      <c r="A511" t="s">
        <v>143</v>
      </c>
      <c r="B511" s="3"/>
      <c r="C511" s="3"/>
      <c r="D511" s="33">
        <f t="shared" si="14"/>
        <v>656.99999999999864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277"/>
      <c r="AT511" s="277"/>
      <c r="AU511" s="63"/>
      <c r="AV511" s="345"/>
      <c r="AW511" s="337"/>
      <c r="AX511" s="63"/>
    </row>
    <row r="512" spans="1:50" ht="15.75">
      <c r="A512" s="82" t="s">
        <v>1662</v>
      </c>
      <c r="B512" s="3"/>
      <c r="C512" s="3"/>
      <c r="D512" s="33">
        <f t="shared" si="14"/>
        <v>560.79999999999995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538"/>
      <c r="AT512" s="225"/>
      <c r="AU512" s="63"/>
      <c r="AV512" s="345"/>
      <c r="AW512" s="337"/>
      <c r="AX512" s="63"/>
    </row>
    <row r="513" spans="1:50" ht="15.75">
      <c r="A513" s="60" t="s">
        <v>2029</v>
      </c>
      <c r="B513" s="3"/>
      <c r="C513" s="3"/>
      <c r="D513" s="33">
        <f t="shared" si="14"/>
        <v>234.40000000000012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277"/>
      <c r="AT513" s="277"/>
      <c r="AU513" s="63"/>
      <c r="AV513" s="345"/>
      <c r="AW513" s="337"/>
      <c r="AX513" s="63"/>
    </row>
    <row r="514" spans="1:50" ht="15.75">
      <c r="A514" s="3" t="s">
        <v>180</v>
      </c>
      <c r="B514" s="3"/>
      <c r="C514" s="3"/>
      <c r="D514" s="33">
        <f t="shared" si="14"/>
        <v>372.99999999999994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63"/>
      <c r="AT514" s="63"/>
      <c r="AU514" s="63"/>
      <c r="AV514" s="358"/>
      <c r="AW514" s="337"/>
      <c r="AX514" s="63"/>
    </row>
    <row r="515" spans="1:50" ht="15.75">
      <c r="A515" s="3" t="s">
        <v>3394</v>
      </c>
      <c r="B515" s="3"/>
      <c r="C515" s="3"/>
      <c r="D515" s="33">
        <f t="shared" si="14"/>
        <v>304.59999999999991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63"/>
      <c r="AT515" s="63"/>
      <c r="AU515" s="63"/>
      <c r="AV515" s="358"/>
      <c r="AW515" s="337"/>
      <c r="AX515" s="63"/>
    </row>
    <row r="516" spans="1:50" ht="15.75">
      <c r="A516" s="82" t="s">
        <v>1659</v>
      </c>
      <c r="B516" s="3"/>
      <c r="C516" s="3"/>
      <c r="D516" s="33">
        <f t="shared" si="14"/>
        <v>553.39999999999986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538"/>
      <c r="AT516" s="225"/>
      <c r="AU516" s="63"/>
      <c r="AV516" s="345"/>
      <c r="AW516" s="337"/>
      <c r="AX516" s="63"/>
    </row>
    <row r="517" spans="1:50" ht="15.75">
      <c r="A517" s="3" t="s">
        <v>155</v>
      </c>
      <c r="B517" s="3"/>
      <c r="C517" s="3"/>
      <c r="D517" s="33">
        <f>SUM(E517:DZ517)</f>
        <v>386.00000000000085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28"/>
      <c r="AT517" s="28"/>
      <c r="AU517" s="63"/>
      <c r="AV517" s="345"/>
      <c r="AW517" s="337"/>
      <c r="AX517" s="63"/>
    </row>
    <row r="518" spans="1:50" ht="15.75">
      <c r="A518" s="3" t="s">
        <v>753</v>
      </c>
      <c r="B518" s="3"/>
      <c r="C518" s="3"/>
      <c r="D518" s="33">
        <f>SUM(E518:DZ518)</f>
        <v>393.99999999999989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63"/>
      <c r="AT518" s="63"/>
      <c r="AU518" s="63"/>
      <c r="AV518" s="345"/>
      <c r="AW518" s="337"/>
      <c r="AX518" s="63"/>
    </row>
    <row r="519" spans="1:50" ht="15.75">
      <c r="A519" s="60" t="s">
        <v>3365</v>
      </c>
      <c r="B519" s="3"/>
      <c r="C519" s="3"/>
      <c r="D519" s="33">
        <f>SUM(E519:DZ519)</f>
        <v>440.59999999999951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277"/>
      <c r="AT519" s="277"/>
      <c r="AU519" s="63"/>
      <c r="AV519" s="346"/>
      <c r="AW519" s="337"/>
      <c r="AX519" s="63"/>
    </row>
    <row r="520" spans="1:50" ht="15.75">
      <c r="A520" s="60" t="s">
        <v>2007</v>
      </c>
      <c r="B520" s="3"/>
      <c r="C520" s="3"/>
      <c r="D520" s="33">
        <f>SUM(E520:DZ520)</f>
        <v>642.50000000000011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277"/>
      <c r="AT520" s="277"/>
      <c r="AU520" s="63"/>
      <c r="AV520" s="345"/>
      <c r="AW520" s="337"/>
      <c r="AX520" s="63"/>
    </row>
    <row r="521" spans="1:50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50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50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50" ht="20.25">
      <c r="A524" s="30" t="s">
        <v>170</v>
      </c>
      <c r="D524" s="32" t="s">
        <v>40</v>
      </c>
      <c r="E524" s="110" t="s">
        <v>4147</v>
      </c>
      <c r="F524" s="110" t="s">
        <v>4724</v>
      </c>
      <c r="G524" s="110" t="s">
        <v>4731</v>
      </c>
      <c r="H524" s="110" t="s">
        <v>4810</v>
      </c>
      <c r="I524" s="110" t="s">
        <v>4833</v>
      </c>
      <c r="J524" s="110" t="s">
        <v>4836</v>
      </c>
      <c r="K524" s="110" t="s">
        <v>4949</v>
      </c>
      <c r="L524" s="110" t="s">
        <v>4971</v>
      </c>
      <c r="M524" s="110" t="s">
        <v>5061</v>
      </c>
      <c r="N524" s="110" t="s">
        <v>4955</v>
      </c>
      <c r="O524" s="110" t="s">
        <v>5091</v>
      </c>
      <c r="P524" s="110" t="s">
        <v>5358</v>
      </c>
      <c r="Q524" s="110" t="s">
        <v>5419</v>
      </c>
      <c r="R524" s="110" t="s">
        <v>5519</v>
      </c>
      <c r="S524" s="110" t="s">
        <v>5518</v>
      </c>
      <c r="T524" s="110" t="s">
        <v>5613</v>
      </c>
      <c r="U524" s="110" t="s">
        <v>5646</v>
      </c>
      <c r="V524" s="110" t="s">
        <v>5651</v>
      </c>
      <c r="W524" s="137"/>
    </row>
    <row r="525" spans="1:50" ht="15.75">
      <c r="A525" s="3" t="s">
        <v>3377</v>
      </c>
      <c r="B525" s="3"/>
      <c r="C525" s="3"/>
      <c r="D525" s="33">
        <f t="shared" ref="D525:D556" si="15">SUM(E525:DZ525)</f>
        <v>150.90000000000236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554">
        <v>8.3999999999996362</v>
      </c>
      <c r="W525" s="63"/>
      <c r="X525" s="552"/>
      <c r="Y525" s="552"/>
      <c r="Z525" s="358"/>
      <c r="AA525" s="553"/>
      <c r="AB525" s="552"/>
      <c r="AC525" s="554"/>
    </row>
    <row r="526" spans="1:50" ht="15.75">
      <c r="A526" s="60" t="s">
        <v>2009</v>
      </c>
      <c r="B526" s="3"/>
      <c r="C526" s="3"/>
      <c r="D526" s="33">
        <f t="shared" si="15"/>
        <v>246.59999999998712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554">
        <v>29.199999999995271</v>
      </c>
      <c r="W526" s="277"/>
      <c r="X526" s="555"/>
      <c r="Y526" s="552"/>
      <c r="Z526" s="345"/>
      <c r="AA526" s="553"/>
      <c r="AB526" s="552"/>
      <c r="AC526" s="554"/>
    </row>
    <row r="527" spans="1:50" ht="15.75">
      <c r="A527" s="82" t="s">
        <v>1657</v>
      </c>
      <c r="B527" s="3"/>
      <c r="C527" s="3"/>
      <c r="D527" s="33">
        <f t="shared" si="15"/>
        <v>186.29999999999632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554">
        <v>29.200000000000728</v>
      </c>
      <c r="W527" s="225"/>
      <c r="X527" s="225"/>
      <c r="Y527" s="552"/>
      <c r="Z527" s="345"/>
      <c r="AA527" s="553"/>
      <c r="AB527" s="552"/>
      <c r="AC527" s="554"/>
    </row>
    <row r="528" spans="1:50" ht="15.75">
      <c r="A528" s="60" t="s">
        <v>2002</v>
      </c>
      <c r="B528" s="3"/>
      <c r="C528" s="3"/>
      <c r="D528" s="33">
        <f t="shared" si="15"/>
        <v>217.60000000000946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554">
        <v>26.600000000002183</v>
      </c>
      <c r="W528" s="277"/>
      <c r="X528" s="555"/>
      <c r="Y528" s="552"/>
      <c r="Z528" s="345"/>
      <c r="AA528" s="553"/>
      <c r="AB528" s="552"/>
      <c r="AC528" s="554"/>
    </row>
    <row r="529" spans="1:29" ht="15.75">
      <c r="A529" s="82" t="s">
        <v>1652</v>
      </c>
      <c r="B529" s="3"/>
      <c r="C529" s="3"/>
      <c r="D529" s="33">
        <f t="shared" si="15"/>
        <v>246.29999999999586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554">
        <v>4.5</v>
      </c>
      <c r="W529" s="225"/>
      <c r="X529" s="225"/>
      <c r="Y529" s="552"/>
      <c r="Z529" s="345"/>
      <c r="AA529" s="553"/>
      <c r="AB529" s="552"/>
      <c r="AC529" s="554"/>
    </row>
    <row r="530" spans="1:29" ht="15.75">
      <c r="A530" s="82" t="s">
        <v>1647</v>
      </c>
      <c r="B530" s="3"/>
      <c r="C530" s="3"/>
      <c r="D530" s="33">
        <f t="shared" si="15"/>
        <v>360.69999999998743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554">
        <v>4.2000000000007276</v>
      </c>
      <c r="W530" s="225"/>
      <c r="X530" s="225"/>
      <c r="Y530" s="552"/>
      <c r="Z530" s="345"/>
      <c r="AA530" s="553"/>
      <c r="AB530" s="552"/>
      <c r="AC530" s="554"/>
    </row>
    <row r="531" spans="1:29" ht="15.75">
      <c r="A531" s="3" t="s">
        <v>3366</v>
      </c>
      <c r="B531" s="3"/>
      <c r="C531" s="3"/>
      <c r="D531" s="33">
        <f t="shared" si="15"/>
        <v>211.29999999999842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554">
        <v>3.8999999999978172</v>
      </c>
      <c r="W531" s="63"/>
      <c r="X531" s="552"/>
      <c r="Y531" s="552"/>
      <c r="Z531" s="358"/>
      <c r="AA531" s="553"/>
      <c r="AB531" s="552"/>
      <c r="AC531" s="554"/>
    </row>
    <row r="532" spans="1:29" ht="15.75">
      <c r="A532" s="60" t="s">
        <v>1</v>
      </c>
      <c r="B532" s="3"/>
      <c r="C532" s="3"/>
      <c r="D532" s="33">
        <f t="shared" si="15"/>
        <v>387.40000000000924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554">
        <v>0</v>
      </c>
      <c r="W532" s="277"/>
      <c r="X532" s="555"/>
      <c r="Y532" s="552"/>
      <c r="Z532" s="345"/>
      <c r="AA532" s="553"/>
      <c r="AB532" s="552"/>
      <c r="AC532" s="554"/>
    </row>
    <row r="533" spans="1:29" ht="15.75">
      <c r="A533" s="60" t="s">
        <v>2022</v>
      </c>
      <c r="B533" s="3"/>
      <c r="C533" s="3"/>
      <c r="D533" s="33">
        <f t="shared" si="15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554">
        <v>0</v>
      </c>
      <c r="W533" s="277"/>
      <c r="X533" s="555"/>
      <c r="Y533" s="552"/>
      <c r="Z533" s="345"/>
      <c r="AA533" s="553"/>
      <c r="AB533" s="552"/>
      <c r="AC533" s="554"/>
    </row>
    <row r="534" spans="1:29" ht="15.75">
      <c r="A534" s="3" t="s">
        <v>3385</v>
      </c>
      <c r="B534" s="3"/>
      <c r="C534" s="3"/>
      <c r="D534" s="33">
        <f t="shared" si="15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554">
        <v>0</v>
      </c>
      <c r="W534" s="63"/>
      <c r="X534" s="552"/>
      <c r="Y534" s="552"/>
      <c r="Z534" s="358"/>
      <c r="AA534" s="553"/>
      <c r="AB534" s="552"/>
      <c r="AC534" s="554"/>
    </row>
    <row r="535" spans="1:29" ht="15.75">
      <c r="A535" s="82" t="s">
        <v>1653</v>
      </c>
      <c r="B535" s="3"/>
      <c r="C535" s="3"/>
      <c r="D535" s="33">
        <f t="shared" si="15"/>
        <v>241.10000000001401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554">
        <v>4.500000000003638</v>
      </c>
      <c r="W535" s="225"/>
      <c r="X535" s="225"/>
      <c r="Y535" s="552"/>
      <c r="Z535" s="345"/>
      <c r="AA535" s="553"/>
      <c r="AB535" s="552"/>
      <c r="AC535" s="554"/>
    </row>
    <row r="536" spans="1:29" ht="15.75">
      <c r="A536" s="3" t="s">
        <v>771</v>
      </c>
      <c r="B536" s="3"/>
      <c r="C536" s="3"/>
      <c r="D536" s="33">
        <f t="shared" si="15"/>
        <v>229.40000000000293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554">
        <v>39.899999999999636</v>
      </c>
      <c r="W536" s="63"/>
      <c r="X536" s="552"/>
      <c r="Y536" s="552"/>
      <c r="Z536" s="345"/>
      <c r="AA536" s="553"/>
      <c r="AB536" s="552"/>
      <c r="AC536" s="554"/>
    </row>
    <row r="537" spans="1:29" ht="15.75">
      <c r="A537" s="60" t="s">
        <v>2052</v>
      </c>
      <c r="B537" s="3"/>
      <c r="C537" s="3"/>
      <c r="D537" s="33">
        <f t="shared" si="15"/>
        <v>228.69999999999845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554">
        <v>36.399999999997817</v>
      </c>
      <c r="W537" s="277"/>
      <c r="X537" s="555"/>
      <c r="Y537" s="552"/>
      <c r="Z537" s="345"/>
      <c r="AA537" s="553"/>
      <c r="AB537" s="552"/>
      <c r="AC537" s="554"/>
    </row>
    <row r="538" spans="1:29" ht="15.75">
      <c r="A538" s="3" t="s">
        <v>788</v>
      </c>
      <c r="B538" s="3"/>
      <c r="C538" s="3"/>
      <c r="D538" s="33">
        <f t="shared" si="15"/>
        <v>219.80000000000706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554">
        <v>24.700000000002547</v>
      </c>
      <c r="W538" s="63"/>
      <c r="X538" s="552"/>
      <c r="Y538" s="552"/>
      <c r="Z538" s="345"/>
      <c r="AA538" s="553"/>
      <c r="AB538" s="552"/>
      <c r="AC538" s="554"/>
    </row>
    <row r="539" spans="1:29" ht="15.75">
      <c r="A539" s="60" t="s">
        <v>2005</v>
      </c>
      <c r="B539" s="3"/>
      <c r="C539" s="3"/>
      <c r="D539" s="33">
        <f t="shared" si="15"/>
        <v>244.70000000000249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554">
        <v>27.30000000000291</v>
      </c>
      <c r="W539" s="277"/>
      <c r="X539" s="555"/>
      <c r="Y539" s="552"/>
      <c r="Z539" s="345"/>
      <c r="AA539" s="553"/>
      <c r="AB539" s="552"/>
      <c r="AC539" s="554"/>
    </row>
    <row r="540" spans="1:29" ht="15.75">
      <c r="A540" s="3" t="s">
        <v>3367</v>
      </c>
      <c r="B540" s="3"/>
      <c r="C540" s="3"/>
      <c r="D540" s="33">
        <f t="shared" si="15"/>
        <v>147.19999999999993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554">
        <v>30.799999999997453</v>
      </c>
      <c r="W540" s="63"/>
      <c r="X540" s="552"/>
      <c r="Y540" s="552"/>
      <c r="Z540" s="358"/>
      <c r="AA540" s="553"/>
      <c r="AB540" s="552"/>
      <c r="AC540" s="554"/>
    </row>
    <row r="541" spans="1:29" ht="15.75">
      <c r="A541" s="3" t="s">
        <v>153</v>
      </c>
      <c r="B541" s="3"/>
      <c r="C541" s="3"/>
      <c r="D541" s="33">
        <f t="shared" si="15"/>
        <v>373.69999999999493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554">
        <v>20.899999999997817</v>
      </c>
      <c r="W541" s="63"/>
      <c r="X541" s="552"/>
      <c r="Y541" s="552"/>
      <c r="Z541" s="345"/>
      <c r="AA541" s="553"/>
      <c r="AB541" s="552"/>
      <c r="AC541" s="554"/>
    </row>
    <row r="542" spans="1:29" ht="15.75">
      <c r="A542" s="60" t="s">
        <v>2023</v>
      </c>
      <c r="B542" s="3"/>
      <c r="C542" s="3"/>
      <c r="D542" s="33">
        <f t="shared" si="15"/>
        <v>307.40000000000202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554">
        <v>1.1000000000021828</v>
      </c>
      <c r="W542" s="277"/>
      <c r="X542" s="555"/>
      <c r="Y542" s="552"/>
      <c r="Z542" s="345"/>
      <c r="AA542" s="553"/>
      <c r="AB542" s="552"/>
      <c r="AC542" s="554"/>
    </row>
    <row r="543" spans="1:29" ht="15.75">
      <c r="A543" s="3" t="s">
        <v>3370</v>
      </c>
      <c r="B543" s="3"/>
      <c r="C543" s="3"/>
      <c r="D543" s="33">
        <f t="shared" si="15"/>
        <v>183.19999999999587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554">
        <v>0</v>
      </c>
      <c r="W543" s="63"/>
      <c r="X543" s="552"/>
      <c r="Y543" s="552"/>
      <c r="Z543" s="358"/>
      <c r="AA543" s="553"/>
      <c r="AB543" s="552"/>
      <c r="AC543" s="554"/>
    </row>
    <row r="544" spans="1:29" ht="15.75">
      <c r="A544" s="3" t="s">
        <v>3384</v>
      </c>
      <c r="B544" s="3"/>
      <c r="C544" s="3"/>
      <c r="D544" s="33">
        <f t="shared" si="15"/>
        <v>256.20000000000203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554">
        <v>1.5</v>
      </c>
      <c r="W544" s="63"/>
      <c r="X544" s="552"/>
      <c r="Y544" s="552"/>
      <c r="Z544" s="358"/>
      <c r="AA544" s="553"/>
      <c r="AB544" s="552"/>
      <c r="AC544" s="554"/>
    </row>
    <row r="545" spans="1:29" ht="15.75">
      <c r="A545" s="3" t="s">
        <v>9</v>
      </c>
      <c r="B545" s="3"/>
      <c r="C545" s="3"/>
      <c r="D545" s="33">
        <f t="shared" si="15"/>
        <v>250.49999999999949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554">
        <v>11.900000000001455</v>
      </c>
      <c r="W545" s="277"/>
      <c r="X545" s="555"/>
      <c r="Y545" s="552"/>
      <c r="Z545" s="346"/>
      <c r="AA545" s="553"/>
      <c r="AB545" s="552"/>
      <c r="AC545" s="554"/>
    </row>
    <row r="546" spans="1:29" ht="15.75">
      <c r="A546" s="60" t="s">
        <v>2017</v>
      </c>
      <c r="B546" s="3"/>
      <c r="C546" s="3"/>
      <c r="D546" s="33">
        <f t="shared" si="15"/>
        <v>431.90000000000231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554">
        <v>3.9000000000050932</v>
      </c>
      <c r="W546" s="277"/>
      <c r="X546" s="555"/>
      <c r="Y546" s="552"/>
      <c r="Z546" s="345"/>
      <c r="AA546" s="553"/>
      <c r="AB546" s="552"/>
      <c r="AC546" s="554"/>
    </row>
    <row r="547" spans="1:29" ht="15.75">
      <c r="A547" s="60" t="s">
        <v>11</v>
      </c>
      <c r="B547" s="3"/>
      <c r="C547" s="3"/>
      <c r="D547" s="33">
        <f t="shared" si="15"/>
        <v>193.90000000000327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554">
        <v>33.5</v>
      </c>
      <c r="W547" s="277"/>
      <c r="X547" s="555"/>
      <c r="Y547" s="552"/>
      <c r="Z547" s="345"/>
      <c r="AA547" s="553"/>
      <c r="AB547" s="552"/>
      <c r="AC547" s="554"/>
    </row>
    <row r="548" spans="1:29" s="30" customFormat="1" ht="20.25">
      <c r="A548" s="3" t="s">
        <v>3368</v>
      </c>
      <c r="B548" s="3"/>
      <c r="C548" s="3"/>
      <c r="D548" s="33">
        <f t="shared" si="15"/>
        <v>219.19999999999933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554">
        <v>27.600000000002183</v>
      </c>
      <c r="W548" s="63"/>
      <c r="X548" s="552"/>
      <c r="Y548" s="552"/>
      <c r="Z548" s="358"/>
      <c r="AA548" s="553"/>
      <c r="AB548" s="552"/>
      <c r="AC548" s="554"/>
    </row>
    <row r="549" spans="1:29" ht="15.75">
      <c r="A549" s="60" t="s">
        <v>2024</v>
      </c>
      <c r="B549" s="3"/>
      <c r="C549" s="3"/>
      <c r="D549" s="33">
        <f t="shared" si="15"/>
        <v>165.19999999998976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554">
        <v>30.19999999999709</v>
      </c>
      <c r="W549" s="277"/>
      <c r="X549" s="555"/>
      <c r="Y549" s="552"/>
      <c r="Z549" s="345"/>
      <c r="AA549" s="553"/>
      <c r="AB549" s="552"/>
      <c r="AC549" s="554"/>
    </row>
    <row r="550" spans="1:29" ht="15.75">
      <c r="A550" s="82" t="s">
        <v>1655</v>
      </c>
      <c r="B550" s="3"/>
      <c r="C550" s="3"/>
      <c r="D550" s="33">
        <f t="shared" si="15"/>
        <v>301.59999999999923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554">
        <v>0</v>
      </c>
      <c r="W550" s="225"/>
      <c r="X550" s="225"/>
      <c r="Y550" s="552"/>
      <c r="Z550" s="345"/>
      <c r="AA550" s="553"/>
      <c r="AB550" s="552"/>
      <c r="AC550" s="554"/>
    </row>
    <row r="551" spans="1:29" ht="15.75">
      <c r="A551" s="3" t="s">
        <v>728</v>
      </c>
      <c r="B551" s="3"/>
      <c r="C551" s="3"/>
      <c r="D551" s="33">
        <f t="shared" si="15"/>
        <v>155.90000000000282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554">
        <v>40.900000000001455</v>
      </c>
      <c r="W551" s="63"/>
      <c r="X551" s="552"/>
      <c r="Y551" s="552"/>
      <c r="Z551" s="345"/>
      <c r="AA551" s="553"/>
      <c r="AB551" s="552"/>
      <c r="AC551" s="554"/>
    </row>
    <row r="552" spans="1:29" ht="15.75">
      <c r="A552" s="60" t="s">
        <v>2010</v>
      </c>
      <c r="B552" s="3"/>
      <c r="C552" s="3"/>
      <c r="D552" s="33">
        <f t="shared" si="15"/>
        <v>349.00000000000415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554">
        <v>0</v>
      </c>
      <c r="W552" s="277"/>
      <c r="X552" s="555"/>
      <c r="Y552" s="552"/>
      <c r="Z552" s="345"/>
      <c r="AA552" s="553"/>
      <c r="AB552" s="552"/>
      <c r="AC552" s="554"/>
    </row>
    <row r="553" spans="1:29" ht="15.75">
      <c r="A553" s="3" t="s">
        <v>3378</v>
      </c>
      <c r="B553" s="3"/>
      <c r="C553" s="3"/>
      <c r="D553" s="33">
        <f t="shared" si="15"/>
        <v>246.90000000000225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554">
        <v>6.4000000000014552</v>
      </c>
      <c r="W553" s="63"/>
      <c r="X553" s="552"/>
      <c r="Y553" s="552"/>
      <c r="Z553" s="358"/>
      <c r="AA553" s="553"/>
      <c r="AB553" s="552"/>
      <c r="AC553" s="554"/>
    </row>
    <row r="554" spans="1:29" ht="15.75">
      <c r="A554" s="3" t="s">
        <v>783</v>
      </c>
      <c r="B554" s="3"/>
      <c r="C554" s="3"/>
      <c r="D554" s="33">
        <f t="shared" si="15"/>
        <v>231.99999999999494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554">
        <v>8.0999999999949068</v>
      </c>
      <c r="W554" s="277"/>
      <c r="X554" s="555"/>
      <c r="Y554" s="552"/>
      <c r="Z554" s="346"/>
      <c r="AA554" s="553"/>
      <c r="AB554" s="552"/>
      <c r="AC554" s="554"/>
    </row>
    <row r="555" spans="1:29" ht="15.75">
      <c r="A555" s="60" t="s">
        <v>13</v>
      </c>
      <c r="B555" s="3"/>
      <c r="C555" s="3"/>
      <c r="D555" s="33">
        <f t="shared" si="15"/>
        <v>161.90000000000549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554">
        <v>8.4000000000014552</v>
      </c>
      <c r="W555" s="277"/>
      <c r="X555" s="555"/>
      <c r="Y555" s="552"/>
      <c r="Z555" s="346"/>
      <c r="AA555" s="553"/>
      <c r="AB555" s="552"/>
      <c r="AC555" s="554"/>
    </row>
    <row r="556" spans="1:29" ht="15.75">
      <c r="A556" s="3" t="s">
        <v>734</v>
      </c>
      <c r="B556" s="3"/>
      <c r="C556" s="3"/>
      <c r="D556" s="33">
        <f t="shared" si="15"/>
        <v>298.30000000000337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554">
        <v>0</v>
      </c>
      <c r="W556" s="63"/>
      <c r="X556" s="552"/>
      <c r="Y556" s="552"/>
      <c r="Z556" s="345"/>
      <c r="AA556" s="553"/>
      <c r="AB556" s="552"/>
      <c r="AC556" s="554"/>
    </row>
    <row r="557" spans="1:29" ht="15.75">
      <c r="A557" s="60" t="s">
        <v>15</v>
      </c>
      <c r="B557" s="3"/>
      <c r="C557" s="3"/>
      <c r="D557" s="33">
        <f t="shared" ref="D557:D588" si="16">SUM(E557:DZ557)</f>
        <v>319.1999999999893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554">
        <v>9.0999999999967258</v>
      </c>
      <c r="W557" s="277"/>
      <c r="X557" s="555"/>
      <c r="Y557" s="552"/>
      <c r="Z557" s="345"/>
      <c r="AA557" s="553"/>
      <c r="AB557" s="552"/>
      <c r="AC557" s="554"/>
    </row>
    <row r="558" spans="1:29" ht="15.75">
      <c r="A558" s="3" t="s">
        <v>3393</v>
      </c>
      <c r="B558" s="3"/>
      <c r="C558" s="3"/>
      <c r="D558" s="33">
        <f t="shared" si="16"/>
        <v>233.90000000000441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554">
        <v>34.700000000000728</v>
      </c>
      <c r="W558" s="63"/>
      <c r="X558" s="552"/>
      <c r="Y558" s="552"/>
      <c r="Z558" s="358"/>
      <c r="AA558" s="553"/>
      <c r="AB558" s="552"/>
      <c r="AC558" s="554"/>
    </row>
    <row r="559" spans="1:29" ht="15.75">
      <c r="A559" s="60" t="s">
        <v>2006</v>
      </c>
      <c r="B559" s="3"/>
      <c r="C559" s="3"/>
      <c r="D559" s="33">
        <f t="shared" si="16"/>
        <v>310.39999999999048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554">
        <v>5.5999999999967258</v>
      </c>
      <c r="W559" s="277"/>
      <c r="X559" s="555"/>
      <c r="Y559" s="552"/>
      <c r="Z559" s="346"/>
      <c r="AA559" s="553"/>
      <c r="AB559" s="552"/>
      <c r="AC559" s="554"/>
    </row>
    <row r="560" spans="1:29" ht="15.75">
      <c r="A560" s="60" t="s">
        <v>17</v>
      </c>
      <c r="B560" s="3"/>
      <c r="C560" s="3"/>
      <c r="D560" s="33">
        <f t="shared" si="16"/>
        <v>298.3999999999977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554">
        <v>36.799999999999272</v>
      </c>
      <c r="W560" s="277"/>
      <c r="X560" s="555"/>
      <c r="Y560" s="552"/>
      <c r="Z560" s="345"/>
      <c r="AA560" s="553"/>
      <c r="AB560" s="552"/>
      <c r="AC560" s="554"/>
    </row>
    <row r="561" spans="1:29" ht="15.75">
      <c r="A561" s="3" t="s">
        <v>757</v>
      </c>
      <c r="B561" s="3"/>
      <c r="C561" s="3"/>
      <c r="D561" s="33">
        <f t="shared" si="16"/>
        <v>156.09999999999144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554">
        <v>3.8999999999941792</v>
      </c>
      <c r="W561" s="63"/>
      <c r="X561" s="552"/>
      <c r="Y561" s="552"/>
      <c r="Z561" s="345"/>
      <c r="AA561" s="553"/>
      <c r="AB561" s="552"/>
      <c r="AC561" s="554"/>
    </row>
    <row r="562" spans="1:29" ht="15.75">
      <c r="A562" s="3" t="s">
        <v>162</v>
      </c>
      <c r="B562" s="3"/>
      <c r="C562" s="3"/>
      <c r="D562" s="33">
        <f t="shared" si="16"/>
        <v>260.80000000001547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554">
        <v>20.900000000008731</v>
      </c>
      <c r="W562" s="63"/>
      <c r="X562" s="552"/>
      <c r="Y562" s="552"/>
      <c r="Z562" s="345"/>
      <c r="AA562" s="553"/>
      <c r="AB562" s="552"/>
      <c r="AC562" s="554"/>
    </row>
    <row r="563" spans="1:29" ht="15.75">
      <c r="A563" s="3" t="s">
        <v>3372</v>
      </c>
      <c r="B563" s="3"/>
      <c r="C563" s="3"/>
      <c r="D563" s="33">
        <f t="shared" si="16"/>
        <v>309.70000000000027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554">
        <v>0</v>
      </c>
      <c r="W563" s="63"/>
      <c r="X563" s="552"/>
      <c r="Y563" s="552"/>
      <c r="Z563" s="358"/>
      <c r="AA563" s="553"/>
      <c r="AB563" s="552"/>
      <c r="AC563" s="554"/>
    </row>
    <row r="564" spans="1:29" ht="15.75">
      <c r="A564" s="3" t="s">
        <v>3397</v>
      </c>
      <c r="B564" s="3"/>
      <c r="C564" s="3"/>
      <c r="D564" s="33">
        <f t="shared" si="16"/>
        <v>121.99999999999022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554">
        <v>4.1999999999952706</v>
      </c>
      <c r="W564" s="63"/>
      <c r="X564" s="552"/>
      <c r="Y564" s="552"/>
      <c r="Z564" s="358"/>
      <c r="AA564" s="553"/>
      <c r="AB564" s="552"/>
      <c r="AC564" s="554"/>
    </row>
    <row r="565" spans="1:29" ht="15.75">
      <c r="A565" s="3" t="s">
        <v>3375</v>
      </c>
      <c r="B565" s="3"/>
      <c r="C565" s="3"/>
      <c r="D565" s="33">
        <f t="shared" si="16"/>
        <v>134.30000000000592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554">
        <v>0</v>
      </c>
      <c r="W565" s="63"/>
      <c r="X565" s="552"/>
      <c r="Y565" s="552"/>
      <c r="Z565" s="358"/>
      <c r="AA565" s="553"/>
      <c r="AB565" s="552"/>
      <c r="AC565" s="554"/>
    </row>
    <row r="566" spans="1:29" ht="15.75">
      <c r="A566" s="82" t="s">
        <v>1643</v>
      </c>
      <c r="B566" s="3"/>
      <c r="C566" s="3"/>
      <c r="D566" s="33">
        <f t="shared" si="16"/>
        <v>262.19999999999231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554">
        <v>11.699999999995271</v>
      </c>
      <c r="W566" s="225"/>
      <c r="X566" s="225"/>
      <c r="Y566" s="552"/>
      <c r="Z566" s="345"/>
      <c r="AA566" s="553"/>
      <c r="AB566" s="552"/>
      <c r="AC566" s="554"/>
    </row>
    <row r="567" spans="1:29" ht="15.75">
      <c r="A567" s="3" t="s">
        <v>3371</v>
      </c>
      <c r="B567" s="3"/>
      <c r="C567" s="3"/>
      <c r="D567" s="33">
        <f t="shared" si="16"/>
        <v>165.8000000000074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554">
        <v>3.9000000000032742</v>
      </c>
      <c r="W567" s="63"/>
      <c r="X567" s="552"/>
      <c r="Y567" s="552"/>
      <c r="Z567" s="358"/>
      <c r="AA567" s="553"/>
      <c r="AB567" s="552"/>
      <c r="AC567" s="554"/>
    </row>
    <row r="568" spans="1:29" ht="15.75">
      <c r="A568" s="3" t="s">
        <v>800</v>
      </c>
      <c r="B568" s="3"/>
      <c r="C568" s="3"/>
      <c r="D568" s="33">
        <f t="shared" si="16"/>
        <v>347.80000000000439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554">
        <v>4.5</v>
      </c>
      <c r="W568" s="277"/>
      <c r="X568" s="555"/>
      <c r="Y568" s="552"/>
      <c r="Z568" s="345"/>
      <c r="AA568" s="553"/>
      <c r="AB568" s="552"/>
      <c r="AC568" s="554"/>
    </row>
    <row r="569" spans="1:29" ht="15.75">
      <c r="A569" s="60" t="s">
        <v>4496</v>
      </c>
      <c r="B569" s="3"/>
      <c r="C569" s="3"/>
      <c r="D569" s="33">
        <f t="shared" si="16"/>
        <v>294.29999999998313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554">
        <v>4.499999999994543</v>
      </c>
      <c r="W569" s="277"/>
      <c r="X569" s="555"/>
      <c r="Y569" s="552"/>
      <c r="Z569" s="345"/>
      <c r="AA569" s="553"/>
      <c r="AB569" s="552"/>
      <c r="AC569" s="554"/>
    </row>
    <row r="570" spans="1:29" ht="15.75">
      <c r="A570" s="3" t="s">
        <v>796</v>
      </c>
      <c r="B570" s="3"/>
      <c r="C570" s="3"/>
      <c r="D570" s="33">
        <f t="shared" si="16"/>
        <v>176.59999999999241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554">
        <v>10.499999999998181</v>
      </c>
      <c r="W570" s="63"/>
      <c r="X570" s="552"/>
      <c r="Y570" s="552"/>
      <c r="Z570" s="345"/>
      <c r="AA570" s="553"/>
      <c r="AB570" s="552"/>
      <c r="AC570" s="554"/>
    </row>
    <row r="571" spans="1:29" ht="15.75">
      <c r="A571" t="s">
        <v>21</v>
      </c>
      <c r="B571" s="3"/>
      <c r="C571" s="3"/>
      <c r="D571" s="33">
        <f t="shared" si="16"/>
        <v>327.30000000000143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554">
        <v>48.000000000001819</v>
      </c>
      <c r="W571" s="63"/>
      <c r="X571" s="552"/>
      <c r="Y571" s="552"/>
      <c r="Z571" s="345"/>
      <c r="AA571" s="553"/>
      <c r="AB571" s="552"/>
      <c r="AC571" s="554"/>
    </row>
    <row r="572" spans="1:29" ht="15.75">
      <c r="A572" s="3" t="s">
        <v>141</v>
      </c>
      <c r="B572" s="3"/>
      <c r="C572" s="3"/>
      <c r="D572" s="33">
        <f t="shared" si="16"/>
        <v>221.39999999999267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554">
        <v>38.099999999996726</v>
      </c>
      <c r="W572" s="63"/>
      <c r="X572" s="552"/>
      <c r="Y572" s="552"/>
      <c r="Z572" s="345"/>
      <c r="AA572" s="553"/>
      <c r="AB572" s="552"/>
      <c r="AC572" s="554"/>
    </row>
    <row r="573" spans="1:29" ht="15.75">
      <c r="A573" s="60" t="s">
        <v>3364</v>
      </c>
      <c r="B573" s="3"/>
      <c r="C573" s="3"/>
      <c r="D573" s="33">
        <f t="shared" si="16"/>
        <v>202.60000000000707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554">
        <v>28.500000000003638</v>
      </c>
      <c r="W573" s="277"/>
      <c r="X573" s="555"/>
      <c r="Y573" s="552"/>
      <c r="Z573" s="346"/>
      <c r="AA573" s="553"/>
      <c r="AB573" s="552"/>
      <c r="AC573" s="554"/>
    </row>
    <row r="574" spans="1:29" ht="15.75">
      <c r="A574" s="60" t="s">
        <v>2025</v>
      </c>
      <c r="B574" s="3"/>
      <c r="C574" s="3"/>
      <c r="D574" s="33">
        <f t="shared" si="16"/>
        <v>287.80000000000371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554">
        <v>0</v>
      </c>
      <c r="W574" s="277"/>
      <c r="X574" s="555"/>
      <c r="Y574" s="552"/>
      <c r="Z574" s="345"/>
      <c r="AA574" s="553"/>
      <c r="AB574" s="552"/>
      <c r="AC574" s="554"/>
    </row>
    <row r="575" spans="1:29" ht="15.75">
      <c r="A575" s="3" t="s">
        <v>3374</v>
      </c>
      <c r="B575" s="3"/>
      <c r="C575" s="3"/>
      <c r="D575" s="33">
        <f t="shared" si="16"/>
        <v>254.59999999999411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554">
        <v>59.999999999996362</v>
      </c>
      <c r="W575" s="63"/>
      <c r="X575" s="552"/>
      <c r="Y575" s="552"/>
      <c r="Z575" s="358"/>
      <c r="AA575" s="553"/>
      <c r="AB575" s="552"/>
      <c r="AC575" s="554"/>
    </row>
    <row r="576" spans="1:29" ht="15.75">
      <c r="A576" s="60" t="s">
        <v>2026</v>
      </c>
      <c r="B576" s="3"/>
      <c r="C576" s="3"/>
      <c r="D576" s="33">
        <f t="shared" si="16"/>
        <v>386.29999999999757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554">
        <v>25.400000000003274</v>
      </c>
      <c r="W576" s="277"/>
      <c r="X576" s="555"/>
      <c r="Y576" s="552"/>
      <c r="Z576" s="345"/>
      <c r="AA576" s="553"/>
      <c r="AB576" s="552"/>
      <c r="AC576" s="554"/>
    </row>
    <row r="577" spans="1:29" ht="15.75">
      <c r="A577" s="82" t="s">
        <v>1644</v>
      </c>
      <c r="B577" s="3"/>
      <c r="C577" s="3"/>
      <c r="D577" s="33">
        <f t="shared" si="16"/>
        <v>147.64999999999725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554">
        <v>0</v>
      </c>
      <c r="W577" s="225"/>
      <c r="X577" s="225"/>
      <c r="Y577" s="552"/>
      <c r="Z577" s="345"/>
      <c r="AA577" s="553"/>
      <c r="AB577" s="552"/>
      <c r="AC577" s="554"/>
    </row>
    <row r="578" spans="1:29" ht="15.75">
      <c r="A578" s="3" t="s">
        <v>762</v>
      </c>
      <c r="B578" s="3"/>
      <c r="C578" s="3"/>
      <c r="D578" s="33">
        <f t="shared" si="16"/>
        <v>307.79999999999791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554">
        <v>4.499999999994543</v>
      </c>
      <c r="W578" s="63"/>
      <c r="X578" s="552"/>
      <c r="Y578" s="552"/>
      <c r="Z578" s="345"/>
      <c r="AA578" s="553"/>
      <c r="AB578" s="552"/>
      <c r="AC578" s="554"/>
    </row>
    <row r="579" spans="1:29" ht="15.75">
      <c r="A579" s="3" t="s">
        <v>3373</v>
      </c>
      <c r="B579" s="3"/>
      <c r="C579" s="3"/>
      <c r="D579" s="33">
        <f t="shared" si="16"/>
        <v>201.29999999999913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554">
        <v>3.8999999999996362</v>
      </c>
      <c r="W579" s="63"/>
      <c r="X579" s="552"/>
      <c r="Y579" s="552"/>
      <c r="Z579" s="358"/>
      <c r="AA579" s="553"/>
      <c r="AB579" s="552"/>
      <c r="AC579" s="554"/>
    </row>
    <row r="580" spans="1:29" ht="15.75">
      <c r="A580" s="3" t="s">
        <v>3380</v>
      </c>
      <c r="B580" s="3"/>
      <c r="C580" s="3"/>
      <c r="D580" s="33">
        <f t="shared" si="16"/>
        <v>136.29999999999444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554">
        <v>0</v>
      </c>
      <c r="W580" s="63"/>
      <c r="X580" s="552"/>
      <c r="Y580" s="552"/>
      <c r="Z580" s="358"/>
      <c r="AA580" s="553"/>
      <c r="AB580" s="552"/>
      <c r="AC580" s="554"/>
    </row>
    <row r="581" spans="1:29" ht="15.75">
      <c r="A581" s="3" t="s">
        <v>763</v>
      </c>
      <c r="B581" s="3"/>
      <c r="C581" s="3"/>
      <c r="D581" s="33">
        <f t="shared" si="16"/>
        <v>424.80000000000803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554">
        <v>0</v>
      </c>
      <c r="W581" s="63"/>
      <c r="X581" s="552"/>
      <c r="Y581" s="552"/>
      <c r="Z581" s="345"/>
      <c r="AA581" s="553"/>
      <c r="AB581" s="552"/>
      <c r="AC581" s="554"/>
    </row>
    <row r="582" spans="1:29" ht="15.75">
      <c r="A582" s="60" t="s">
        <v>23</v>
      </c>
      <c r="B582" s="3"/>
      <c r="C582" s="3"/>
      <c r="D582" s="33">
        <f t="shared" si="16"/>
        <v>152.99999999999602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554">
        <v>36.69999999999709</v>
      </c>
      <c r="W582" s="277"/>
      <c r="X582" s="555"/>
      <c r="Y582" s="552"/>
      <c r="Z582" s="345"/>
      <c r="AA582" s="553"/>
      <c r="AB582" s="552"/>
      <c r="AC582" s="554"/>
    </row>
    <row r="583" spans="1:29" ht="15.75">
      <c r="A583" s="60" t="s">
        <v>25</v>
      </c>
      <c r="B583" s="3"/>
      <c r="C583" s="3"/>
      <c r="D583" s="33">
        <f t="shared" si="16"/>
        <v>334.30000000000399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554">
        <v>38.900000000005093</v>
      </c>
      <c r="W583" s="63"/>
      <c r="X583" s="552"/>
      <c r="Y583" s="552"/>
      <c r="Z583" s="345"/>
      <c r="AA583" s="553"/>
      <c r="AB583" s="552"/>
      <c r="AC583" s="554"/>
    </row>
    <row r="584" spans="1:29" ht="15.75">
      <c r="A584" s="82" t="s">
        <v>1654</v>
      </c>
      <c r="B584" s="3"/>
      <c r="C584" s="3"/>
      <c r="D584" s="33">
        <f t="shared" si="16"/>
        <v>418.09999999999644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554">
        <v>61.099999999998545</v>
      </c>
      <c r="W584" s="225"/>
      <c r="X584" s="225"/>
      <c r="Y584" s="552"/>
      <c r="Z584" s="345"/>
      <c r="AA584" s="553"/>
      <c r="AB584" s="552"/>
      <c r="AC584" s="554"/>
    </row>
    <row r="585" spans="1:29" ht="15.75">
      <c r="A585" s="82" t="s">
        <v>1656</v>
      </c>
      <c r="B585" s="3"/>
      <c r="C585" s="3"/>
      <c r="D585" s="33">
        <f t="shared" si="16"/>
        <v>265.1999999999972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554">
        <v>24.700000000000728</v>
      </c>
      <c r="W585" s="225"/>
      <c r="X585" s="225"/>
      <c r="Y585" s="552"/>
      <c r="Z585" s="346"/>
      <c r="AA585" s="553"/>
      <c r="AB585" s="552"/>
      <c r="AC585" s="554"/>
    </row>
    <row r="586" spans="1:29" ht="15.75">
      <c r="A586" s="3" t="s">
        <v>3369</v>
      </c>
      <c r="B586" s="3"/>
      <c r="C586" s="3"/>
      <c r="D586" s="33">
        <f t="shared" si="16"/>
        <v>151.8999999999927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554">
        <v>28.499999999996362</v>
      </c>
      <c r="W586" s="63"/>
      <c r="X586" s="552"/>
      <c r="Y586" s="552"/>
      <c r="Z586" s="358"/>
      <c r="AA586" s="553"/>
      <c r="AB586" s="552"/>
      <c r="AC586" s="554"/>
    </row>
    <row r="587" spans="1:29" ht="15.75">
      <c r="A587" s="3" t="s">
        <v>746</v>
      </c>
      <c r="B587" s="3"/>
      <c r="C587" s="3"/>
      <c r="D587" s="33">
        <f t="shared" si="16"/>
        <v>325.40000000001021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554">
        <v>4.500000000003638</v>
      </c>
      <c r="W587" s="63"/>
      <c r="X587" s="552"/>
      <c r="Y587" s="552"/>
      <c r="Z587" s="345"/>
      <c r="AA587" s="553"/>
      <c r="AB587" s="552"/>
      <c r="AC587" s="554"/>
    </row>
    <row r="588" spans="1:29" ht="15.75">
      <c r="A588" s="60" t="s">
        <v>27</v>
      </c>
      <c r="B588" s="3"/>
      <c r="C588" s="3"/>
      <c r="D588" s="33">
        <f t="shared" si="16"/>
        <v>180.1000000000034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554">
        <v>0</v>
      </c>
      <c r="W588" s="277"/>
      <c r="X588" s="555"/>
      <c r="Y588" s="552"/>
      <c r="Z588" s="346"/>
      <c r="AA588" s="553"/>
      <c r="AB588" s="552"/>
      <c r="AC588" s="554"/>
    </row>
    <row r="589" spans="1:29" ht="15.75">
      <c r="A589" s="3" t="s">
        <v>778</v>
      </c>
      <c r="B589" s="3"/>
      <c r="C589" s="3"/>
      <c r="D589" s="33">
        <f t="shared" ref="D589:D620" si="17">SUM(E589:DZ589)</f>
        <v>373.90000000000015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554">
        <v>40</v>
      </c>
      <c r="W589" s="63"/>
      <c r="X589" s="552"/>
      <c r="Y589" s="552"/>
      <c r="Z589" s="346"/>
      <c r="AA589" s="553"/>
      <c r="AB589" s="552"/>
      <c r="AC589" s="554"/>
    </row>
    <row r="590" spans="1:29" ht="15.75">
      <c r="A590" s="3" t="s">
        <v>154</v>
      </c>
      <c r="B590" s="3"/>
      <c r="C590" s="3"/>
      <c r="D590" s="33">
        <f t="shared" si="17"/>
        <v>219.1000000000065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554">
        <v>34.200000000000728</v>
      </c>
      <c r="W590" s="277"/>
      <c r="X590" s="555"/>
      <c r="Y590" s="552"/>
      <c r="Z590" s="345"/>
      <c r="AA590" s="553"/>
      <c r="AB590" s="552"/>
      <c r="AC590" s="554"/>
    </row>
    <row r="591" spans="1:29" ht="15.75">
      <c r="A591" s="3" t="s">
        <v>3381</v>
      </c>
      <c r="B591" s="3"/>
      <c r="C591" s="3"/>
      <c r="D591" s="33">
        <f t="shared" si="17"/>
        <v>231.89999999999671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554">
        <v>0</v>
      </c>
      <c r="W591" s="63"/>
      <c r="X591" s="552"/>
      <c r="Y591" s="552"/>
      <c r="Z591" s="358"/>
      <c r="AA591" s="553"/>
      <c r="AB591" s="552"/>
      <c r="AC591" s="554"/>
    </row>
    <row r="592" spans="1:29" ht="15.75">
      <c r="A592" s="3" t="s">
        <v>764</v>
      </c>
      <c r="B592" s="3"/>
      <c r="C592" s="3"/>
      <c r="D592" s="33">
        <f t="shared" si="17"/>
        <v>356.60000000001253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554">
        <v>12.700000000000728</v>
      </c>
      <c r="W592" s="63"/>
      <c r="X592" s="552"/>
      <c r="Y592" s="552"/>
      <c r="Z592" s="346"/>
      <c r="AA592" s="553"/>
      <c r="AB592" s="552"/>
      <c r="AC592" s="554"/>
    </row>
    <row r="593" spans="1:29" ht="15.75">
      <c r="A593" t="s">
        <v>142</v>
      </c>
      <c r="B593" s="3"/>
      <c r="C593" s="3"/>
      <c r="D593" s="33">
        <f t="shared" si="17"/>
        <v>277.5000000000021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554">
        <v>8.0999999999985448</v>
      </c>
      <c r="W593" s="63"/>
      <c r="X593" s="552"/>
      <c r="Y593" s="552"/>
      <c r="Z593" s="345"/>
      <c r="AA593" s="553"/>
      <c r="AB593" s="552"/>
      <c r="AC593" s="554"/>
    </row>
    <row r="594" spans="1:29" ht="15.75">
      <c r="A594" s="3" t="s">
        <v>738</v>
      </c>
      <c r="B594" s="3"/>
      <c r="C594" s="3"/>
      <c r="D594" s="33">
        <f t="shared" si="17"/>
        <v>208.69999999999584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554">
        <v>0</v>
      </c>
      <c r="W594" s="63"/>
      <c r="X594" s="552"/>
      <c r="Y594" s="552"/>
      <c r="Z594" s="345"/>
      <c r="AA594" s="553"/>
      <c r="AB594" s="552"/>
      <c r="AC594" s="554"/>
    </row>
    <row r="595" spans="1:29" ht="15.75">
      <c r="A595" s="82" t="s">
        <v>1660</v>
      </c>
      <c r="B595" s="3"/>
      <c r="C595" s="3"/>
      <c r="D595" s="33">
        <f t="shared" si="17"/>
        <v>185.89999999998122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554">
        <v>8.0999999999930878</v>
      </c>
      <c r="W595" s="225"/>
      <c r="X595" s="225"/>
      <c r="Y595" s="552"/>
      <c r="Z595" s="345"/>
      <c r="AA595" s="553"/>
      <c r="AB595" s="552"/>
      <c r="AC595" s="554"/>
    </row>
    <row r="596" spans="1:29" ht="15.75">
      <c r="A596" s="3" t="s">
        <v>3396</v>
      </c>
      <c r="B596" s="3"/>
      <c r="C596" s="3"/>
      <c r="D596" s="33">
        <f t="shared" si="17"/>
        <v>140.80000000000996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554">
        <v>28.500000000003638</v>
      </c>
      <c r="W596" s="63"/>
      <c r="X596" s="552"/>
      <c r="Y596" s="552"/>
      <c r="Z596" s="358"/>
      <c r="AA596" s="553"/>
      <c r="AB596" s="552"/>
      <c r="AC596" s="554"/>
    </row>
    <row r="597" spans="1:29" ht="15.75">
      <c r="A597" s="3" t="s">
        <v>779</v>
      </c>
      <c r="B597" s="3"/>
      <c r="C597" s="3"/>
      <c r="D597" s="33">
        <f t="shared" si="17"/>
        <v>243.59999999999559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554">
        <v>76.099999999994907</v>
      </c>
      <c r="W597" s="277"/>
      <c r="X597" s="555"/>
      <c r="Y597" s="552"/>
      <c r="Z597" s="345"/>
      <c r="AA597" s="553"/>
      <c r="AB597" s="552"/>
      <c r="AC597" s="554"/>
    </row>
    <row r="598" spans="1:29" ht="15.75">
      <c r="A598" s="60" t="s">
        <v>2049</v>
      </c>
      <c r="B598" s="3"/>
      <c r="C598" s="3"/>
      <c r="D598" s="33">
        <f t="shared" si="17"/>
        <v>169.89999999999662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554">
        <v>26.599999999994907</v>
      </c>
      <c r="W598" s="277"/>
      <c r="X598" s="555"/>
      <c r="Y598" s="552"/>
      <c r="Z598" s="345"/>
      <c r="AA598" s="553"/>
      <c r="AB598" s="552"/>
      <c r="AC598" s="554"/>
    </row>
    <row r="599" spans="1:29" ht="15.75">
      <c r="A599" s="3" t="s">
        <v>749</v>
      </c>
      <c r="B599" s="3"/>
      <c r="C599" s="3"/>
      <c r="D599" s="33">
        <f t="shared" si="17"/>
        <v>403.79999999999626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554">
        <v>4.499999999994543</v>
      </c>
      <c r="W599" s="63"/>
      <c r="X599" s="552"/>
      <c r="Y599" s="552"/>
      <c r="Z599" s="345"/>
      <c r="AA599" s="553"/>
      <c r="AB599" s="552"/>
      <c r="AC599" s="554"/>
    </row>
    <row r="600" spans="1:29" ht="15.75">
      <c r="A600" s="3" t="s">
        <v>748</v>
      </c>
      <c r="B600" s="3"/>
      <c r="C600" s="3"/>
      <c r="D600" s="33">
        <f t="shared" si="17"/>
        <v>243.29999999999518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554">
        <v>30.799999999999272</v>
      </c>
      <c r="W600" s="63"/>
      <c r="X600" s="552"/>
      <c r="Y600" s="552"/>
      <c r="Z600" s="345"/>
      <c r="AA600" s="553"/>
      <c r="AB600" s="552"/>
      <c r="AC600" s="554"/>
    </row>
    <row r="601" spans="1:29" ht="15.75">
      <c r="A601" s="60" t="s">
        <v>2051</v>
      </c>
      <c r="B601" s="3"/>
      <c r="C601" s="3"/>
      <c r="D601" s="33">
        <f t="shared" si="17"/>
        <v>202.79999999999455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554">
        <v>33.599999999996726</v>
      </c>
      <c r="W601" s="277"/>
      <c r="X601" s="555"/>
      <c r="Y601" s="552"/>
      <c r="Z601" s="345"/>
      <c r="AA601" s="553"/>
      <c r="AB601" s="552"/>
      <c r="AC601" s="554"/>
    </row>
    <row r="602" spans="1:29" ht="15.75">
      <c r="A602" s="60" t="s">
        <v>2156</v>
      </c>
      <c r="B602" s="3"/>
      <c r="C602" s="3"/>
      <c r="D602" s="33">
        <f t="shared" si="17"/>
        <v>231.69999999999254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554">
        <v>28.899999999995998</v>
      </c>
      <c r="W602" s="277"/>
      <c r="X602" s="555"/>
      <c r="Y602" s="552"/>
      <c r="Z602" s="345"/>
      <c r="AA602" s="553"/>
      <c r="AB602" s="552"/>
      <c r="AC602" s="554"/>
    </row>
    <row r="603" spans="1:29" ht="15.75">
      <c r="A603" s="3" t="s">
        <v>3376</v>
      </c>
      <c r="B603" s="3"/>
      <c r="C603" s="3"/>
      <c r="D603" s="33">
        <f t="shared" si="17"/>
        <v>88.400000000004184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554">
        <v>0</v>
      </c>
      <c r="W603" s="63"/>
      <c r="X603" s="552"/>
      <c r="Y603" s="552"/>
      <c r="Z603" s="358"/>
      <c r="AA603" s="553"/>
      <c r="AB603" s="552"/>
      <c r="AC603" s="554"/>
    </row>
    <row r="604" spans="1:29" ht="15.75">
      <c r="A604" s="3" t="s">
        <v>733</v>
      </c>
      <c r="B604" s="3"/>
      <c r="C604" s="3"/>
      <c r="D604" s="33">
        <f t="shared" si="17"/>
        <v>261.40000000000543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554">
        <v>3.3000000000029104</v>
      </c>
      <c r="W604" s="63"/>
      <c r="X604" s="552"/>
      <c r="Y604" s="552"/>
      <c r="Z604" s="345"/>
      <c r="AA604" s="553"/>
      <c r="AB604" s="552"/>
      <c r="AC604" s="554"/>
    </row>
    <row r="605" spans="1:29" ht="15.75">
      <c r="A605" s="3" t="s">
        <v>3379</v>
      </c>
      <c r="B605" s="3"/>
      <c r="C605" s="3"/>
      <c r="D605" s="33">
        <f t="shared" si="17"/>
        <v>187.8000000000003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554">
        <v>4.5</v>
      </c>
      <c r="W605" s="63"/>
      <c r="X605" s="552"/>
      <c r="Y605" s="552"/>
      <c r="Z605" s="358"/>
      <c r="AA605" s="553"/>
      <c r="AB605" s="552"/>
      <c r="AC605" s="554"/>
    </row>
    <row r="606" spans="1:29" ht="15.75">
      <c r="A606" s="60" t="s">
        <v>2001</v>
      </c>
      <c r="B606" s="3"/>
      <c r="C606" s="3"/>
      <c r="D606" s="33">
        <f t="shared" si="17"/>
        <v>131.49999999999025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554">
        <v>29.19999999999709</v>
      </c>
      <c r="W606" s="277"/>
      <c r="X606" s="555"/>
      <c r="Y606" s="552"/>
      <c r="Z606" s="345"/>
      <c r="AA606" s="553"/>
      <c r="AB606" s="552"/>
      <c r="AC606" s="554"/>
    </row>
    <row r="607" spans="1:29" ht="15.75">
      <c r="A607" s="3" t="s">
        <v>3398</v>
      </c>
      <c r="B607" s="3"/>
      <c r="C607" s="3"/>
      <c r="D607" s="33">
        <f t="shared" si="17"/>
        <v>213.60000000000144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554">
        <v>0</v>
      </c>
      <c r="W607" s="63"/>
      <c r="X607" s="552"/>
      <c r="Y607" s="552"/>
      <c r="Z607" s="358"/>
      <c r="AA607" s="553"/>
      <c r="AB607" s="552"/>
      <c r="AC607" s="554"/>
    </row>
    <row r="608" spans="1:29" ht="15.75">
      <c r="A608" s="60" t="s">
        <v>31</v>
      </c>
      <c r="B608" s="3"/>
      <c r="C608" s="3"/>
      <c r="D608" s="33">
        <f t="shared" si="17"/>
        <v>287.49999999999102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554">
        <v>37.799999999999272</v>
      </c>
      <c r="W608" s="277"/>
      <c r="X608" s="555"/>
      <c r="Y608" s="552"/>
      <c r="Z608" s="346"/>
      <c r="AA608" s="553"/>
      <c r="AB608" s="552"/>
      <c r="AC608" s="554"/>
    </row>
    <row r="609" spans="1:29" ht="15.75">
      <c r="A609" s="3" t="s">
        <v>790</v>
      </c>
      <c r="B609" s="3"/>
      <c r="C609" s="3"/>
      <c r="D609" s="33">
        <f t="shared" si="17"/>
        <v>234.69999999999274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554">
        <v>10.999999999994543</v>
      </c>
      <c r="W609" s="63"/>
      <c r="X609" s="552"/>
      <c r="Y609" s="552"/>
      <c r="Z609" s="345"/>
      <c r="AA609" s="553"/>
      <c r="AB609" s="552"/>
      <c r="AC609" s="554"/>
    </row>
    <row r="610" spans="1:29" ht="15.75">
      <c r="A610" s="3" t="s">
        <v>3382</v>
      </c>
      <c r="B610" s="3"/>
      <c r="C610" s="3"/>
      <c r="D610" s="33">
        <f t="shared" si="17"/>
        <v>205.59999999999974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554">
        <v>4.500000000001819</v>
      </c>
      <c r="W610" s="63"/>
      <c r="X610" s="552"/>
      <c r="Y610" s="552"/>
      <c r="Z610" s="358"/>
      <c r="AA610" s="553"/>
      <c r="AB610" s="552"/>
      <c r="AC610" s="554"/>
    </row>
    <row r="611" spans="1:29" ht="15.75">
      <c r="A611" s="3" t="s">
        <v>755</v>
      </c>
      <c r="B611" s="3"/>
      <c r="C611" s="3"/>
      <c r="D611" s="33">
        <f t="shared" si="17"/>
        <v>252.99999999999349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554">
        <v>20.899999999995998</v>
      </c>
      <c r="W611" s="63"/>
      <c r="X611" s="552"/>
      <c r="Y611" s="552"/>
      <c r="Z611" s="345"/>
      <c r="AA611" s="553"/>
      <c r="AB611" s="552"/>
      <c r="AC611" s="554"/>
    </row>
    <row r="612" spans="1:29" ht="15.75">
      <c r="A612" s="3" t="s">
        <v>782</v>
      </c>
      <c r="B612" s="3"/>
      <c r="C612" s="3"/>
      <c r="D612" s="33">
        <f t="shared" si="17"/>
        <v>170.7000000000011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554">
        <v>26.400000000003274</v>
      </c>
      <c r="W612" s="63"/>
      <c r="X612" s="552"/>
      <c r="Y612" s="552"/>
      <c r="Z612" s="346"/>
      <c r="AA612" s="553"/>
      <c r="AB612" s="552"/>
      <c r="AC612" s="554"/>
    </row>
    <row r="613" spans="1:29" ht="15.75">
      <c r="A613" s="60" t="s">
        <v>33</v>
      </c>
      <c r="B613" s="3"/>
      <c r="C613" s="3"/>
      <c r="D613" s="33">
        <f t="shared" si="17"/>
        <v>512.80000000001189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554">
        <v>32.800000000004729</v>
      </c>
      <c r="W613" s="63"/>
      <c r="X613" s="552"/>
      <c r="Y613" s="552"/>
      <c r="Z613" s="345"/>
      <c r="AA613" s="553"/>
      <c r="AB613" s="552"/>
      <c r="AC613" s="554"/>
    </row>
    <row r="614" spans="1:29" ht="15.75">
      <c r="A614" s="60" t="s">
        <v>37</v>
      </c>
      <c r="B614" s="3"/>
      <c r="C614" s="3"/>
      <c r="D614" s="33">
        <f t="shared" si="17"/>
        <v>243.60000000000085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554">
        <v>22.400000000001455</v>
      </c>
      <c r="W614" s="28"/>
      <c r="X614" s="556"/>
      <c r="Y614" s="552"/>
      <c r="Z614" s="345"/>
      <c r="AA614" s="553"/>
      <c r="AB614" s="552"/>
      <c r="AC614" s="554"/>
    </row>
    <row r="615" spans="1:29" ht="15.75">
      <c r="A615" t="s">
        <v>143</v>
      </c>
      <c r="B615" s="3"/>
      <c r="C615" s="3"/>
      <c r="D615" s="33">
        <f t="shared" si="17"/>
        <v>213.499999999995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554">
        <v>0</v>
      </c>
      <c r="W615" s="277"/>
      <c r="X615" s="555"/>
      <c r="Y615" s="552"/>
      <c r="Z615" s="345"/>
      <c r="AA615" s="553"/>
      <c r="AB615" s="552"/>
      <c r="AC615" s="554"/>
    </row>
    <row r="616" spans="1:29" ht="15.75">
      <c r="A616" s="82" t="s">
        <v>1662</v>
      </c>
      <c r="B616" s="3"/>
      <c r="C616" s="3"/>
      <c r="D616" s="33">
        <f t="shared" si="17"/>
        <v>242.50000000001069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554">
        <v>31.100000000002183</v>
      </c>
      <c r="W616" s="225"/>
      <c r="X616" s="225"/>
      <c r="Y616" s="552"/>
      <c r="Z616" s="345"/>
      <c r="AA616" s="553"/>
      <c r="AB616" s="552"/>
      <c r="AC616" s="554"/>
    </row>
    <row r="617" spans="1:29" ht="15.75">
      <c r="A617" s="60" t="s">
        <v>2029</v>
      </c>
      <c r="B617" s="3"/>
      <c r="C617" s="3"/>
      <c r="D617" s="33">
        <f t="shared" si="17"/>
        <v>178.99999999999591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554">
        <v>0</v>
      </c>
      <c r="W617" s="277"/>
      <c r="X617" s="555"/>
      <c r="Y617" s="552"/>
      <c r="Z617" s="345"/>
      <c r="AA617" s="553"/>
      <c r="AB617" s="552"/>
      <c r="AC617" s="554"/>
    </row>
    <row r="618" spans="1:29" ht="15.75">
      <c r="A618" s="3" t="s">
        <v>180</v>
      </c>
      <c r="B618" s="3"/>
      <c r="C618" s="3"/>
      <c r="D618" s="33">
        <f t="shared" si="17"/>
        <v>185.19999999999266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554">
        <v>30.499999999996362</v>
      </c>
      <c r="W618" s="63"/>
      <c r="X618" s="552"/>
      <c r="Y618" s="552"/>
      <c r="Z618" s="358"/>
      <c r="AA618" s="553"/>
      <c r="AB618" s="552"/>
      <c r="AC618" s="554"/>
    </row>
    <row r="619" spans="1:29" ht="15.75">
      <c r="A619" s="3" t="s">
        <v>3394</v>
      </c>
      <c r="B619" s="3"/>
      <c r="C619" s="3"/>
      <c r="D619" s="33">
        <f t="shared" si="17"/>
        <v>287.4999999999809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554">
        <v>10.499999999996362</v>
      </c>
      <c r="W619" s="63"/>
      <c r="X619" s="552"/>
      <c r="Y619" s="552"/>
      <c r="Z619" s="358"/>
      <c r="AA619" s="553"/>
      <c r="AB619" s="552"/>
      <c r="AC619" s="554"/>
    </row>
    <row r="620" spans="1:29" ht="15.75">
      <c r="A620" s="82" t="s">
        <v>1659</v>
      </c>
      <c r="B620" s="3"/>
      <c r="C620" s="3"/>
      <c r="D620" s="33">
        <f t="shared" si="17"/>
        <v>321.6000000000173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554">
        <v>20.900000000008731</v>
      </c>
      <c r="W620" s="225"/>
      <c r="X620" s="225"/>
      <c r="Y620" s="552"/>
      <c r="Z620" s="345"/>
      <c r="AA620" s="553"/>
      <c r="AB620" s="552"/>
      <c r="AC620" s="554"/>
    </row>
    <row r="621" spans="1:29" ht="15.75">
      <c r="A621" s="3" t="s">
        <v>155</v>
      </c>
      <c r="B621" s="3"/>
      <c r="C621" s="3"/>
      <c r="D621" s="33">
        <f>SUM(E621:DZ621)</f>
        <v>392.59999999999866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554">
        <v>4.2000000000007276</v>
      </c>
      <c r="W621" s="28"/>
      <c r="X621" s="556"/>
      <c r="Y621" s="552"/>
      <c r="Z621" s="345"/>
      <c r="AA621" s="553"/>
      <c r="AB621" s="552"/>
      <c r="AC621" s="554"/>
    </row>
    <row r="622" spans="1:29" ht="15.75">
      <c r="A622" s="3" t="s">
        <v>753</v>
      </c>
      <c r="B622" s="3"/>
      <c r="C622" s="3"/>
      <c r="D622" s="33">
        <f>SUM(E622:DZ622)</f>
        <v>243.3999999999977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554">
        <v>24.69999999999709</v>
      </c>
      <c r="W622" s="63"/>
      <c r="X622" s="552"/>
      <c r="Y622" s="552"/>
      <c r="Z622" s="345"/>
      <c r="AA622" s="553"/>
      <c r="AB622" s="552"/>
      <c r="AC622" s="554"/>
    </row>
    <row r="623" spans="1:29" ht="15.75">
      <c r="A623" s="60" t="s">
        <v>3365</v>
      </c>
      <c r="B623" s="3"/>
      <c r="C623" s="3"/>
      <c r="D623" s="33">
        <f>SUM(E623:DZ623)</f>
        <v>155.79999999999177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554">
        <v>0</v>
      </c>
      <c r="W623" s="277"/>
      <c r="X623" s="555"/>
      <c r="Y623" s="552"/>
      <c r="Z623" s="346"/>
      <c r="AA623" s="553"/>
      <c r="AB623" s="552"/>
      <c r="AC623" s="554"/>
    </row>
    <row r="624" spans="1:29" ht="15.75">
      <c r="A624" s="60" t="s">
        <v>2007</v>
      </c>
      <c r="B624" s="3"/>
      <c r="C624" s="3"/>
      <c r="D624" s="33">
        <f>SUM(E624:DZ624)</f>
        <v>304.00000000000995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554">
        <v>4.5</v>
      </c>
      <c r="W624" s="277"/>
      <c r="X624" s="555"/>
      <c r="Y624" s="552"/>
      <c r="Z624" s="345"/>
      <c r="AA624" s="553"/>
      <c r="AB624" s="552"/>
      <c r="AC624" s="554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4776</v>
      </c>
      <c r="F628" s="110" t="s">
        <v>4789</v>
      </c>
      <c r="G628" s="110" t="s">
        <v>5015</v>
      </c>
      <c r="H628" s="110" t="s">
        <v>5016</v>
      </c>
      <c r="I628" s="110" t="s">
        <v>5339</v>
      </c>
      <c r="J628" s="110" t="s">
        <v>5340</v>
      </c>
      <c r="K628" s="110" t="s">
        <v>5601</v>
      </c>
      <c r="L628" s="110" t="s">
        <v>5602</v>
      </c>
    </row>
    <row r="629" spans="1:35" ht="15.75">
      <c r="A629" s="3" t="s">
        <v>3377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2009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2002</v>
      </c>
      <c r="B632" s="3"/>
      <c r="C632" s="3"/>
      <c r="D632" s="33">
        <f t="shared" si="18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3366</v>
      </c>
      <c r="B635" s="3"/>
      <c r="C635" s="3"/>
      <c r="D635" s="33">
        <f t="shared" si="18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2022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3385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2052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2005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3367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2023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3370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3384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2017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3368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2024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2010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3378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3393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2006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3372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3397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3375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3371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4496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3364</v>
      </c>
      <c r="B677" s="3"/>
      <c r="C677" s="3"/>
      <c r="D677" s="33">
        <f t="shared" si="19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2025</v>
      </c>
      <c r="B678" s="3"/>
      <c r="C678" s="3"/>
      <c r="D678" s="33">
        <f t="shared" si="19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3374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2026</v>
      </c>
      <c r="B680" s="3"/>
      <c r="C680" s="3"/>
      <c r="D680" s="33">
        <f t="shared" si="19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3373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3380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3369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3381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3396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2049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2051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2156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3376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3379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2001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3398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0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3382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0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2029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0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3394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3365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2007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</row>
    <row r="733" spans="1:15" ht="15.75">
      <c r="A733" s="3" t="s">
        <v>3377</v>
      </c>
      <c r="B733" s="3"/>
      <c r="C733" s="3"/>
      <c r="D733" s="33">
        <f t="shared" ref="D733:D764" si="21">SUM(E733:DZ733)</f>
        <v>1026.4000000000001</v>
      </c>
      <c r="E733" s="9">
        <v>1026.4000000000001</v>
      </c>
      <c r="G733" s="63"/>
      <c r="H733" s="63"/>
      <c r="I733" s="358"/>
      <c r="J733" s="337"/>
      <c r="K733" s="63"/>
    </row>
    <row r="734" spans="1:15" ht="15.75">
      <c r="A734" s="60" t="s">
        <v>2009</v>
      </c>
      <c r="B734" s="3"/>
      <c r="C734" s="3"/>
      <c r="D734" s="33">
        <f t="shared" si="21"/>
        <v>1844.0000000000018</v>
      </c>
      <c r="E734" s="9">
        <v>1844.0000000000018</v>
      </c>
      <c r="G734" s="277"/>
      <c r="H734" s="63"/>
      <c r="I734" s="345"/>
      <c r="J734" s="337"/>
      <c r="K734" s="63"/>
    </row>
    <row r="735" spans="1:15" ht="15.75">
      <c r="A735" s="82" t="s">
        <v>1657</v>
      </c>
      <c r="B735" s="3"/>
      <c r="C735" s="3"/>
      <c r="D735" s="33">
        <f t="shared" si="21"/>
        <v>1202.5500000000011</v>
      </c>
      <c r="E735" s="9">
        <v>1202.5500000000011</v>
      </c>
      <c r="G735" s="225"/>
      <c r="H735" s="63"/>
      <c r="I735" s="345"/>
      <c r="J735" s="337"/>
      <c r="K735" s="63"/>
    </row>
    <row r="736" spans="1:15" ht="15.75">
      <c r="A736" s="60" t="s">
        <v>2002</v>
      </c>
      <c r="B736" s="3"/>
      <c r="C736" s="3"/>
      <c r="D736" s="33">
        <f t="shared" si="21"/>
        <v>1794.7000000000035</v>
      </c>
      <c r="E736" s="9">
        <v>1794.7000000000035</v>
      </c>
      <c r="G736" s="277"/>
      <c r="H736" s="63"/>
      <c r="I736" s="345"/>
      <c r="J736" s="337"/>
      <c r="K736" s="63"/>
    </row>
    <row r="737" spans="1:11" ht="15.75">
      <c r="A737" s="82" t="s">
        <v>1652</v>
      </c>
      <c r="B737" s="3"/>
      <c r="C737" s="3"/>
      <c r="D737" s="33">
        <f t="shared" si="21"/>
        <v>2370.3999999999996</v>
      </c>
      <c r="E737" s="9">
        <v>2370.3999999999996</v>
      </c>
      <c r="G737" s="225"/>
      <c r="H737" s="63"/>
      <c r="I737" s="345"/>
      <c r="J737" s="337"/>
      <c r="K737" s="63"/>
    </row>
    <row r="738" spans="1:11" ht="15.75">
      <c r="A738" s="82" t="s">
        <v>1647</v>
      </c>
      <c r="B738" s="3"/>
      <c r="C738" s="3"/>
      <c r="D738" s="33">
        <f t="shared" si="21"/>
        <v>2660.0999999999949</v>
      </c>
      <c r="E738" s="9">
        <v>2660.0999999999949</v>
      </c>
      <c r="G738" s="225"/>
      <c r="H738" s="63"/>
      <c r="I738" s="345"/>
      <c r="J738" s="337"/>
      <c r="K738" s="63"/>
    </row>
    <row r="739" spans="1:11" ht="15.75">
      <c r="A739" s="3" t="s">
        <v>3366</v>
      </c>
      <c r="B739" s="3"/>
      <c r="C739" s="3"/>
      <c r="D739" s="33">
        <f t="shared" si="21"/>
        <v>2513.6000000000022</v>
      </c>
      <c r="E739" s="9">
        <v>2513.6000000000022</v>
      </c>
      <c r="G739" s="63"/>
      <c r="H739" s="63"/>
      <c r="I739" s="358"/>
      <c r="J739" s="337"/>
      <c r="K739" s="63"/>
    </row>
    <row r="740" spans="1:11" ht="15.75">
      <c r="A740" s="60" t="s">
        <v>1</v>
      </c>
      <c r="B740" s="3"/>
      <c r="C740" s="3"/>
      <c r="D740" s="33">
        <f t="shared" si="21"/>
        <v>1649.2000000000025</v>
      </c>
      <c r="E740" s="9">
        <v>1649.2000000000025</v>
      </c>
      <c r="G740" s="277"/>
      <c r="H740" s="63"/>
      <c r="I740" s="345"/>
      <c r="J740" s="337"/>
      <c r="K740" s="63"/>
    </row>
    <row r="741" spans="1:11" ht="15.75">
      <c r="A741" s="60" t="s">
        <v>2022</v>
      </c>
      <c r="B741" s="3"/>
      <c r="C741" s="3"/>
      <c r="D741" s="33">
        <f t="shared" si="21"/>
        <v>3101.1999999999989</v>
      </c>
      <c r="E741" s="9">
        <v>3101.1999999999989</v>
      </c>
      <c r="G741" s="277"/>
      <c r="H741" s="63"/>
      <c r="I741" s="345"/>
      <c r="J741" s="337"/>
      <c r="K741" s="63"/>
    </row>
    <row r="742" spans="1:11" ht="15.75">
      <c r="A742" s="3" t="s">
        <v>3385</v>
      </c>
      <c r="B742" s="3"/>
      <c r="C742" s="3"/>
      <c r="D742" s="33">
        <f t="shared" si="21"/>
        <v>1967.5999999999985</v>
      </c>
      <c r="E742" s="9">
        <v>1967.5999999999985</v>
      </c>
      <c r="G742" s="63"/>
      <c r="H742" s="63"/>
      <c r="I742" s="358"/>
      <c r="J742" s="337"/>
      <c r="K742" s="63"/>
    </row>
    <row r="743" spans="1:11" ht="15.75">
      <c r="A743" s="82" t="s">
        <v>1653</v>
      </c>
      <c r="B743" s="3"/>
      <c r="C743" s="3"/>
      <c r="D743" s="33">
        <f t="shared" si="21"/>
        <v>2312.6000000000095</v>
      </c>
      <c r="E743" s="9">
        <v>2312.6000000000095</v>
      </c>
      <c r="G743" s="225"/>
      <c r="H743" s="63"/>
      <c r="I743" s="345"/>
      <c r="J743" s="337"/>
      <c r="K743" s="63"/>
    </row>
    <row r="744" spans="1:11" ht="15.75">
      <c r="A744" s="3" t="s">
        <v>771</v>
      </c>
      <c r="B744" s="3"/>
      <c r="C744" s="3"/>
      <c r="D744" s="33">
        <f t="shared" si="21"/>
        <v>2126.6000000000022</v>
      </c>
      <c r="E744" s="9">
        <v>2126.6000000000022</v>
      </c>
      <c r="G744" s="63"/>
      <c r="H744" s="63"/>
      <c r="I744" s="345"/>
      <c r="J744" s="337"/>
      <c r="K744" s="63"/>
    </row>
    <row r="745" spans="1:11" ht="15.75">
      <c r="A745" s="60" t="s">
        <v>2052</v>
      </c>
      <c r="B745" s="3"/>
      <c r="C745" s="3"/>
      <c r="D745" s="33">
        <f t="shared" si="21"/>
        <v>1496.2999999999975</v>
      </c>
      <c r="E745" s="9">
        <v>1496.2999999999975</v>
      </c>
      <c r="G745" s="277"/>
      <c r="H745" s="63"/>
      <c r="I745" s="345"/>
      <c r="J745" s="337"/>
      <c r="K745" s="63"/>
    </row>
    <row r="746" spans="1:11" ht="15.75">
      <c r="A746" s="3" t="s">
        <v>788</v>
      </c>
      <c r="B746" s="3"/>
      <c r="C746" s="3"/>
      <c r="D746" s="33">
        <f t="shared" si="21"/>
        <v>2225.7000000000007</v>
      </c>
      <c r="E746" s="9">
        <v>2225.7000000000007</v>
      </c>
      <c r="G746" s="63"/>
      <c r="H746" s="63"/>
      <c r="I746" s="345"/>
      <c r="J746" s="337"/>
      <c r="K746" s="63"/>
    </row>
    <row r="747" spans="1:11" ht="15.75">
      <c r="A747" s="60" t="s">
        <v>2005</v>
      </c>
      <c r="B747" s="3"/>
      <c r="C747" s="3"/>
      <c r="D747" s="33">
        <f t="shared" si="21"/>
        <v>2220.7999999999993</v>
      </c>
      <c r="E747" s="9">
        <v>2220.7999999999993</v>
      </c>
      <c r="G747" s="277"/>
      <c r="H747" s="63"/>
      <c r="I747" s="345"/>
      <c r="J747" s="337"/>
      <c r="K747" s="63"/>
    </row>
    <row r="748" spans="1:11" ht="15.75">
      <c r="A748" s="3" t="s">
        <v>3367</v>
      </c>
      <c r="B748" s="3"/>
      <c r="C748" s="3"/>
      <c r="D748" s="33">
        <f t="shared" si="21"/>
        <v>1574.8000000000047</v>
      </c>
      <c r="E748" s="9">
        <v>1574.8000000000047</v>
      </c>
      <c r="G748" s="63"/>
      <c r="H748" s="63"/>
      <c r="I748" s="358"/>
      <c r="J748" s="337"/>
      <c r="K748" s="63"/>
    </row>
    <row r="749" spans="1:11" ht="15.75">
      <c r="A749" s="3" t="s">
        <v>153</v>
      </c>
      <c r="B749" s="3"/>
      <c r="C749" s="3"/>
      <c r="D749" s="33">
        <f t="shared" si="21"/>
        <v>1886.1999999999989</v>
      </c>
      <c r="E749" s="9">
        <v>1886.1999999999989</v>
      </c>
      <c r="G749" s="63"/>
      <c r="H749" s="63"/>
      <c r="I749" s="345"/>
      <c r="J749" s="337"/>
      <c r="K749" s="63"/>
    </row>
    <row r="750" spans="1:11" ht="15.75">
      <c r="A750" s="60" t="s">
        <v>2023</v>
      </c>
      <c r="B750" s="3"/>
      <c r="C750" s="3"/>
      <c r="D750" s="33">
        <f t="shared" si="21"/>
        <v>1028.1000000000004</v>
      </c>
      <c r="E750" s="9">
        <v>1028.1000000000004</v>
      </c>
      <c r="G750" s="277"/>
      <c r="H750" s="63"/>
      <c r="I750" s="345"/>
      <c r="J750" s="337"/>
      <c r="K750" s="63"/>
    </row>
    <row r="751" spans="1:11" ht="15.75">
      <c r="A751" s="3" t="s">
        <v>3370</v>
      </c>
      <c r="B751" s="3"/>
      <c r="C751" s="3"/>
      <c r="D751" s="33">
        <f t="shared" si="21"/>
        <v>1659.1999999999953</v>
      </c>
      <c r="E751" s="9">
        <v>1659.1999999999953</v>
      </c>
      <c r="G751" s="63"/>
      <c r="H751" s="63"/>
      <c r="I751" s="358"/>
      <c r="J751" s="337"/>
      <c r="K751" s="63"/>
    </row>
    <row r="752" spans="1:11" ht="15.75">
      <c r="A752" s="3" t="s">
        <v>3384</v>
      </c>
      <c r="B752" s="3"/>
      <c r="C752" s="3"/>
      <c r="D752" s="33">
        <f t="shared" si="21"/>
        <v>1227.3000000000011</v>
      </c>
      <c r="E752" s="9">
        <v>1227.3000000000011</v>
      </c>
      <c r="G752" s="63"/>
      <c r="H752" s="63"/>
      <c r="I752" s="358"/>
      <c r="J752" s="337"/>
      <c r="K752" s="63"/>
    </row>
    <row r="753" spans="1:11" ht="15.75">
      <c r="A753" s="3" t="s">
        <v>9</v>
      </c>
      <c r="B753" s="3"/>
      <c r="C753" s="3"/>
      <c r="D753" s="33">
        <f t="shared" si="21"/>
        <v>2328.7000000000007</v>
      </c>
      <c r="E753" s="9">
        <v>2328.7000000000007</v>
      </c>
      <c r="G753" s="277"/>
      <c r="H753" s="63"/>
      <c r="I753" s="346"/>
      <c r="J753" s="337"/>
      <c r="K753" s="63"/>
    </row>
    <row r="754" spans="1:11" ht="15.75">
      <c r="A754" s="60" t="s">
        <v>2017</v>
      </c>
      <c r="B754" s="3"/>
      <c r="C754" s="3"/>
      <c r="D754" s="33">
        <f t="shared" si="21"/>
        <v>1530.5</v>
      </c>
      <c r="E754" s="9">
        <v>1530.5</v>
      </c>
      <c r="G754" s="277"/>
      <c r="H754" s="63"/>
      <c r="I754" s="345"/>
      <c r="J754" s="337"/>
      <c r="K754" s="63"/>
    </row>
    <row r="755" spans="1:11" ht="15.75">
      <c r="A755" s="60" t="s">
        <v>11</v>
      </c>
      <c r="B755" s="3"/>
      <c r="C755" s="3"/>
      <c r="D755" s="33">
        <f t="shared" si="21"/>
        <v>2706.399999999996</v>
      </c>
      <c r="E755" s="9">
        <v>2706.399999999996</v>
      </c>
      <c r="G755" s="277"/>
      <c r="H755" s="63"/>
      <c r="I755" s="345"/>
      <c r="J755" s="337"/>
      <c r="K755" s="63"/>
    </row>
    <row r="756" spans="1:11" ht="15.75">
      <c r="A756" s="3" t="s">
        <v>3368</v>
      </c>
      <c r="B756" s="3"/>
      <c r="C756" s="3"/>
      <c r="D756" s="33">
        <f t="shared" si="21"/>
        <v>2077.6499999999996</v>
      </c>
      <c r="E756" s="9">
        <v>2077.6499999999996</v>
      </c>
      <c r="G756" s="63"/>
      <c r="H756" s="63"/>
      <c r="I756" s="358"/>
      <c r="J756" s="337"/>
      <c r="K756" s="63"/>
    </row>
    <row r="757" spans="1:11" ht="15.75">
      <c r="A757" s="60" t="s">
        <v>2024</v>
      </c>
      <c r="B757" s="3"/>
      <c r="C757" s="3"/>
      <c r="D757" s="33">
        <f t="shared" si="21"/>
        <v>2603.9999999999982</v>
      </c>
      <c r="E757" s="9">
        <v>2603.9999999999982</v>
      </c>
      <c r="G757" s="277"/>
      <c r="H757" s="63"/>
      <c r="I757" s="345"/>
      <c r="J757" s="337"/>
      <c r="K757" s="63"/>
    </row>
    <row r="758" spans="1:11" ht="15.75">
      <c r="A758" s="82" t="s">
        <v>1655</v>
      </c>
      <c r="B758" s="3"/>
      <c r="C758" s="3"/>
      <c r="D758" s="33">
        <f t="shared" si="21"/>
        <v>2341.6000000000022</v>
      </c>
      <c r="E758" s="9">
        <v>2341.6000000000022</v>
      </c>
      <c r="G758" s="225"/>
      <c r="H758" s="63"/>
      <c r="I758" s="345"/>
      <c r="J758" s="337"/>
      <c r="K758" s="63"/>
    </row>
    <row r="759" spans="1:11" ht="15.75">
      <c r="A759" s="3" t="s">
        <v>728</v>
      </c>
      <c r="B759" s="3"/>
      <c r="C759" s="3"/>
      <c r="D759" s="33">
        <f t="shared" si="21"/>
        <v>1287.4000000000015</v>
      </c>
      <c r="E759" s="9">
        <v>1287.4000000000015</v>
      </c>
      <c r="G759" s="63"/>
      <c r="H759" s="63"/>
      <c r="I759" s="345"/>
      <c r="J759" s="337"/>
      <c r="K759" s="63"/>
    </row>
    <row r="760" spans="1:11" ht="15.75">
      <c r="A760" s="60" t="s">
        <v>2010</v>
      </c>
      <c r="B760" s="3"/>
      <c r="C760" s="3"/>
      <c r="D760" s="33">
        <f t="shared" si="21"/>
        <v>1608.2000000000025</v>
      </c>
      <c r="E760" s="9">
        <v>1608.2000000000025</v>
      </c>
      <c r="G760" s="277"/>
      <c r="H760" s="63"/>
      <c r="I760" s="345"/>
      <c r="J760" s="337"/>
      <c r="K760" s="63"/>
    </row>
    <row r="761" spans="1:11" ht="15.75">
      <c r="A761" s="3" t="s">
        <v>3378</v>
      </c>
      <c r="B761" s="3"/>
      <c r="C761" s="3"/>
      <c r="D761" s="33">
        <f t="shared" si="21"/>
        <v>1543.4000000000015</v>
      </c>
      <c r="E761" s="9">
        <v>1543.4000000000015</v>
      </c>
      <c r="G761" s="63"/>
      <c r="H761" s="63"/>
      <c r="I761" s="358"/>
      <c r="J761" s="337"/>
      <c r="K761" s="63"/>
    </row>
    <row r="762" spans="1:11" ht="15.75">
      <c r="A762" s="3" t="s">
        <v>783</v>
      </c>
      <c r="B762" s="3"/>
      <c r="C762" s="3"/>
      <c r="D762" s="33">
        <f t="shared" si="21"/>
        <v>1705.9999999999964</v>
      </c>
      <c r="E762" s="9">
        <v>1705.9999999999964</v>
      </c>
      <c r="G762" s="277"/>
      <c r="H762" s="63"/>
      <c r="I762" s="346"/>
      <c r="J762" s="337"/>
      <c r="K762" s="63"/>
    </row>
    <row r="763" spans="1:11" ht="15.75">
      <c r="A763" s="60" t="s">
        <v>13</v>
      </c>
      <c r="B763" s="3"/>
      <c r="C763" s="3"/>
      <c r="D763" s="33">
        <f t="shared" si="21"/>
        <v>1771.5000000000036</v>
      </c>
      <c r="E763" s="9">
        <v>1771.5000000000036</v>
      </c>
      <c r="G763" s="277"/>
      <c r="H763" s="63"/>
      <c r="I763" s="346"/>
      <c r="J763" s="337"/>
      <c r="K763" s="63"/>
    </row>
    <row r="764" spans="1:11" ht="15.75">
      <c r="A764" s="3" t="s">
        <v>734</v>
      </c>
      <c r="B764" s="3"/>
      <c r="C764" s="3"/>
      <c r="D764" s="33">
        <f t="shared" si="21"/>
        <v>1966.2999999999993</v>
      </c>
      <c r="E764" s="9">
        <v>1966.2999999999993</v>
      </c>
      <c r="G764" s="63"/>
      <c r="H764" s="63"/>
      <c r="I764" s="345"/>
      <c r="J764" s="337"/>
      <c r="K764" s="63"/>
    </row>
    <row r="765" spans="1:11" ht="15.75">
      <c r="A765" s="60" t="s">
        <v>15</v>
      </c>
      <c r="B765" s="3"/>
      <c r="C765" s="3"/>
      <c r="D765" s="33">
        <f t="shared" ref="D765:D796" si="22">SUM(E765:DZ765)</f>
        <v>1315.6999999999989</v>
      </c>
      <c r="E765" s="9">
        <v>1315.6999999999989</v>
      </c>
      <c r="G765" s="277"/>
      <c r="H765" s="63"/>
      <c r="I765" s="345"/>
      <c r="J765" s="337"/>
      <c r="K765" s="63"/>
    </row>
    <row r="766" spans="1:11" ht="15.75">
      <c r="A766" s="3" t="s">
        <v>3393</v>
      </c>
      <c r="B766" s="3"/>
      <c r="C766" s="3"/>
      <c r="D766" s="33">
        <f t="shared" si="22"/>
        <v>2397.4000000000015</v>
      </c>
      <c r="E766" s="9">
        <v>2397.4000000000015</v>
      </c>
      <c r="G766" s="63"/>
      <c r="H766" s="63"/>
      <c r="I766" s="358"/>
      <c r="J766" s="337"/>
      <c r="K766" s="63"/>
    </row>
    <row r="767" spans="1:11" ht="15.75">
      <c r="A767" s="60" t="s">
        <v>2006</v>
      </c>
      <c r="B767" s="3"/>
      <c r="C767" s="3"/>
      <c r="D767" s="33">
        <f t="shared" si="22"/>
        <v>1546.8999999999969</v>
      </c>
      <c r="E767" s="9">
        <v>1546.8999999999969</v>
      </c>
      <c r="G767" s="277"/>
      <c r="H767" s="63"/>
      <c r="I767" s="346"/>
      <c r="J767" s="337"/>
      <c r="K767" s="63"/>
    </row>
    <row r="768" spans="1:11" ht="15.75">
      <c r="A768" s="60" t="s">
        <v>17</v>
      </c>
      <c r="B768" s="3"/>
      <c r="C768" s="3"/>
      <c r="D768" s="33">
        <f t="shared" si="22"/>
        <v>2482.3000000000011</v>
      </c>
      <c r="E768" s="9">
        <v>2482.3000000000011</v>
      </c>
      <c r="G768" s="277"/>
      <c r="H768" s="63"/>
      <c r="I768" s="345"/>
      <c r="J768" s="337"/>
      <c r="K768" s="63"/>
    </row>
    <row r="769" spans="1:11" ht="15.75">
      <c r="A769" s="3" t="s">
        <v>757</v>
      </c>
      <c r="B769" s="3"/>
      <c r="C769" s="3"/>
      <c r="D769" s="33">
        <f t="shared" si="22"/>
        <v>1443</v>
      </c>
      <c r="E769" s="9">
        <v>1443</v>
      </c>
      <c r="G769" s="63"/>
      <c r="H769" s="63"/>
      <c r="I769" s="345"/>
      <c r="J769" s="337"/>
      <c r="K769" s="63"/>
    </row>
    <row r="770" spans="1:11" ht="15.75">
      <c r="A770" s="3" t="s">
        <v>162</v>
      </c>
      <c r="B770" s="3"/>
      <c r="C770" s="3"/>
      <c r="D770" s="33">
        <f t="shared" si="22"/>
        <v>1877.0000000000055</v>
      </c>
      <c r="E770" s="9">
        <v>1877.0000000000055</v>
      </c>
      <c r="G770" s="63"/>
      <c r="H770" s="63"/>
      <c r="I770" s="345"/>
      <c r="J770" s="337"/>
      <c r="K770" s="63"/>
    </row>
    <row r="771" spans="1:11" ht="15.75">
      <c r="A771" s="3" t="s">
        <v>3372</v>
      </c>
      <c r="B771" s="3"/>
      <c r="C771" s="3"/>
      <c r="D771" s="33">
        <f t="shared" si="22"/>
        <v>658.10000000000218</v>
      </c>
      <c r="E771" s="9">
        <v>658.10000000000218</v>
      </c>
      <c r="G771" s="63"/>
      <c r="H771" s="63"/>
      <c r="I771" s="358"/>
      <c r="J771" s="337"/>
      <c r="K771" s="63"/>
    </row>
    <row r="772" spans="1:11" ht="15.75">
      <c r="A772" s="3" t="s">
        <v>3397</v>
      </c>
      <c r="B772" s="3"/>
      <c r="C772" s="3"/>
      <c r="D772" s="33">
        <f t="shared" si="22"/>
        <v>1450.2999999999993</v>
      </c>
      <c r="E772" s="9">
        <v>1450.2999999999993</v>
      </c>
      <c r="G772" s="63"/>
      <c r="H772" s="63"/>
      <c r="I772" s="358"/>
      <c r="J772" s="337"/>
      <c r="K772" s="63"/>
    </row>
    <row r="773" spans="1:11" ht="15.75">
      <c r="A773" s="3" t="s">
        <v>3375</v>
      </c>
      <c r="B773" s="3"/>
      <c r="C773" s="3"/>
      <c r="D773" s="33">
        <f t="shared" si="22"/>
        <v>701.40000000000146</v>
      </c>
      <c r="E773" s="9">
        <v>701.40000000000146</v>
      </c>
      <c r="G773" s="63"/>
      <c r="H773" s="63"/>
      <c r="I773" s="358"/>
      <c r="J773" s="337"/>
      <c r="K773" s="63"/>
    </row>
    <row r="774" spans="1:11" ht="15.75">
      <c r="A774" s="82" t="s">
        <v>1643</v>
      </c>
      <c r="B774" s="3"/>
      <c r="C774" s="3"/>
      <c r="D774" s="33">
        <f t="shared" si="22"/>
        <v>1840.5000000000036</v>
      </c>
      <c r="E774" s="9">
        <v>1840.5000000000036</v>
      </c>
      <c r="G774" s="225"/>
      <c r="H774" s="63"/>
      <c r="I774" s="345"/>
      <c r="J774" s="337"/>
      <c r="K774" s="63"/>
    </row>
    <row r="775" spans="1:11" ht="15.75">
      <c r="A775" s="3" t="s">
        <v>3371</v>
      </c>
      <c r="B775" s="3"/>
      <c r="C775" s="3"/>
      <c r="D775" s="33">
        <f t="shared" si="22"/>
        <v>1787.2000000000044</v>
      </c>
      <c r="E775" s="9">
        <v>1787.2000000000044</v>
      </c>
      <c r="G775" s="63"/>
      <c r="H775" s="63"/>
      <c r="I775" s="358"/>
      <c r="J775" s="337"/>
      <c r="K775" s="63"/>
    </row>
    <row r="776" spans="1:11" ht="15.75">
      <c r="A776" s="3" t="s">
        <v>800</v>
      </c>
      <c r="B776" s="3"/>
      <c r="C776" s="3"/>
      <c r="D776" s="33">
        <f t="shared" si="22"/>
        <v>2190.0000000000055</v>
      </c>
      <c r="E776" s="9">
        <v>2190.0000000000055</v>
      </c>
      <c r="G776" s="277"/>
      <c r="H776" s="63"/>
      <c r="I776" s="345"/>
      <c r="J776" s="337"/>
      <c r="K776" s="63"/>
    </row>
    <row r="777" spans="1:11" ht="15.75">
      <c r="A777" s="60" t="s">
        <v>4496</v>
      </c>
      <c r="B777" s="3"/>
      <c r="C777" s="3"/>
      <c r="D777" s="33">
        <f t="shared" si="22"/>
        <v>2262.0999999999967</v>
      </c>
      <c r="E777" s="9">
        <v>2262.0999999999967</v>
      </c>
      <c r="G777" s="277"/>
      <c r="H777" s="63"/>
      <c r="I777" s="345"/>
      <c r="J777" s="337"/>
      <c r="K777" s="63"/>
    </row>
    <row r="778" spans="1:11" ht="15.75">
      <c r="A778" s="3" t="s">
        <v>796</v>
      </c>
      <c r="B778" s="3"/>
      <c r="C778" s="3"/>
      <c r="D778" s="33">
        <f t="shared" si="22"/>
        <v>686.70000000000073</v>
      </c>
      <c r="E778" s="9">
        <v>686.70000000000073</v>
      </c>
      <c r="G778" s="63"/>
      <c r="H778" s="63"/>
      <c r="I778" s="345"/>
      <c r="J778" s="337"/>
      <c r="K778" s="63"/>
    </row>
    <row r="779" spans="1:11" ht="15.75">
      <c r="A779" t="s">
        <v>21</v>
      </c>
      <c r="B779" s="3"/>
      <c r="C779" s="3"/>
      <c r="D779" s="33">
        <f t="shared" si="22"/>
        <v>2034.5999999999985</v>
      </c>
      <c r="E779" s="9">
        <v>2034.5999999999985</v>
      </c>
      <c r="G779" s="63"/>
      <c r="H779" s="63"/>
      <c r="I779" s="345"/>
      <c r="J779" s="337"/>
      <c r="K779" s="63"/>
    </row>
    <row r="780" spans="1:11" ht="15.75">
      <c r="A780" s="3" t="s">
        <v>141</v>
      </c>
      <c r="B780" s="3"/>
      <c r="C780" s="3"/>
      <c r="D780" s="33">
        <f t="shared" si="22"/>
        <v>2060.6999999999935</v>
      </c>
      <c r="E780" s="9">
        <v>2060.6999999999935</v>
      </c>
      <c r="G780" s="63"/>
      <c r="H780" s="63"/>
      <c r="I780" s="345"/>
      <c r="J780" s="337"/>
      <c r="K780" s="63"/>
    </row>
    <row r="781" spans="1:11" ht="15.75">
      <c r="A781" s="60" t="s">
        <v>3364</v>
      </c>
      <c r="B781" s="3"/>
      <c r="C781" s="3"/>
      <c r="D781" s="33">
        <f t="shared" si="22"/>
        <v>2094.0999999999985</v>
      </c>
      <c r="E781" s="9">
        <v>2094.0999999999985</v>
      </c>
      <c r="G781" s="277"/>
      <c r="H781" s="63"/>
      <c r="I781" s="346"/>
      <c r="J781" s="337"/>
      <c r="K781" s="63"/>
    </row>
    <row r="782" spans="1:11" ht="15.75">
      <c r="A782" s="60" t="s">
        <v>2025</v>
      </c>
      <c r="B782" s="3"/>
      <c r="C782" s="3"/>
      <c r="D782" s="33">
        <f t="shared" si="22"/>
        <v>2966.8000000000011</v>
      </c>
      <c r="E782" s="9">
        <v>2966.8000000000011</v>
      </c>
      <c r="G782" s="277"/>
      <c r="H782" s="63"/>
      <c r="I782" s="345"/>
      <c r="J782" s="337"/>
      <c r="K782" s="63"/>
    </row>
    <row r="783" spans="1:11" ht="15.75">
      <c r="A783" s="3" t="s">
        <v>3374</v>
      </c>
      <c r="B783" s="3"/>
      <c r="C783" s="3"/>
      <c r="D783" s="33">
        <f t="shared" si="22"/>
        <v>2282.5999999999985</v>
      </c>
      <c r="E783" s="9">
        <v>2282.5999999999985</v>
      </c>
      <c r="G783" s="63"/>
      <c r="H783" s="63"/>
      <c r="I783" s="358"/>
      <c r="J783" s="337"/>
      <c r="K783" s="63"/>
    </row>
    <row r="784" spans="1:11" ht="15.75">
      <c r="A784" s="60" t="s">
        <v>2026</v>
      </c>
      <c r="B784" s="3"/>
      <c r="C784" s="3"/>
      <c r="D784" s="33">
        <f t="shared" si="22"/>
        <v>2064.9000000000015</v>
      </c>
      <c r="E784" s="9">
        <v>2064.9000000000015</v>
      </c>
      <c r="G784" s="277"/>
      <c r="H784" s="63"/>
      <c r="I784" s="345"/>
      <c r="J784" s="337"/>
      <c r="K784" s="63"/>
    </row>
    <row r="785" spans="1:11" ht="15.75">
      <c r="A785" s="82" t="s">
        <v>1644</v>
      </c>
      <c r="B785" s="3"/>
      <c r="C785" s="3"/>
      <c r="D785" s="33">
        <f t="shared" si="22"/>
        <v>3737.5999999999967</v>
      </c>
      <c r="E785" s="9">
        <v>3737.5999999999967</v>
      </c>
      <c r="G785" s="225"/>
      <c r="H785" s="63"/>
      <c r="I785" s="345"/>
      <c r="J785" s="337"/>
      <c r="K785" s="63"/>
    </row>
    <row r="786" spans="1:11" ht="15.75">
      <c r="A786" s="3" t="s">
        <v>762</v>
      </c>
      <c r="B786" s="3"/>
      <c r="C786" s="3"/>
      <c r="D786" s="33">
        <f t="shared" si="22"/>
        <v>475.19999999999709</v>
      </c>
      <c r="E786" s="9">
        <v>475.19999999999709</v>
      </c>
      <c r="G786" s="63"/>
      <c r="H786" s="63"/>
      <c r="I786" s="345"/>
      <c r="J786" s="337"/>
      <c r="K786" s="63"/>
    </row>
    <row r="787" spans="1:11" ht="15.75">
      <c r="A787" s="3" t="s">
        <v>3373</v>
      </c>
      <c r="B787" s="3"/>
      <c r="C787" s="3"/>
      <c r="D787" s="33">
        <f t="shared" si="22"/>
        <v>1973.0999999999967</v>
      </c>
      <c r="E787" s="9">
        <v>1973.0999999999967</v>
      </c>
      <c r="G787" s="63"/>
      <c r="H787" s="63"/>
      <c r="I787" s="358"/>
      <c r="J787" s="337"/>
      <c r="K787" s="63"/>
    </row>
    <row r="788" spans="1:11" ht="15.75">
      <c r="A788" s="3" t="s">
        <v>3380</v>
      </c>
      <c r="B788" s="3"/>
      <c r="C788" s="3"/>
      <c r="D788" s="33">
        <f t="shared" si="22"/>
        <v>1100.7999999999975</v>
      </c>
      <c r="E788" s="9">
        <v>1100.7999999999975</v>
      </c>
      <c r="G788" s="63"/>
      <c r="H788" s="63"/>
      <c r="I788" s="358"/>
      <c r="J788" s="337"/>
      <c r="K788" s="63"/>
    </row>
    <row r="789" spans="1:11" ht="15.75">
      <c r="A789" s="3" t="s">
        <v>763</v>
      </c>
      <c r="B789" s="3"/>
      <c r="C789" s="3"/>
      <c r="D789" s="33">
        <f t="shared" si="22"/>
        <v>1199.7000000000025</v>
      </c>
      <c r="E789" s="9">
        <v>1199.7000000000025</v>
      </c>
      <c r="G789" s="63"/>
      <c r="H789" s="63"/>
      <c r="I789" s="345"/>
      <c r="J789" s="337"/>
      <c r="K789" s="63"/>
    </row>
    <row r="790" spans="1:11" ht="15.75">
      <c r="A790" s="60" t="s">
        <v>23</v>
      </c>
      <c r="B790" s="3"/>
      <c r="C790" s="3"/>
      <c r="D790" s="33">
        <f t="shared" si="22"/>
        <v>1254.3000000000011</v>
      </c>
      <c r="E790" s="9">
        <v>1254.3000000000011</v>
      </c>
      <c r="G790" s="277"/>
      <c r="H790" s="63"/>
      <c r="I790" s="345"/>
      <c r="J790" s="337"/>
      <c r="K790" s="63"/>
    </row>
    <row r="791" spans="1:11" ht="15.75">
      <c r="A791" s="60" t="s">
        <v>25</v>
      </c>
      <c r="B791" s="3"/>
      <c r="C791" s="3"/>
      <c r="D791" s="33">
        <f t="shared" si="22"/>
        <v>2535.2999999999975</v>
      </c>
      <c r="E791" s="9">
        <v>2535.2999999999975</v>
      </c>
      <c r="G791" s="63"/>
      <c r="H791" s="63"/>
      <c r="I791" s="345"/>
      <c r="J791" s="337"/>
      <c r="K791" s="63"/>
    </row>
    <row r="792" spans="1:11" ht="15.75">
      <c r="A792" s="82" t="s">
        <v>1654</v>
      </c>
      <c r="B792" s="3"/>
      <c r="C792" s="3"/>
      <c r="D792" s="33">
        <f t="shared" si="22"/>
        <v>1588.9000000000033</v>
      </c>
      <c r="E792" s="9">
        <v>1588.9000000000033</v>
      </c>
      <c r="G792" s="225"/>
      <c r="H792" s="63"/>
      <c r="I792" s="345"/>
      <c r="J792" s="337"/>
      <c r="K792" s="63"/>
    </row>
    <row r="793" spans="1:11" ht="15.75">
      <c r="A793" s="82" t="s">
        <v>1656</v>
      </c>
      <c r="B793" s="3"/>
      <c r="C793" s="3"/>
      <c r="D793" s="33">
        <f t="shared" si="22"/>
        <v>759.29999999999745</v>
      </c>
      <c r="E793" s="9">
        <v>759.29999999999745</v>
      </c>
      <c r="G793" s="225"/>
      <c r="H793" s="63"/>
      <c r="I793" s="346"/>
      <c r="J793" s="337"/>
      <c r="K793" s="63"/>
    </row>
    <row r="794" spans="1:11" ht="15.75">
      <c r="A794" s="3" t="s">
        <v>3369</v>
      </c>
      <c r="B794" s="3"/>
      <c r="C794" s="3"/>
      <c r="D794" s="33">
        <f t="shared" si="22"/>
        <v>1668.2999999999993</v>
      </c>
      <c r="E794" s="9">
        <v>1668.2999999999993</v>
      </c>
      <c r="G794" s="63"/>
      <c r="H794" s="63"/>
      <c r="I794" s="358"/>
      <c r="J794" s="337"/>
      <c r="K794" s="63"/>
    </row>
    <row r="795" spans="1:11" ht="15.75">
      <c r="A795" s="3" t="s">
        <v>746</v>
      </c>
      <c r="B795" s="3"/>
      <c r="C795" s="3"/>
      <c r="D795" s="33">
        <f t="shared" si="22"/>
        <v>1836.5999999999985</v>
      </c>
      <c r="E795" s="9">
        <v>1836.5999999999985</v>
      </c>
      <c r="G795" s="63"/>
      <c r="H795" s="63"/>
      <c r="I795" s="345"/>
      <c r="J795" s="337"/>
      <c r="K795" s="63"/>
    </row>
    <row r="796" spans="1:11" ht="15.75">
      <c r="A796" s="60" t="s">
        <v>27</v>
      </c>
      <c r="B796" s="3"/>
      <c r="C796" s="3"/>
      <c r="D796" s="33">
        <f t="shared" si="22"/>
        <v>1562.7000000000062</v>
      </c>
      <c r="E796" s="9">
        <v>1562.7000000000062</v>
      </c>
      <c r="G796" s="277"/>
      <c r="H796" s="63"/>
      <c r="I796" s="346"/>
      <c r="J796" s="337"/>
      <c r="K796" s="63"/>
    </row>
    <row r="797" spans="1:11" ht="15.75">
      <c r="A797" s="3" t="s">
        <v>778</v>
      </c>
      <c r="B797" s="3"/>
      <c r="C797" s="3"/>
      <c r="D797" s="33">
        <f t="shared" ref="D797:D828" si="23">SUM(E797:DZ797)</f>
        <v>2487.6999999999989</v>
      </c>
      <c r="E797" s="9">
        <v>2487.6999999999989</v>
      </c>
      <c r="G797" s="63"/>
      <c r="H797" s="63"/>
      <c r="I797" s="346"/>
      <c r="J797" s="337"/>
      <c r="K797" s="63"/>
    </row>
    <row r="798" spans="1:11" ht="15.75">
      <c r="A798" s="3" t="s">
        <v>154</v>
      </c>
      <c r="B798" s="3"/>
      <c r="C798" s="3"/>
      <c r="D798" s="33">
        <f t="shared" si="23"/>
        <v>3437.600000000004</v>
      </c>
      <c r="E798" s="9">
        <v>3437.600000000004</v>
      </c>
      <c r="G798" s="277"/>
      <c r="H798" s="63"/>
      <c r="I798" s="345"/>
      <c r="J798" s="337"/>
      <c r="K798" s="63"/>
    </row>
    <row r="799" spans="1:11" ht="15.75">
      <c r="A799" s="3" t="s">
        <v>3381</v>
      </c>
      <c r="B799" s="3"/>
      <c r="C799" s="3"/>
      <c r="D799" s="33">
        <f t="shared" si="23"/>
        <v>1239.7999999999993</v>
      </c>
      <c r="E799" s="9">
        <v>1239.7999999999993</v>
      </c>
      <c r="G799" s="63"/>
      <c r="H799" s="63"/>
      <c r="I799" s="358"/>
      <c r="J799" s="337"/>
      <c r="K799" s="63"/>
    </row>
    <row r="800" spans="1:11" ht="15.75">
      <c r="A800" s="3" t="s">
        <v>764</v>
      </c>
      <c r="B800" s="3"/>
      <c r="C800" s="3"/>
      <c r="D800" s="33">
        <f t="shared" si="23"/>
        <v>1187.4000000000051</v>
      </c>
      <c r="E800" s="9">
        <v>1187.4000000000051</v>
      </c>
      <c r="G800" s="63"/>
      <c r="H800" s="63"/>
      <c r="I800" s="346"/>
      <c r="J800" s="337"/>
      <c r="K800" s="63"/>
    </row>
    <row r="801" spans="1:11" ht="15.75">
      <c r="A801" t="s">
        <v>142</v>
      </c>
      <c r="B801" s="3"/>
      <c r="C801" s="3"/>
      <c r="D801" s="33">
        <f t="shared" si="23"/>
        <v>1670.2000000000025</v>
      </c>
      <c r="E801" s="9">
        <v>1670.2000000000025</v>
      </c>
      <c r="G801" s="63"/>
      <c r="H801" s="63"/>
      <c r="I801" s="345"/>
      <c r="J801" s="337"/>
      <c r="K801" s="63"/>
    </row>
    <row r="802" spans="1:11" ht="15.75">
      <c r="A802" s="3" t="s">
        <v>738</v>
      </c>
      <c r="B802" s="3"/>
      <c r="C802" s="3"/>
      <c r="D802" s="33">
        <f t="shared" si="23"/>
        <v>1088.7999999999993</v>
      </c>
      <c r="E802" s="9">
        <v>1088.7999999999993</v>
      </c>
      <c r="G802" s="63"/>
      <c r="H802" s="63"/>
      <c r="I802" s="345"/>
      <c r="J802" s="337"/>
      <c r="K802" s="63"/>
    </row>
    <row r="803" spans="1:11" ht="15.75">
      <c r="A803" s="82" t="s">
        <v>1660</v>
      </c>
      <c r="B803" s="3"/>
      <c r="C803" s="3"/>
      <c r="D803" s="33">
        <f t="shared" si="23"/>
        <v>1909.0999999999985</v>
      </c>
      <c r="E803" s="9">
        <v>1909.0999999999985</v>
      </c>
      <c r="G803" s="225"/>
      <c r="H803" s="63"/>
      <c r="I803" s="345"/>
      <c r="J803" s="337"/>
      <c r="K803" s="63"/>
    </row>
    <row r="804" spans="1:11" ht="15.75">
      <c r="A804" s="3" t="s">
        <v>3396</v>
      </c>
      <c r="B804" s="3"/>
      <c r="C804" s="3"/>
      <c r="D804" s="33">
        <f t="shared" si="23"/>
        <v>1244.9500000000007</v>
      </c>
      <c r="E804" s="9">
        <v>1244.9500000000007</v>
      </c>
      <c r="G804" s="63"/>
      <c r="H804" s="63"/>
      <c r="I804" s="358"/>
      <c r="J804" s="337"/>
      <c r="K804" s="63"/>
    </row>
    <row r="805" spans="1:11" ht="15.75">
      <c r="A805" s="3" t="s">
        <v>779</v>
      </c>
      <c r="B805" s="3"/>
      <c r="C805" s="3"/>
      <c r="D805" s="33">
        <f t="shared" si="23"/>
        <v>3714.6999999999989</v>
      </c>
      <c r="E805" s="9">
        <v>3714.6999999999989</v>
      </c>
      <c r="G805" s="277"/>
      <c r="H805" s="63"/>
      <c r="I805" s="345"/>
      <c r="J805" s="337"/>
      <c r="K805" s="63"/>
    </row>
    <row r="806" spans="1:11" ht="15.75">
      <c r="A806" s="60" t="s">
        <v>2049</v>
      </c>
      <c r="B806" s="3"/>
      <c r="C806" s="3"/>
      <c r="D806" s="33">
        <f t="shared" si="23"/>
        <v>695.50000000000182</v>
      </c>
      <c r="E806" s="9">
        <v>695.50000000000182</v>
      </c>
      <c r="G806" s="277"/>
      <c r="H806" s="63"/>
      <c r="I806" s="345"/>
      <c r="J806" s="337"/>
      <c r="K806" s="63"/>
    </row>
    <row r="807" spans="1:11" ht="15.75">
      <c r="A807" s="3" t="s">
        <v>749</v>
      </c>
      <c r="B807" s="3"/>
      <c r="C807" s="3"/>
      <c r="D807" s="33">
        <f t="shared" si="23"/>
        <v>2570.4999999999982</v>
      </c>
      <c r="E807" s="9">
        <v>2570.4999999999982</v>
      </c>
      <c r="G807" s="63"/>
      <c r="H807" s="63"/>
      <c r="I807" s="345"/>
      <c r="J807" s="337"/>
      <c r="K807" s="63"/>
    </row>
    <row r="808" spans="1:11" ht="15.75">
      <c r="A808" s="3" t="s">
        <v>748</v>
      </c>
      <c r="B808" s="3"/>
      <c r="C808" s="3"/>
      <c r="D808" s="33">
        <f t="shared" si="23"/>
        <v>2126.7999999999993</v>
      </c>
      <c r="E808" s="9">
        <v>2126.7999999999993</v>
      </c>
      <c r="G808" s="63"/>
      <c r="H808" s="63"/>
      <c r="I808" s="345"/>
      <c r="J808" s="337"/>
      <c r="K808" s="63"/>
    </row>
    <row r="809" spans="1:11" ht="15.75">
      <c r="A809" s="60" t="s">
        <v>2051</v>
      </c>
      <c r="B809" s="3"/>
      <c r="C809" s="3"/>
      <c r="D809" s="33">
        <f t="shared" si="23"/>
        <v>1586.4999999999973</v>
      </c>
      <c r="E809" s="9">
        <v>1586.4999999999973</v>
      </c>
      <c r="G809" s="277"/>
      <c r="H809" s="63"/>
      <c r="I809" s="345"/>
      <c r="J809" s="337"/>
      <c r="K809" s="63"/>
    </row>
    <row r="810" spans="1:11" ht="15.75">
      <c r="A810" s="60" t="s">
        <v>2156</v>
      </c>
      <c r="B810" s="3"/>
      <c r="C810" s="3"/>
      <c r="D810" s="33">
        <f t="shared" si="23"/>
        <v>1811.8999999999978</v>
      </c>
      <c r="E810" s="9">
        <v>1811.8999999999978</v>
      </c>
      <c r="G810" s="277"/>
      <c r="H810" s="63"/>
      <c r="I810" s="345"/>
      <c r="J810" s="337"/>
      <c r="K810" s="63"/>
    </row>
    <row r="811" spans="1:11" ht="15.75">
      <c r="A811" s="3" t="s">
        <v>3376</v>
      </c>
      <c r="B811" s="3"/>
      <c r="C811" s="3"/>
      <c r="D811" s="33">
        <f t="shared" si="23"/>
        <v>2547.6999999999989</v>
      </c>
      <c r="E811" s="9">
        <v>2547.6999999999989</v>
      </c>
      <c r="G811" s="63"/>
      <c r="H811" s="63"/>
      <c r="I811" s="358"/>
      <c r="J811" s="337"/>
      <c r="K811" s="63"/>
    </row>
    <row r="812" spans="1:11" ht="15.75">
      <c r="A812" s="3" t="s">
        <v>733</v>
      </c>
      <c r="B812" s="3"/>
      <c r="C812" s="3"/>
      <c r="D812" s="33">
        <f t="shared" si="23"/>
        <v>2995.5500000000047</v>
      </c>
      <c r="E812" s="9">
        <v>2995.5500000000047</v>
      </c>
      <c r="G812" s="63"/>
      <c r="H812" s="63"/>
      <c r="I812" s="345"/>
      <c r="J812" s="337"/>
      <c r="K812" s="63"/>
    </row>
    <row r="813" spans="1:11" ht="15.75">
      <c r="A813" s="3" t="s">
        <v>3379</v>
      </c>
      <c r="B813" s="3"/>
      <c r="C813" s="3"/>
      <c r="D813" s="33">
        <f t="shared" si="23"/>
        <v>1847.4000000000015</v>
      </c>
      <c r="E813" s="9">
        <v>1847.4000000000015</v>
      </c>
      <c r="G813" s="63"/>
      <c r="H813" s="63"/>
      <c r="I813" s="358"/>
      <c r="J813" s="337"/>
      <c r="K813" s="63"/>
    </row>
    <row r="814" spans="1:11" ht="15.75">
      <c r="A814" s="60" t="s">
        <v>2001</v>
      </c>
      <c r="B814" s="3"/>
      <c r="C814" s="3"/>
      <c r="D814" s="33">
        <f t="shared" si="23"/>
        <v>2094.7999999999956</v>
      </c>
      <c r="E814" s="9">
        <v>2094.7999999999956</v>
      </c>
      <c r="G814" s="277"/>
      <c r="H814" s="63"/>
      <c r="I814" s="345"/>
      <c r="J814" s="337"/>
      <c r="K814" s="63"/>
    </row>
    <row r="815" spans="1:11" ht="15.75">
      <c r="A815" s="3" t="s">
        <v>3398</v>
      </c>
      <c r="B815" s="3"/>
      <c r="C815" s="3"/>
      <c r="D815" s="33">
        <f t="shared" si="23"/>
        <v>1689.5999999999985</v>
      </c>
      <c r="E815" s="9">
        <v>1689.5999999999985</v>
      </c>
      <c r="G815" s="63"/>
      <c r="H815" s="63"/>
      <c r="I815" s="358"/>
      <c r="J815" s="337"/>
      <c r="K815" s="63"/>
    </row>
    <row r="816" spans="1:11" ht="15.75">
      <c r="A816" s="60" t="s">
        <v>31</v>
      </c>
      <c r="B816" s="3"/>
      <c r="C816" s="3"/>
      <c r="D816" s="33">
        <f t="shared" si="23"/>
        <v>2310.8999999999978</v>
      </c>
      <c r="E816" s="9">
        <v>2310.8999999999978</v>
      </c>
      <c r="G816" s="277"/>
      <c r="H816" s="63"/>
      <c r="I816" s="346"/>
      <c r="J816" s="337"/>
      <c r="K816" s="63"/>
    </row>
    <row r="817" spans="1:11" ht="15.75">
      <c r="A817" s="3" t="s">
        <v>790</v>
      </c>
      <c r="B817" s="3"/>
      <c r="C817" s="3"/>
      <c r="D817" s="33">
        <f t="shared" si="23"/>
        <v>892.70000000000073</v>
      </c>
      <c r="E817" s="9">
        <v>892.70000000000073</v>
      </c>
      <c r="G817" s="63"/>
      <c r="H817" s="63"/>
      <c r="I817" s="345"/>
      <c r="J817" s="337"/>
      <c r="K817" s="63"/>
    </row>
    <row r="818" spans="1:11" ht="15.75">
      <c r="A818" s="3" t="s">
        <v>3382</v>
      </c>
      <c r="B818" s="3"/>
      <c r="C818" s="3"/>
      <c r="D818" s="33">
        <f t="shared" si="23"/>
        <v>1878.0499999999956</v>
      </c>
      <c r="E818" s="9">
        <v>1878.0499999999956</v>
      </c>
      <c r="G818" s="63"/>
      <c r="H818" s="63"/>
      <c r="I818" s="358"/>
      <c r="J818" s="337"/>
      <c r="K818" s="63"/>
    </row>
    <row r="819" spans="1:11" ht="15.75">
      <c r="A819" s="3" t="s">
        <v>755</v>
      </c>
      <c r="B819" s="3"/>
      <c r="C819" s="3"/>
      <c r="D819" s="33">
        <f t="shared" si="23"/>
        <v>643.49999999999636</v>
      </c>
      <c r="E819" s="9">
        <v>643.49999999999636</v>
      </c>
      <c r="G819" s="63"/>
      <c r="H819" s="63"/>
      <c r="I819" s="345"/>
      <c r="J819" s="337"/>
      <c r="K819" s="63"/>
    </row>
    <row r="820" spans="1:11" ht="15.75">
      <c r="A820" s="3" t="s">
        <v>782</v>
      </c>
      <c r="B820" s="3"/>
      <c r="C820" s="3"/>
      <c r="D820" s="33">
        <f t="shared" si="23"/>
        <v>1097.1999999999989</v>
      </c>
      <c r="E820" s="9">
        <v>1097.1999999999989</v>
      </c>
      <c r="G820" s="63"/>
      <c r="H820" s="63"/>
      <c r="I820" s="346"/>
      <c r="J820" s="337"/>
      <c r="K820" s="63"/>
    </row>
    <row r="821" spans="1:11" ht="15.75">
      <c r="A821" s="60" t="s">
        <v>33</v>
      </c>
      <c r="B821" s="3"/>
      <c r="C821" s="3"/>
      <c r="D821" s="33">
        <f t="shared" si="23"/>
        <v>2308.3000000000011</v>
      </c>
      <c r="E821" s="9">
        <v>2308.3000000000011</v>
      </c>
      <c r="G821" s="63"/>
      <c r="H821" s="63"/>
      <c r="I821" s="345"/>
      <c r="J821" s="337"/>
      <c r="K821" s="63"/>
    </row>
    <row r="822" spans="1:11" ht="15.75">
      <c r="A822" s="60" t="s">
        <v>37</v>
      </c>
      <c r="B822" s="3"/>
      <c r="C822" s="3"/>
      <c r="D822" s="33">
        <f t="shared" si="23"/>
        <v>2375.6999999999989</v>
      </c>
      <c r="E822" s="9">
        <v>2375.6999999999989</v>
      </c>
      <c r="G822" s="28"/>
      <c r="H822" s="63"/>
      <c r="I822" s="345"/>
      <c r="J822" s="337"/>
      <c r="K822" s="63"/>
    </row>
    <row r="823" spans="1:11" ht="15.75">
      <c r="A823" t="s">
        <v>143</v>
      </c>
      <c r="B823" s="3"/>
      <c r="C823" s="3"/>
      <c r="D823" s="33">
        <f t="shared" si="23"/>
        <v>2183.1999999999989</v>
      </c>
      <c r="E823" s="9">
        <v>2183.1999999999989</v>
      </c>
      <c r="G823" s="277"/>
      <c r="H823" s="63"/>
      <c r="I823" s="345"/>
      <c r="J823" s="337"/>
      <c r="K823" s="63"/>
    </row>
    <row r="824" spans="1:11" ht="15.75">
      <c r="A824" s="82" t="s">
        <v>1662</v>
      </c>
      <c r="B824" s="3"/>
      <c r="C824" s="3"/>
      <c r="D824" s="33">
        <f t="shared" si="23"/>
        <v>3232.6000000000022</v>
      </c>
      <c r="E824" s="9">
        <v>3232.6000000000022</v>
      </c>
      <c r="G824" s="225"/>
      <c r="H824" s="63"/>
      <c r="I824" s="345"/>
      <c r="J824" s="337"/>
      <c r="K824" s="63"/>
    </row>
    <row r="825" spans="1:11" ht="15.75">
      <c r="A825" s="60" t="s">
        <v>2029</v>
      </c>
      <c r="B825" s="3"/>
      <c r="C825" s="3"/>
      <c r="D825" s="33">
        <f t="shared" si="23"/>
        <v>1834.2000000000007</v>
      </c>
      <c r="E825" s="9">
        <v>1834.2000000000007</v>
      </c>
      <c r="G825" s="277"/>
      <c r="H825" s="63"/>
      <c r="I825" s="345"/>
      <c r="J825" s="337"/>
      <c r="K825" s="63"/>
    </row>
    <row r="826" spans="1:11" ht="15.75">
      <c r="A826" s="3" t="s">
        <v>180</v>
      </c>
      <c r="B826" s="3"/>
      <c r="C826" s="3"/>
      <c r="D826" s="33">
        <f t="shared" si="23"/>
        <v>1298.3000000000011</v>
      </c>
      <c r="E826" s="9">
        <v>1298.3000000000011</v>
      </c>
      <c r="G826" s="63"/>
      <c r="H826" s="63"/>
      <c r="I826" s="358"/>
      <c r="J826" s="337"/>
      <c r="K826" s="63"/>
    </row>
    <row r="827" spans="1:11" ht="15.75">
      <c r="A827" s="3" t="s">
        <v>3394</v>
      </c>
      <c r="B827" s="3"/>
      <c r="C827" s="3"/>
      <c r="D827" s="33">
        <f t="shared" si="23"/>
        <v>974.69999999999891</v>
      </c>
      <c r="E827" s="9">
        <v>974.69999999999891</v>
      </c>
      <c r="G827" s="63"/>
      <c r="H827" s="63"/>
      <c r="I827" s="358"/>
      <c r="J827" s="337"/>
      <c r="K827" s="63"/>
    </row>
    <row r="828" spans="1:11" ht="15.75">
      <c r="A828" s="82" t="s">
        <v>1659</v>
      </c>
      <c r="B828" s="3"/>
      <c r="C828" s="3"/>
      <c r="D828" s="33">
        <f t="shared" si="23"/>
        <v>1746.3000000000065</v>
      </c>
      <c r="E828" s="9">
        <v>1746.3000000000065</v>
      </c>
      <c r="G828" s="225"/>
      <c r="H828" s="63"/>
      <c r="I828" s="345"/>
      <c r="J828" s="337"/>
      <c r="K828" s="63"/>
    </row>
    <row r="829" spans="1:11" ht="15.75">
      <c r="A829" s="3" t="s">
        <v>155</v>
      </c>
      <c r="B829" s="3"/>
      <c r="C829" s="3"/>
      <c r="D829" s="33">
        <f>SUM(E829:DZ829)</f>
        <v>2491.5999999999985</v>
      </c>
      <c r="E829" s="9">
        <v>2491.5999999999985</v>
      </c>
      <c r="G829" s="28"/>
      <c r="H829" s="63"/>
      <c r="I829" s="345"/>
      <c r="J829" s="337"/>
      <c r="K829" s="63"/>
    </row>
    <row r="830" spans="1:11" ht="15.75">
      <c r="A830" s="3" t="s">
        <v>753</v>
      </c>
      <c r="B830" s="3"/>
      <c r="C830" s="3"/>
      <c r="D830" s="33">
        <f>SUM(E830:DZ830)</f>
        <v>1777.6999999999989</v>
      </c>
      <c r="E830" s="9">
        <v>1777.6999999999989</v>
      </c>
      <c r="G830" s="63"/>
      <c r="H830" s="63"/>
      <c r="I830" s="345"/>
      <c r="J830" s="337"/>
      <c r="K830" s="63"/>
    </row>
    <row r="831" spans="1:11" ht="15.75">
      <c r="A831" s="60" t="s">
        <v>3365</v>
      </c>
      <c r="B831" s="3"/>
      <c r="C831" s="3"/>
      <c r="D831" s="33">
        <f>SUM(E831:DZ831)</f>
        <v>1046.7999999999984</v>
      </c>
      <c r="E831" s="9">
        <v>1046.7999999999984</v>
      </c>
      <c r="G831" s="277"/>
      <c r="H831" s="63"/>
      <c r="I831" s="346"/>
      <c r="J831" s="337"/>
      <c r="K831" s="63"/>
    </row>
    <row r="832" spans="1:11" ht="15.75">
      <c r="A832" s="60" t="s">
        <v>2007</v>
      </c>
      <c r="B832" s="3"/>
      <c r="C832" s="3"/>
      <c r="D832" s="33">
        <f>SUM(E832:DZ832)</f>
        <v>2576.2000000000007</v>
      </c>
      <c r="E832" s="9">
        <v>2576.2000000000007</v>
      </c>
      <c r="G832" s="277"/>
      <c r="H832" s="63"/>
      <c r="I832" s="345"/>
      <c r="J832" s="337"/>
      <c r="K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A400"/>
  <sheetViews>
    <sheetView zoomScaleNormal="100" workbookViewId="0">
      <pane xSplit="2" topLeftCell="DI1" activePane="topRight" state="frozen"/>
      <selection pane="topRight" activeCell="DO1" sqref="DO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3" width="10.42578125" customWidth="1"/>
    <col min="204" max="204" width="9.140625"/>
    <col min="213" max="213" width="9.140625"/>
    <col min="222" max="222" width="9.140625"/>
    <col min="231" max="231" width="9.140625"/>
    <col min="239" max="239" width="11.7109375" bestFit="1" customWidth="1"/>
    <col min="240" max="240" width="9.140625"/>
    <col min="249" max="249" width="9.140625"/>
    <col min="258" max="258" width="9.140625"/>
    <col min="267" max="267" width="9.140625"/>
    <col min="276" max="276" width="9.140625"/>
    <col min="285" max="285" width="9.140625"/>
    <col min="294" max="294" width="9.140625"/>
    <col min="303" max="303" width="9.140625"/>
    <col min="312" max="312" width="9.140625"/>
    <col min="321" max="321" width="9.140625"/>
    <col min="330" max="330" width="9.140625"/>
    <col min="339" max="339" width="9.140625"/>
    <col min="348" max="348" width="9.140625"/>
    <col min="357" max="357" width="9.140625"/>
  </cols>
  <sheetData>
    <row r="1" spans="1:391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91" ht="30" customHeight="1">
      <c r="A2" s="36"/>
      <c r="B2" s="44" t="s">
        <v>40</v>
      </c>
      <c r="C2" s="42"/>
      <c r="D2" s="22" t="s">
        <v>182</v>
      </c>
      <c r="H2" s="42"/>
      <c r="I2" s="456" t="s">
        <v>4798</v>
      </c>
      <c r="M2" s="42"/>
      <c r="N2" s="456" t="s">
        <v>843</v>
      </c>
      <c r="R2" s="42"/>
      <c r="S2" s="456" t="s">
        <v>2205</v>
      </c>
      <c r="W2" s="42"/>
      <c r="X2" s="456" t="s">
        <v>186</v>
      </c>
      <c r="AB2" s="42"/>
      <c r="AC2" s="456" t="s">
        <v>175</v>
      </c>
      <c r="AE2" s="456"/>
      <c r="AG2" s="42"/>
      <c r="AH2" s="456" t="s">
        <v>187</v>
      </c>
      <c r="AJ2" s="456"/>
      <c r="AL2" s="42"/>
      <c r="AM2" s="456" t="s">
        <v>188</v>
      </c>
      <c r="AO2" s="456"/>
      <c r="AQ2" s="42"/>
      <c r="AR2" s="456" t="s">
        <v>2207</v>
      </c>
      <c r="AT2" s="456"/>
      <c r="AV2" s="42"/>
      <c r="AW2" s="456" t="s">
        <v>2206</v>
      </c>
      <c r="AY2" s="456"/>
      <c r="BA2" s="42"/>
      <c r="BB2" s="456" t="s">
        <v>3527</v>
      </c>
      <c r="BC2"/>
      <c r="BD2" s="456"/>
      <c r="BF2" s="42"/>
      <c r="BG2" s="456" t="s">
        <v>190</v>
      </c>
      <c r="BI2" s="456"/>
      <c r="BK2" s="42"/>
      <c r="BL2" s="456" t="s">
        <v>191</v>
      </c>
      <c r="BN2" s="456"/>
      <c r="BP2" s="42"/>
      <c r="BQ2" s="456" t="s">
        <v>192</v>
      </c>
      <c r="BS2" s="456"/>
      <c r="BU2" s="42"/>
      <c r="BV2" s="456" t="s">
        <v>195</v>
      </c>
      <c r="BX2" s="456"/>
      <c r="BZ2" s="42"/>
      <c r="CA2" s="456" t="s">
        <v>193</v>
      </c>
      <c r="CC2" s="456"/>
      <c r="CE2" s="42"/>
      <c r="CF2" s="456" t="s">
        <v>194</v>
      </c>
      <c r="CH2" s="456"/>
      <c r="CJ2" s="42"/>
      <c r="CK2" s="456" t="s">
        <v>176</v>
      </c>
      <c r="CM2" s="456"/>
      <c r="CO2" s="42"/>
      <c r="CP2" s="456" t="s">
        <v>196</v>
      </c>
      <c r="CR2" s="456"/>
      <c r="CT2" s="42"/>
      <c r="CU2" s="456" t="s">
        <v>197</v>
      </c>
      <c r="CW2" s="456"/>
      <c r="CY2" s="42"/>
      <c r="CZ2" s="456" t="s">
        <v>198</v>
      </c>
      <c r="DB2" s="456"/>
      <c r="DD2" s="42"/>
      <c r="DE2" s="456" t="s">
        <v>199</v>
      </c>
      <c r="DG2" s="456"/>
      <c r="DI2" s="42"/>
      <c r="DJ2" s="456" t="s">
        <v>201</v>
      </c>
      <c r="DL2" s="456"/>
      <c r="DN2" s="42"/>
      <c r="DO2" s="456" t="s">
        <v>202</v>
      </c>
      <c r="DQ2" s="456"/>
      <c r="DS2" s="42"/>
      <c r="DT2" s="456" t="s">
        <v>203</v>
      </c>
      <c r="DV2" s="456"/>
      <c r="DX2" s="42"/>
      <c r="DY2" s="456" t="s">
        <v>4793</v>
      </c>
      <c r="EA2" s="456"/>
      <c r="EC2" s="42"/>
      <c r="ED2" s="456" t="s">
        <v>205</v>
      </c>
      <c r="EF2" s="456"/>
      <c r="EH2" s="42"/>
      <c r="EI2" s="456" t="s">
        <v>206</v>
      </c>
      <c r="EK2" s="456"/>
      <c r="EM2" s="42"/>
      <c r="EN2" s="456" t="s">
        <v>207</v>
      </c>
      <c r="EP2" s="456"/>
      <c r="ER2" s="42"/>
      <c r="ES2" s="456" t="s">
        <v>208</v>
      </c>
      <c r="EU2" s="456"/>
      <c r="EW2" s="42"/>
      <c r="EX2" s="456" t="s">
        <v>347</v>
      </c>
      <c r="EZ2" s="456"/>
      <c r="FB2" s="42"/>
      <c r="FC2" s="456" t="s">
        <v>209</v>
      </c>
      <c r="FE2" s="456"/>
      <c r="FG2" s="42"/>
      <c r="FH2" s="456" t="s">
        <v>210</v>
      </c>
      <c r="FJ2" s="456"/>
      <c r="FL2" s="42"/>
      <c r="FM2" s="456" t="s">
        <v>211</v>
      </c>
      <c r="FO2" s="456"/>
      <c r="FQ2" s="42"/>
      <c r="FR2" s="456" t="s">
        <v>212</v>
      </c>
      <c r="FT2" s="456"/>
      <c r="FV2" s="42"/>
      <c r="FW2" s="456" t="s">
        <v>213</v>
      </c>
      <c r="FY2" s="456"/>
      <c r="GA2" s="42"/>
      <c r="GB2" s="456" t="s">
        <v>214</v>
      </c>
      <c r="GD2" s="456"/>
      <c r="GF2" s="42"/>
      <c r="GG2" s="456" t="s">
        <v>215</v>
      </c>
      <c r="GI2" s="456"/>
      <c r="GK2" s="42"/>
      <c r="GL2" s="456" t="s">
        <v>352</v>
      </c>
      <c r="GN2" s="456"/>
      <c r="GP2" s="42"/>
      <c r="GQ2" s="456" t="s">
        <v>2352</v>
      </c>
      <c r="GS2" s="456"/>
      <c r="GU2" s="456"/>
      <c r="HD2" s="456"/>
      <c r="HM2" s="456"/>
      <c r="HV2" s="456"/>
      <c r="IE2" s="456"/>
      <c r="IN2" s="456"/>
      <c r="IW2" s="456"/>
      <c r="JF2" s="456"/>
      <c r="JO2" s="456"/>
      <c r="JX2" s="456"/>
      <c r="KG2" s="456"/>
      <c r="KP2" s="456"/>
      <c r="KY2" s="456"/>
      <c r="LH2" s="456"/>
      <c r="LQ2" s="456"/>
      <c r="LZ2" s="456"/>
      <c r="MI2" s="456"/>
      <c r="MR2" s="456"/>
      <c r="NA2" s="456"/>
      <c r="NJ2" s="456"/>
      <c r="NS2" s="456"/>
      <c r="NT2" t="s">
        <v>2352</v>
      </c>
    </row>
    <row r="3" spans="1:391" s="21" customFormat="1" ht="18" customHeight="1">
      <c r="A3" s="38"/>
      <c r="B3" s="45"/>
      <c r="C3" s="42"/>
      <c r="D3" s="461">
        <v>2020</v>
      </c>
      <c r="E3" s="461">
        <v>2021</v>
      </c>
      <c r="F3" s="461">
        <v>2022</v>
      </c>
      <c r="G3" s="461">
        <v>2023</v>
      </c>
      <c r="H3" s="42"/>
      <c r="I3" s="461">
        <v>2020</v>
      </c>
      <c r="J3" s="461">
        <v>2021</v>
      </c>
      <c r="K3" s="461">
        <v>2022</v>
      </c>
      <c r="L3" s="461">
        <v>2023</v>
      </c>
      <c r="M3" s="42"/>
      <c r="N3" s="461">
        <v>2020</v>
      </c>
      <c r="O3" s="461">
        <v>2021</v>
      </c>
      <c r="P3" s="461">
        <v>2022</v>
      </c>
      <c r="Q3" s="461">
        <v>2023</v>
      </c>
      <c r="R3" s="42"/>
      <c r="S3" s="461">
        <v>2020</v>
      </c>
      <c r="T3" s="461">
        <v>2021</v>
      </c>
      <c r="U3" s="461">
        <v>2022</v>
      </c>
      <c r="V3" s="461">
        <v>2023</v>
      </c>
      <c r="W3" s="42"/>
      <c r="X3" s="461">
        <v>2020</v>
      </c>
      <c r="Y3" s="461">
        <v>2021</v>
      </c>
      <c r="Z3" s="461">
        <v>2022</v>
      </c>
      <c r="AA3" s="461">
        <v>2023</v>
      </c>
      <c r="AB3" s="42"/>
      <c r="AC3" s="461">
        <v>2020</v>
      </c>
      <c r="AD3" s="461">
        <v>2021</v>
      </c>
      <c r="AE3" s="461">
        <v>2022</v>
      </c>
      <c r="AF3" s="461">
        <v>2023</v>
      </c>
      <c r="AG3" s="42"/>
      <c r="AH3" s="461">
        <v>2020</v>
      </c>
      <c r="AI3" s="461">
        <v>2021</v>
      </c>
      <c r="AJ3" s="461">
        <v>2022</v>
      </c>
      <c r="AK3" s="461">
        <v>2023</v>
      </c>
      <c r="AL3" s="42"/>
      <c r="AM3" s="461">
        <v>2020</v>
      </c>
      <c r="AN3" s="461">
        <v>2021</v>
      </c>
      <c r="AO3" s="461">
        <v>2022</v>
      </c>
      <c r="AP3" s="461">
        <v>2023</v>
      </c>
      <c r="AQ3" s="42"/>
      <c r="AR3" s="461">
        <v>2020</v>
      </c>
      <c r="AS3" s="461">
        <v>2021</v>
      </c>
      <c r="AT3" s="461">
        <v>2022</v>
      </c>
      <c r="AU3" s="461">
        <v>2023</v>
      </c>
      <c r="AV3" s="42"/>
      <c r="AW3" s="461">
        <v>2020</v>
      </c>
      <c r="AX3" s="461">
        <v>2021</v>
      </c>
      <c r="AY3" s="461">
        <v>2022</v>
      </c>
      <c r="AZ3" s="461">
        <v>2023</v>
      </c>
      <c r="BA3" s="42"/>
      <c r="BB3" s="461">
        <v>2020</v>
      </c>
      <c r="BC3" s="461">
        <v>2021</v>
      </c>
      <c r="BD3" s="461">
        <v>2022</v>
      </c>
      <c r="BE3" s="461">
        <v>2023</v>
      </c>
      <c r="BF3" s="42"/>
      <c r="BG3" s="461">
        <v>2020</v>
      </c>
      <c r="BH3" s="461">
        <v>2021</v>
      </c>
      <c r="BI3" s="461">
        <v>2022</v>
      </c>
      <c r="BJ3" s="461">
        <v>2023</v>
      </c>
      <c r="BK3" s="42"/>
      <c r="BL3" s="461">
        <v>2020</v>
      </c>
      <c r="BM3" s="461">
        <v>2021</v>
      </c>
      <c r="BN3" s="461">
        <v>2022</v>
      </c>
      <c r="BO3" s="461">
        <v>2023</v>
      </c>
      <c r="BP3" s="42"/>
      <c r="BQ3" s="461">
        <v>2020</v>
      </c>
      <c r="BR3" s="461">
        <v>2021</v>
      </c>
      <c r="BS3" s="461">
        <v>2022</v>
      </c>
      <c r="BT3" s="461">
        <v>2023</v>
      </c>
      <c r="BU3" s="42"/>
      <c r="BV3" s="461">
        <v>2020</v>
      </c>
      <c r="BW3" s="461">
        <v>2021</v>
      </c>
      <c r="BX3" s="461">
        <v>2022</v>
      </c>
      <c r="BY3" s="461">
        <v>2023</v>
      </c>
      <c r="BZ3" s="42"/>
      <c r="CA3" s="461">
        <v>2020</v>
      </c>
      <c r="CB3" s="461">
        <v>2021</v>
      </c>
      <c r="CC3" s="461">
        <v>2022</v>
      </c>
      <c r="CD3" s="461">
        <v>2023</v>
      </c>
      <c r="CE3" s="42"/>
      <c r="CF3" s="461">
        <v>2020</v>
      </c>
      <c r="CG3" s="461">
        <v>2021</v>
      </c>
      <c r="CH3" s="461">
        <v>2022</v>
      </c>
      <c r="CI3" s="461">
        <v>2023</v>
      </c>
      <c r="CJ3" s="42"/>
      <c r="CK3" s="461">
        <v>2020</v>
      </c>
      <c r="CL3" s="461">
        <v>2021</v>
      </c>
      <c r="CM3" s="461">
        <v>2022</v>
      </c>
      <c r="CN3" s="461">
        <v>2023</v>
      </c>
      <c r="CO3" s="42"/>
      <c r="CP3" s="461">
        <v>2020</v>
      </c>
      <c r="CQ3" s="461">
        <v>2021</v>
      </c>
      <c r="CR3" s="461">
        <v>2022</v>
      </c>
      <c r="CS3" s="461">
        <v>2023</v>
      </c>
      <c r="CT3" s="42"/>
      <c r="CU3" s="461">
        <v>2020</v>
      </c>
      <c r="CV3" s="461">
        <v>2021</v>
      </c>
      <c r="CW3" s="461">
        <v>2022</v>
      </c>
      <c r="CX3" s="461">
        <v>2023</v>
      </c>
      <c r="CY3" s="42"/>
      <c r="CZ3" s="461">
        <v>2020</v>
      </c>
      <c r="DA3" s="461">
        <v>2021</v>
      </c>
      <c r="DB3" s="461">
        <v>2022</v>
      </c>
      <c r="DC3" s="461">
        <v>2023</v>
      </c>
      <c r="DD3" s="42"/>
      <c r="DE3" s="461">
        <v>2020</v>
      </c>
      <c r="DF3" s="461">
        <v>2021</v>
      </c>
      <c r="DG3" s="461">
        <v>2022</v>
      </c>
      <c r="DH3" s="461">
        <v>2023</v>
      </c>
      <c r="DI3" s="42"/>
      <c r="DJ3" s="461">
        <v>2020</v>
      </c>
      <c r="DK3" s="461">
        <v>2021</v>
      </c>
      <c r="DL3" s="461">
        <v>2022</v>
      </c>
      <c r="DM3" s="461">
        <v>2023</v>
      </c>
      <c r="DN3" s="42"/>
      <c r="DO3" s="461">
        <v>2020</v>
      </c>
      <c r="DP3" s="461">
        <v>2021</v>
      </c>
      <c r="DQ3" s="461">
        <v>2022</v>
      </c>
      <c r="DR3" s="461">
        <v>2023</v>
      </c>
      <c r="DS3" s="42"/>
      <c r="DT3" s="461">
        <v>2019</v>
      </c>
      <c r="DU3" s="461">
        <v>2020</v>
      </c>
      <c r="DV3" s="461">
        <v>2021</v>
      </c>
      <c r="DW3" s="461">
        <v>2022</v>
      </c>
      <c r="DX3" s="42"/>
      <c r="DY3" s="461">
        <v>2019</v>
      </c>
      <c r="DZ3" s="461">
        <v>2020</v>
      </c>
      <c r="EA3" s="461">
        <v>2021</v>
      </c>
      <c r="EB3" s="461">
        <v>2022</v>
      </c>
      <c r="EC3" s="42"/>
      <c r="ED3" s="461">
        <v>2019</v>
      </c>
      <c r="EE3" s="461">
        <v>2020</v>
      </c>
      <c r="EF3" s="461">
        <v>2021</v>
      </c>
      <c r="EG3" s="461">
        <v>2022</v>
      </c>
      <c r="EH3" s="42"/>
      <c r="EI3" s="461">
        <v>2019</v>
      </c>
      <c r="EJ3" s="461">
        <v>2020</v>
      </c>
      <c r="EK3" s="461">
        <v>2021</v>
      </c>
      <c r="EL3" s="461">
        <v>2022</v>
      </c>
      <c r="EM3" s="42"/>
      <c r="EN3" s="461">
        <v>2019</v>
      </c>
      <c r="EO3" s="461">
        <v>2020</v>
      </c>
      <c r="EP3" s="461">
        <v>2021</v>
      </c>
      <c r="EQ3" s="461">
        <v>2022</v>
      </c>
      <c r="ER3" s="42"/>
      <c r="ES3" s="461">
        <v>2019</v>
      </c>
      <c r="ET3" s="461">
        <v>2020</v>
      </c>
      <c r="EU3" s="461">
        <v>2021</v>
      </c>
      <c r="EV3" s="461">
        <v>2022</v>
      </c>
      <c r="EW3" s="42"/>
      <c r="EX3" s="461">
        <v>2019</v>
      </c>
      <c r="EY3" s="461">
        <v>2020</v>
      </c>
      <c r="EZ3" s="461">
        <v>2021</v>
      </c>
      <c r="FA3" s="461">
        <v>2022</v>
      </c>
      <c r="FB3" s="42"/>
      <c r="FC3" s="461">
        <v>2019</v>
      </c>
      <c r="FD3" s="461">
        <v>2020</v>
      </c>
      <c r="FE3" s="461">
        <v>2021</v>
      </c>
      <c r="FF3" s="461">
        <v>2022</v>
      </c>
      <c r="FG3" s="42"/>
      <c r="FH3" s="461">
        <v>2019</v>
      </c>
      <c r="FI3" s="461">
        <v>2020</v>
      </c>
      <c r="FJ3" s="461">
        <v>2021</v>
      </c>
      <c r="FK3" s="461">
        <v>2022</v>
      </c>
      <c r="FL3" s="42"/>
      <c r="FM3" s="461">
        <v>2019</v>
      </c>
      <c r="FN3" s="461">
        <v>2020</v>
      </c>
      <c r="FO3" s="461">
        <v>2021</v>
      </c>
      <c r="FP3" s="461">
        <v>2022</v>
      </c>
      <c r="FQ3" s="42"/>
      <c r="FR3" s="461">
        <v>2019</v>
      </c>
      <c r="FS3" s="461">
        <v>2020</v>
      </c>
      <c r="FT3" s="461">
        <v>2021</v>
      </c>
      <c r="FU3" s="461">
        <v>2022</v>
      </c>
      <c r="FV3" s="42"/>
      <c r="FW3" s="461">
        <v>2019</v>
      </c>
      <c r="FX3" s="461">
        <v>2020</v>
      </c>
      <c r="FY3" s="461">
        <v>2021</v>
      </c>
      <c r="FZ3" s="461">
        <v>2022</v>
      </c>
      <c r="GA3" s="42"/>
      <c r="GB3" s="461">
        <v>2019</v>
      </c>
      <c r="GC3" s="461">
        <v>2020</v>
      </c>
      <c r="GD3" s="461">
        <v>2021</v>
      </c>
      <c r="GE3" s="461">
        <v>2022</v>
      </c>
      <c r="GF3" s="42"/>
      <c r="GG3" s="461">
        <v>2019</v>
      </c>
      <c r="GH3" s="461">
        <v>2020</v>
      </c>
      <c r="GI3" s="461">
        <v>2021</v>
      </c>
      <c r="GJ3" s="461">
        <v>2022</v>
      </c>
      <c r="GK3" s="42"/>
      <c r="GL3" s="461">
        <v>2019</v>
      </c>
      <c r="GM3" s="461">
        <v>2020</v>
      </c>
      <c r="GN3" s="461">
        <v>2021</v>
      </c>
      <c r="GO3" s="461">
        <v>2022</v>
      </c>
      <c r="GP3" s="42"/>
      <c r="GQ3" s="461">
        <v>2019</v>
      </c>
      <c r="GR3" s="461">
        <v>2020</v>
      </c>
      <c r="GS3" s="461">
        <v>2021</v>
      </c>
      <c r="GT3" s="461">
        <v>2022</v>
      </c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T3" s="37"/>
      <c r="IU3" s="37"/>
      <c r="IV3" s="37"/>
      <c r="IW3" s="37"/>
      <c r="IX3" s="37"/>
      <c r="IY3" s="37"/>
      <c r="IZ3" s="37"/>
      <c r="JA3" s="37"/>
      <c r="JC3" s="37"/>
      <c r="JD3" s="37"/>
      <c r="JE3" s="37"/>
      <c r="JF3" s="37"/>
      <c r="JG3" s="37"/>
      <c r="JH3" s="37"/>
      <c r="JI3" s="37"/>
      <c r="JJ3" s="37"/>
      <c r="JL3" s="37"/>
      <c r="JM3" s="37"/>
      <c r="JN3" s="37"/>
      <c r="JO3" s="37"/>
      <c r="JP3" s="37"/>
      <c r="JQ3" s="37"/>
      <c r="JS3" s="37"/>
      <c r="JU3" s="37"/>
      <c r="JV3" s="37"/>
      <c r="JW3" s="37"/>
      <c r="JX3" s="37"/>
      <c r="JY3" s="37"/>
      <c r="JZ3" s="37"/>
      <c r="KA3" s="37"/>
      <c r="KB3" s="37"/>
      <c r="KD3" s="37"/>
      <c r="KE3" s="37"/>
      <c r="KF3" s="37"/>
      <c r="KG3" s="37"/>
      <c r="KH3" s="37"/>
      <c r="KI3" s="37"/>
      <c r="KJ3" s="37"/>
      <c r="KK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C3" s="37"/>
      <c r="LE3" s="37"/>
      <c r="LF3" s="37"/>
      <c r="LG3" s="37"/>
      <c r="LH3" s="37"/>
      <c r="LI3" s="37"/>
      <c r="LJ3" s="37"/>
      <c r="LL3" s="37"/>
      <c r="LN3" s="37"/>
      <c r="LO3" s="37"/>
      <c r="LP3" s="37"/>
      <c r="LQ3" s="37"/>
      <c r="LR3" s="37"/>
      <c r="LS3" s="37"/>
      <c r="LU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>
        <v>2019</v>
      </c>
      <c r="NU3" s="37"/>
      <c r="NV3" s="37">
        <v>2020</v>
      </c>
      <c r="NW3" s="37"/>
      <c r="NX3" s="37">
        <v>2021</v>
      </c>
      <c r="NY3" s="37"/>
      <c r="NZ3" s="37">
        <v>2022</v>
      </c>
      <c r="OA3" s="37"/>
    </row>
    <row r="4" spans="1:391" s="21" customFormat="1" ht="18" customHeight="1">
      <c r="A4" s="38"/>
      <c r="B4" s="45"/>
      <c r="C4" s="42"/>
      <c r="D4" s="460">
        <v>0.25</v>
      </c>
      <c r="E4" s="460">
        <v>0.5</v>
      </c>
      <c r="F4" s="460">
        <v>0.75</v>
      </c>
      <c r="G4" s="460">
        <v>1</v>
      </c>
      <c r="H4" s="42"/>
      <c r="I4" s="460">
        <v>0.25</v>
      </c>
      <c r="J4" s="460">
        <v>0.5</v>
      </c>
      <c r="K4" s="460">
        <v>0.75</v>
      </c>
      <c r="L4" s="460">
        <v>1</v>
      </c>
      <c r="M4" s="42"/>
      <c r="N4" s="460">
        <v>0.25</v>
      </c>
      <c r="O4" s="460">
        <v>0.5</v>
      </c>
      <c r="P4" s="460">
        <v>0.75</v>
      </c>
      <c r="Q4" s="460">
        <v>1</v>
      </c>
      <c r="R4" s="42"/>
      <c r="S4" s="460">
        <v>0.25</v>
      </c>
      <c r="T4" s="460">
        <v>0.5</v>
      </c>
      <c r="U4" s="460">
        <v>0.75</v>
      </c>
      <c r="V4" s="460">
        <v>1</v>
      </c>
      <c r="W4" s="42"/>
      <c r="X4" s="460">
        <v>0.25</v>
      </c>
      <c r="Y4" s="460">
        <v>0.5</v>
      </c>
      <c r="Z4" s="460">
        <v>0.75</v>
      </c>
      <c r="AA4" s="460">
        <v>1</v>
      </c>
      <c r="AB4" s="42"/>
      <c r="AC4" s="460">
        <v>0.25</v>
      </c>
      <c r="AD4" s="460">
        <v>0.5</v>
      </c>
      <c r="AE4" s="460">
        <v>0.75</v>
      </c>
      <c r="AF4" s="460">
        <v>1</v>
      </c>
      <c r="AG4" s="42"/>
      <c r="AH4" s="460">
        <v>0.25</v>
      </c>
      <c r="AI4" s="460">
        <v>0.5</v>
      </c>
      <c r="AJ4" s="460">
        <v>0.75</v>
      </c>
      <c r="AK4" s="460">
        <v>1</v>
      </c>
      <c r="AL4" s="42"/>
      <c r="AM4" s="460">
        <v>0.25</v>
      </c>
      <c r="AN4" s="460">
        <v>0.5</v>
      </c>
      <c r="AO4" s="460">
        <v>0.75</v>
      </c>
      <c r="AP4" s="460">
        <v>1</v>
      </c>
      <c r="AQ4" s="42"/>
      <c r="AR4" s="460">
        <v>0.25</v>
      </c>
      <c r="AS4" s="460">
        <v>0.5</v>
      </c>
      <c r="AT4" s="460">
        <v>0.75</v>
      </c>
      <c r="AU4" s="460">
        <v>1</v>
      </c>
      <c r="AV4" s="42"/>
      <c r="AW4" s="460">
        <v>0.25</v>
      </c>
      <c r="AX4" s="460">
        <v>0.5</v>
      </c>
      <c r="AY4" s="460">
        <v>0.75</v>
      </c>
      <c r="AZ4" s="460">
        <v>1</v>
      </c>
      <c r="BA4" s="42"/>
      <c r="BB4" s="460">
        <v>0.25</v>
      </c>
      <c r="BC4" s="460">
        <v>0.5</v>
      </c>
      <c r="BD4" s="460">
        <v>0.75</v>
      </c>
      <c r="BE4" s="460">
        <v>1</v>
      </c>
      <c r="BF4" s="42"/>
      <c r="BG4" s="460">
        <v>0.25</v>
      </c>
      <c r="BH4" s="460">
        <v>0.5</v>
      </c>
      <c r="BI4" s="460">
        <v>0.75</v>
      </c>
      <c r="BJ4" s="460">
        <v>1</v>
      </c>
      <c r="BK4" s="42"/>
      <c r="BL4" s="460">
        <v>0.25</v>
      </c>
      <c r="BM4" s="460">
        <v>0.5</v>
      </c>
      <c r="BN4" s="460">
        <v>0.75</v>
      </c>
      <c r="BO4" s="460">
        <v>1</v>
      </c>
      <c r="BP4" s="42"/>
      <c r="BQ4" s="460">
        <v>0.25</v>
      </c>
      <c r="BR4" s="460">
        <v>0.5</v>
      </c>
      <c r="BS4" s="460">
        <v>0.75</v>
      </c>
      <c r="BT4" s="460">
        <v>1</v>
      </c>
      <c r="BU4" s="42"/>
      <c r="BV4" s="460">
        <v>0.25</v>
      </c>
      <c r="BW4" s="460">
        <v>0.5</v>
      </c>
      <c r="BX4" s="460">
        <v>0.75</v>
      </c>
      <c r="BY4" s="460">
        <v>1</v>
      </c>
      <c r="BZ4" s="42"/>
      <c r="CA4" s="460">
        <v>0.25</v>
      </c>
      <c r="CB4" s="460">
        <v>0.5</v>
      </c>
      <c r="CC4" s="460">
        <v>0.75</v>
      </c>
      <c r="CD4" s="460">
        <v>1</v>
      </c>
      <c r="CE4" s="42"/>
      <c r="CF4" s="460">
        <v>0.25</v>
      </c>
      <c r="CG4" s="460">
        <v>0.5</v>
      </c>
      <c r="CH4" s="460">
        <v>0.75</v>
      </c>
      <c r="CI4" s="460">
        <v>1</v>
      </c>
      <c r="CJ4" s="42"/>
      <c r="CK4" s="460">
        <v>0.25</v>
      </c>
      <c r="CL4" s="460">
        <v>0.5</v>
      </c>
      <c r="CM4" s="460">
        <v>0.75</v>
      </c>
      <c r="CN4" s="460">
        <v>1</v>
      </c>
      <c r="CO4" s="42"/>
      <c r="CP4" s="460">
        <v>0.25</v>
      </c>
      <c r="CQ4" s="460">
        <v>0.5</v>
      </c>
      <c r="CR4" s="460">
        <v>0.75</v>
      </c>
      <c r="CS4" s="460">
        <v>1</v>
      </c>
      <c r="CT4" s="42"/>
      <c r="CU4" s="460">
        <v>0.25</v>
      </c>
      <c r="CV4" s="460">
        <v>0.5</v>
      </c>
      <c r="CW4" s="460">
        <v>0.75</v>
      </c>
      <c r="CX4" s="460">
        <v>1</v>
      </c>
      <c r="CY4" s="42"/>
      <c r="CZ4" s="460">
        <v>0.25</v>
      </c>
      <c r="DA4" s="460">
        <v>0.5</v>
      </c>
      <c r="DB4" s="460">
        <v>0.75</v>
      </c>
      <c r="DC4" s="460">
        <v>1</v>
      </c>
      <c r="DD4" s="42"/>
      <c r="DE4" s="460">
        <v>0.25</v>
      </c>
      <c r="DF4" s="460">
        <v>0.5</v>
      </c>
      <c r="DG4" s="460">
        <v>0.75</v>
      </c>
      <c r="DH4" s="460">
        <v>1</v>
      </c>
      <c r="DI4" s="42"/>
      <c r="DJ4" s="460">
        <v>0.25</v>
      </c>
      <c r="DK4" s="460">
        <v>0.5</v>
      </c>
      <c r="DL4" s="460">
        <v>0.75</v>
      </c>
      <c r="DM4" s="460">
        <v>1</v>
      </c>
      <c r="DN4" s="42"/>
      <c r="DO4" s="460">
        <v>0.25</v>
      </c>
      <c r="DP4" s="460">
        <v>0.5</v>
      </c>
      <c r="DQ4" s="460">
        <v>0.75</v>
      </c>
      <c r="DR4" s="460">
        <v>1</v>
      </c>
      <c r="DS4" s="42"/>
      <c r="DT4" s="460">
        <v>0.25</v>
      </c>
      <c r="DU4" s="460">
        <v>0.5</v>
      </c>
      <c r="DV4" s="460">
        <v>0.75</v>
      </c>
      <c r="DW4" s="460">
        <v>1</v>
      </c>
      <c r="DX4" s="42"/>
      <c r="DY4" s="460">
        <v>0.25</v>
      </c>
      <c r="DZ4" s="460">
        <v>0.5</v>
      </c>
      <c r="EA4" s="460">
        <v>0.75</v>
      </c>
      <c r="EB4" s="460">
        <v>1</v>
      </c>
      <c r="EC4" s="42"/>
      <c r="ED4" s="460">
        <v>0.25</v>
      </c>
      <c r="EE4" s="460">
        <v>0.5</v>
      </c>
      <c r="EF4" s="460">
        <v>0.75</v>
      </c>
      <c r="EG4" s="460">
        <v>1</v>
      </c>
      <c r="EH4" s="42"/>
      <c r="EI4" s="460">
        <v>0.25</v>
      </c>
      <c r="EJ4" s="460">
        <v>0.5</v>
      </c>
      <c r="EK4" s="460">
        <v>0.75</v>
      </c>
      <c r="EL4" s="460">
        <v>1</v>
      </c>
      <c r="EM4" s="42"/>
      <c r="EN4" s="460">
        <v>0.25</v>
      </c>
      <c r="EO4" s="460">
        <v>0.5</v>
      </c>
      <c r="EP4" s="460">
        <v>0.75</v>
      </c>
      <c r="EQ4" s="460">
        <v>1</v>
      </c>
      <c r="ER4" s="42"/>
      <c r="ES4" s="460">
        <v>0.25</v>
      </c>
      <c r="ET4" s="460">
        <v>0.5</v>
      </c>
      <c r="EU4" s="460">
        <v>0.75</v>
      </c>
      <c r="EV4" s="460">
        <v>1</v>
      </c>
      <c r="EW4" s="42"/>
      <c r="EX4" s="460">
        <v>0.25</v>
      </c>
      <c r="EY4" s="460">
        <v>0.5</v>
      </c>
      <c r="EZ4" s="460">
        <v>0.75</v>
      </c>
      <c r="FA4" s="460">
        <v>1</v>
      </c>
      <c r="FB4" s="42"/>
      <c r="FC4" s="460">
        <v>0.25</v>
      </c>
      <c r="FD4" s="460">
        <v>0.5</v>
      </c>
      <c r="FE4" s="460">
        <v>0.75</v>
      </c>
      <c r="FF4" s="460">
        <v>1</v>
      </c>
      <c r="FG4" s="42"/>
      <c r="FH4" s="460">
        <v>0.25</v>
      </c>
      <c r="FI4" s="460">
        <v>0.5</v>
      </c>
      <c r="FJ4" s="460">
        <v>0.75</v>
      </c>
      <c r="FK4" s="460">
        <v>1</v>
      </c>
      <c r="FL4" s="42"/>
      <c r="FM4" s="460">
        <v>0.25</v>
      </c>
      <c r="FN4" s="460">
        <v>0.5</v>
      </c>
      <c r="FO4" s="460">
        <v>0.75</v>
      </c>
      <c r="FP4" s="460">
        <v>1</v>
      </c>
      <c r="FQ4" s="42"/>
      <c r="FR4" s="460">
        <v>0.25</v>
      </c>
      <c r="FS4" s="460">
        <v>0.5</v>
      </c>
      <c r="FT4" s="460">
        <v>0.75</v>
      </c>
      <c r="FU4" s="460">
        <v>1</v>
      </c>
      <c r="FV4" s="42"/>
      <c r="FW4" s="460">
        <v>0.25</v>
      </c>
      <c r="FX4" s="460">
        <v>0.5</v>
      </c>
      <c r="FY4" s="460">
        <v>0.75</v>
      </c>
      <c r="FZ4" s="460">
        <v>1</v>
      </c>
      <c r="GA4" s="465"/>
      <c r="GB4" s="460">
        <v>0.25</v>
      </c>
      <c r="GC4" s="460">
        <v>0.5</v>
      </c>
      <c r="GD4" s="460">
        <v>0.75</v>
      </c>
      <c r="GE4" s="460">
        <v>1</v>
      </c>
      <c r="GF4" s="465"/>
      <c r="GG4" s="460">
        <v>0.25</v>
      </c>
      <c r="GH4" s="460">
        <v>0.5</v>
      </c>
      <c r="GI4" s="460">
        <v>0.75</v>
      </c>
      <c r="GJ4" s="460">
        <v>1</v>
      </c>
      <c r="GK4" s="465"/>
      <c r="GL4" s="460">
        <v>0.25</v>
      </c>
      <c r="GM4" s="460">
        <v>0.5</v>
      </c>
      <c r="GN4" s="460">
        <v>0.75</v>
      </c>
      <c r="GO4" s="460">
        <v>1</v>
      </c>
      <c r="GP4" s="465"/>
      <c r="GQ4" s="460">
        <v>0.25</v>
      </c>
      <c r="GR4" s="460">
        <v>0.5</v>
      </c>
      <c r="GS4" s="460">
        <v>0.75</v>
      </c>
      <c r="GT4" s="460">
        <v>1</v>
      </c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T4" s="37"/>
      <c r="IU4" s="37"/>
      <c r="IV4" s="37"/>
      <c r="IW4" s="37"/>
      <c r="IX4" s="37"/>
      <c r="IY4" s="37"/>
      <c r="IZ4" s="37"/>
      <c r="JA4" s="37"/>
      <c r="JC4" s="37"/>
      <c r="JD4" s="37"/>
      <c r="JE4" s="37"/>
      <c r="JF4" s="37"/>
      <c r="JG4" s="37"/>
      <c r="JH4" s="37"/>
      <c r="JI4" s="37"/>
      <c r="JJ4" s="37"/>
      <c r="JL4" s="37"/>
      <c r="JM4" s="37"/>
      <c r="JN4" s="37"/>
      <c r="JO4" s="37"/>
      <c r="JP4" s="37"/>
      <c r="JQ4" s="37"/>
      <c r="JS4" s="37"/>
      <c r="JU4" s="37"/>
      <c r="JV4" s="37"/>
      <c r="JW4" s="37"/>
      <c r="JX4" s="37"/>
      <c r="JY4" s="37"/>
      <c r="JZ4" s="37"/>
      <c r="KA4" s="37"/>
      <c r="KB4" s="37"/>
      <c r="KD4" s="37"/>
      <c r="KE4" s="37"/>
      <c r="KF4" s="37"/>
      <c r="KG4" s="37"/>
      <c r="KH4" s="37"/>
      <c r="KI4" s="37"/>
      <c r="KJ4" s="37"/>
      <c r="KK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C4" s="37"/>
      <c r="LE4" s="37"/>
      <c r="LF4" s="37"/>
      <c r="LG4" s="37"/>
      <c r="LH4" s="37"/>
      <c r="LI4" s="37"/>
      <c r="LJ4" s="37"/>
      <c r="LL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</row>
    <row r="5" spans="1:391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7"/>
      <c r="AO5" s="37"/>
      <c r="AP5" s="457"/>
      <c r="AQ5" s="42"/>
      <c r="AR5" s="457"/>
      <c r="AS5" s="37"/>
      <c r="AT5" s="457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65"/>
      <c r="GB5" s="37"/>
      <c r="GC5" s="37"/>
      <c r="GD5" s="37"/>
      <c r="GE5" s="37"/>
      <c r="GF5" s="465"/>
      <c r="GG5" s="37"/>
      <c r="GH5" s="37"/>
      <c r="GI5" s="37"/>
      <c r="GJ5" s="37"/>
      <c r="GK5" s="465"/>
      <c r="GL5" s="37"/>
      <c r="GM5" s="37"/>
      <c r="GN5" s="37"/>
      <c r="GO5" s="37"/>
      <c r="GP5" s="465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T5" s="37"/>
      <c r="IU5" s="37"/>
      <c r="IV5" s="37"/>
      <c r="IW5" s="37"/>
      <c r="IX5" s="37"/>
      <c r="IY5" s="37"/>
      <c r="IZ5" s="37"/>
      <c r="JA5" s="37"/>
      <c r="JC5" s="37"/>
      <c r="JD5" s="37"/>
      <c r="JE5" s="37"/>
      <c r="JF5" s="37"/>
      <c r="JG5" s="37"/>
      <c r="JH5" s="37"/>
      <c r="JI5" s="37"/>
      <c r="JJ5" s="37"/>
      <c r="JL5" s="37"/>
      <c r="JM5" s="37"/>
      <c r="JN5" s="37"/>
      <c r="JO5" s="37"/>
      <c r="JP5" s="37"/>
      <c r="JQ5" s="37"/>
      <c r="JS5" s="37"/>
      <c r="JU5" s="37"/>
      <c r="JV5" s="37"/>
      <c r="JW5" s="37"/>
      <c r="JX5" s="37"/>
      <c r="JY5" s="37"/>
      <c r="JZ5" s="37"/>
      <c r="KA5" s="37"/>
      <c r="KB5" s="37"/>
      <c r="KD5" s="37"/>
      <c r="KE5" s="37"/>
      <c r="KF5" s="37"/>
      <c r="KG5" s="37"/>
      <c r="KH5" s="37"/>
      <c r="KI5" s="37"/>
      <c r="KJ5" s="37"/>
      <c r="KK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C5" s="37"/>
      <c r="LE5" s="37"/>
      <c r="LF5" s="37"/>
      <c r="LG5" s="37"/>
      <c r="LH5" s="37"/>
      <c r="LI5" s="37"/>
      <c r="LJ5" s="37"/>
      <c r="LL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</row>
    <row r="6" spans="1:391" s="21" customFormat="1" ht="18" customHeight="1">
      <c r="A6" s="84" t="s">
        <v>3377</v>
      </c>
      <c r="B6" s="46">
        <f t="shared" ref="B6:B37" si="0">SUM(D6:AAJ6)</f>
        <v>9387.9000000000015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5"/>
      <c r="I6" s="50">
        <v>0</v>
      </c>
      <c r="J6" s="50">
        <v>0</v>
      </c>
      <c r="K6" s="50">
        <v>0</v>
      </c>
      <c r="L6" s="50">
        <f>'Punten per wedstrijd'!E5</f>
        <v>187.8</v>
      </c>
      <c r="M6" s="465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5"/>
      <c r="S6" s="453">
        <v>0</v>
      </c>
      <c r="T6" s="50">
        <v>0</v>
      </c>
      <c r="U6" s="498">
        <v>0</v>
      </c>
      <c r="V6" s="50">
        <f>'Punten per wedstrijd'!F5</f>
        <v>282.40000000000009</v>
      </c>
      <c r="W6" s="465"/>
      <c r="X6" s="50">
        <v>0</v>
      </c>
      <c r="Y6" s="50">
        <v>0</v>
      </c>
      <c r="Z6" s="50">
        <v>0</v>
      </c>
      <c r="AA6" s="50">
        <v>97.400000000000091</v>
      </c>
      <c r="AB6" s="465"/>
      <c r="AC6" s="50">
        <v>0</v>
      </c>
      <c r="AD6" s="50">
        <v>0</v>
      </c>
      <c r="AE6" s="50">
        <v>0</v>
      </c>
      <c r="AF6" s="50">
        <v>520.60000000000127</v>
      </c>
      <c r="AG6" s="465"/>
      <c r="AH6" s="50">
        <v>0</v>
      </c>
      <c r="AI6" s="50">
        <v>0</v>
      </c>
      <c r="AJ6" s="50">
        <v>0</v>
      </c>
      <c r="AK6" s="50">
        <v>449.80000000000155</v>
      </c>
      <c r="AL6" s="465"/>
      <c r="AM6" s="453">
        <v>0</v>
      </c>
      <c r="AN6" s="453">
        <v>0</v>
      </c>
      <c r="AO6" s="453">
        <v>0</v>
      </c>
      <c r="AP6" s="50">
        <v>488.20000000000073</v>
      </c>
      <c r="AQ6" s="465"/>
      <c r="AR6" s="50">
        <v>0</v>
      </c>
      <c r="AS6" s="50">
        <v>0</v>
      </c>
      <c r="AT6" s="50">
        <v>0</v>
      </c>
      <c r="AU6" s="50">
        <v>321.5</v>
      </c>
      <c r="AV6" s="465"/>
      <c r="AW6" s="50">
        <v>0</v>
      </c>
      <c r="AX6" s="50">
        <v>0</v>
      </c>
      <c r="AY6" s="50">
        <v>0</v>
      </c>
      <c r="AZ6" s="50">
        <v>484.49999999999818</v>
      </c>
      <c r="BA6" s="465"/>
      <c r="BB6" s="50">
        <v>0</v>
      </c>
      <c r="BC6" s="50">
        <v>0</v>
      </c>
      <c r="BD6" s="50">
        <v>0</v>
      </c>
      <c r="BE6" s="50">
        <v>400.09999999999997</v>
      </c>
      <c r="BF6" s="465"/>
      <c r="BG6" s="50">
        <v>0</v>
      </c>
      <c r="BH6" s="50">
        <v>0</v>
      </c>
      <c r="BI6" s="50">
        <v>0</v>
      </c>
      <c r="BJ6" s="50">
        <v>364.2</v>
      </c>
      <c r="BK6" s="465"/>
      <c r="BL6" s="50">
        <v>0</v>
      </c>
      <c r="BM6" s="50">
        <v>0</v>
      </c>
      <c r="BN6" s="50">
        <v>0</v>
      </c>
      <c r="BO6" s="50">
        <v>344.2</v>
      </c>
      <c r="BP6" s="465"/>
      <c r="BQ6" s="50">
        <v>0</v>
      </c>
      <c r="BR6" s="50">
        <v>0</v>
      </c>
      <c r="BS6" s="50">
        <v>0</v>
      </c>
      <c r="BT6" s="50">
        <v>444.29999999999927</v>
      </c>
      <c r="BU6" s="465"/>
      <c r="BV6" s="50">
        <v>0</v>
      </c>
      <c r="BW6" s="50">
        <v>0</v>
      </c>
      <c r="BX6" s="50">
        <v>0</v>
      </c>
      <c r="BY6" s="50">
        <v>450.699999999998</v>
      </c>
      <c r="BZ6" s="465"/>
      <c r="CA6" s="50">
        <v>0</v>
      </c>
      <c r="CB6" s="50">
        <v>0</v>
      </c>
      <c r="CC6" s="50">
        <v>0</v>
      </c>
      <c r="CD6" s="50">
        <v>499.59999999999945</v>
      </c>
      <c r="CE6" s="465"/>
      <c r="CF6" s="50">
        <v>0</v>
      </c>
      <c r="CG6" s="50">
        <v>0</v>
      </c>
      <c r="CH6" s="50">
        <v>0</v>
      </c>
      <c r="CI6" s="50">
        <v>312.69999999999982</v>
      </c>
      <c r="CJ6" s="465"/>
      <c r="CK6" s="50">
        <v>0</v>
      </c>
      <c r="CL6" s="50">
        <v>0</v>
      </c>
      <c r="CM6" s="50">
        <v>0</v>
      </c>
      <c r="CN6" s="50">
        <v>373.2</v>
      </c>
      <c r="CO6" s="465"/>
      <c r="CP6" s="528">
        <v>0</v>
      </c>
      <c r="CQ6" s="528">
        <v>0</v>
      </c>
      <c r="CR6" s="528">
        <v>0</v>
      </c>
      <c r="CS6" s="50">
        <v>135.60000000000036</v>
      </c>
      <c r="CT6" s="465"/>
      <c r="CU6" s="50">
        <v>0</v>
      </c>
      <c r="CV6" s="50">
        <v>0</v>
      </c>
      <c r="CW6" s="50">
        <v>0</v>
      </c>
      <c r="CX6" s="50">
        <v>251.10000000000036</v>
      </c>
      <c r="CY6" s="465"/>
      <c r="CZ6" s="50">
        <v>0</v>
      </c>
      <c r="DA6" s="50">
        <v>0</v>
      </c>
      <c r="DB6" s="50">
        <v>0</v>
      </c>
      <c r="DC6" s="50">
        <v>51.6</v>
      </c>
      <c r="DD6" s="465"/>
      <c r="DE6" s="528">
        <v>0</v>
      </c>
      <c r="DF6" s="528">
        <v>0</v>
      </c>
      <c r="DG6" s="528">
        <v>0</v>
      </c>
      <c r="DH6" s="50">
        <v>1026.4000000000001</v>
      </c>
      <c r="DI6" s="465"/>
      <c r="DJ6" s="528">
        <v>0</v>
      </c>
      <c r="DK6" s="528">
        <v>0</v>
      </c>
      <c r="DL6" s="528">
        <v>0</v>
      </c>
      <c r="DM6" s="50">
        <v>465.00000000000182</v>
      </c>
      <c r="DN6" s="465"/>
      <c r="DO6" s="50">
        <v>0</v>
      </c>
      <c r="DP6" s="50">
        <v>0</v>
      </c>
      <c r="DQ6" s="50">
        <v>0</v>
      </c>
      <c r="DR6" s="50">
        <v>455.20000000000073</v>
      </c>
      <c r="DS6" s="465"/>
      <c r="DT6" s="50">
        <v>0</v>
      </c>
      <c r="DU6" s="50">
        <v>0</v>
      </c>
      <c r="DV6" s="50">
        <v>0</v>
      </c>
      <c r="DW6" s="50">
        <v>0</v>
      </c>
      <c r="DX6" s="465"/>
      <c r="DY6" s="50">
        <v>0</v>
      </c>
      <c r="DZ6" s="50">
        <v>0</v>
      </c>
      <c r="EA6" s="50">
        <v>0</v>
      </c>
      <c r="EB6" s="50">
        <v>0</v>
      </c>
      <c r="EC6" s="465"/>
      <c r="ED6" s="50">
        <v>0</v>
      </c>
      <c r="EE6" s="50">
        <v>0</v>
      </c>
      <c r="EF6" s="50">
        <v>0</v>
      </c>
      <c r="EG6" s="50">
        <v>0</v>
      </c>
      <c r="EH6" s="465"/>
      <c r="EI6" s="50">
        <v>0</v>
      </c>
      <c r="EJ6" s="50">
        <v>0</v>
      </c>
      <c r="EK6" s="50">
        <v>0</v>
      </c>
      <c r="EL6" s="50">
        <v>0</v>
      </c>
      <c r="EM6" s="465"/>
      <c r="EN6" s="50">
        <v>0</v>
      </c>
      <c r="EO6" s="50">
        <v>0</v>
      </c>
      <c r="EP6" s="50">
        <v>0</v>
      </c>
      <c r="EQ6" s="50">
        <v>0</v>
      </c>
      <c r="ER6" s="465"/>
      <c r="ES6" s="50">
        <v>0</v>
      </c>
      <c r="ET6" s="50">
        <v>0</v>
      </c>
      <c r="EU6" s="50">
        <v>0</v>
      </c>
      <c r="EV6" s="50">
        <v>0</v>
      </c>
      <c r="EW6" s="465"/>
      <c r="EX6" s="50">
        <v>0</v>
      </c>
      <c r="EY6" s="50">
        <v>0</v>
      </c>
      <c r="EZ6" s="50">
        <v>0</v>
      </c>
      <c r="FA6" s="50">
        <v>0</v>
      </c>
      <c r="FB6" s="465"/>
      <c r="FC6" s="50">
        <v>0</v>
      </c>
      <c r="FD6" s="50">
        <v>0</v>
      </c>
      <c r="FE6" s="50">
        <v>0</v>
      </c>
      <c r="FF6" s="50">
        <v>0</v>
      </c>
      <c r="FG6" s="465"/>
      <c r="FH6" s="50">
        <v>0</v>
      </c>
      <c r="FI6" s="50">
        <v>0</v>
      </c>
      <c r="FJ6" s="50">
        <v>0</v>
      </c>
      <c r="FK6" s="50">
        <v>0</v>
      </c>
      <c r="FL6" s="465"/>
      <c r="FM6" s="50">
        <v>0</v>
      </c>
      <c r="FN6" s="50">
        <v>0</v>
      </c>
      <c r="FO6" s="50">
        <v>0</v>
      </c>
      <c r="FP6" s="50">
        <v>0</v>
      </c>
      <c r="FQ6" s="465"/>
      <c r="FR6" s="50">
        <v>0</v>
      </c>
      <c r="FS6" s="50">
        <v>0</v>
      </c>
      <c r="FT6" s="50">
        <v>0</v>
      </c>
      <c r="FU6" s="50">
        <v>0</v>
      </c>
      <c r="FV6" s="465"/>
      <c r="FW6" s="50">
        <v>0</v>
      </c>
      <c r="FX6" s="50">
        <v>0</v>
      </c>
      <c r="FY6" s="50">
        <v>0</v>
      </c>
      <c r="FZ6" s="50">
        <v>0</v>
      </c>
      <c r="GA6" s="465"/>
      <c r="GB6" s="50">
        <v>0</v>
      </c>
      <c r="GC6" s="50">
        <v>0</v>
      </c>
      <c r="GD6" s="50">
        <v>0</v>
      </c>
      <c r="GE6" s="50">
        <v>0</v>
      </c>
      <c r="GF6" s="465"/>
      <c r="GG6" s="50">
        <v>0</v>
      </c>
      <c r="GH6" s="50">
        <v>0</v>
      </c>
      <c r="GI6" s="50">
        <v>0</v>
      </c>
      <c r="GJ6" s="50">
        <v>0</v>
      </c>
      <c r="GK6" s="465"/>
      <c r="GL6" s="50">
        <v>0</v>
      </c>
      <c r="GM6" s="50">
        <v>0</v>
      </c>
      <c r="GN6" s="50">
        <v>0</v>
      </c>
      <c r="GO6" s="50">
        <v>0</v>
      </c>
      <c r="GP6" s="465"/>
      <c r="GU6" s="37"/>
      <c r="GV6" s="37"/>
      <c r="HD6" s="37"/>
      <c r="HE6" s="37"/>
      <c r="HM6" s="37"/>
      <c r="HN6" s="37"/>
      <c r="HV6" s="37"/>
      <c r="HW6" s="37"/>
      <c r="IE6" s="37"/>
      <c r="IF6" s="37"/>
      <c r="IN6" s="37"/>
      <c r="IO6" s="37"/>
      <c r="IW6" s="37"/>
      <c r="IX6" s="37"/>
      <c r="JF6" s="37"/>
      <c r="JG6" s="37"/>
      <c r="JO6" s="37"/>
      <c r="JP6" s="37"/>
      <c r="JX6" s="37"/>
      <c r="JY6" s="37"/>
      <c r="KG6" s="37"/>
      <c r="KH6" s="37"/>
      <c r="KP6" s="37"/>
      <c r="KQ6" s="37"/>
      <c r="KY6" s="37"/>
      <c r="KZ6" s="37"/>
      <c r="LZ6" s="37"/>
      <c r="MA6" s="37"/>
      <c r="MI6" s="37"/>
      <c r="MJ6" s="37"/>
      <c r="MR6" s="37"/>
      <c r="MS6" s="37"/>
      <c r="NA6" s="37"/>
      <c r="NB6" s="37"/>
      <c r="NJ6" s="37"/>
      <c r="NK6" s="37"/>
      <c r="NS6" s="37"/>
      <c r="NT6" s="37"/>
      <c r="NU6" s="37"/>
      <c r="NV6" s="37"/>
      <c r="NW6" s="37"/>
      <c r="NX6" s="37"/>
      <c r="NY6" s="37"/>
      <c r="NZ6" s="37"/>
      <c r="OA6" s="37"/>
    </row>
    <row r="7" spans="1:391" ht="18">
      <c r="A7" s="84" t="s">
        <v>2009</v>
      </c>
      <c r="B7" s="46">
        <f t="shared" si="0"/>
        <v>40964.27499999982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5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5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5"/>
      <c r="S7" s="453">
        <v>0</v>
      </c>
      <c r="T7" s="50">
        <v>33</v>
      </c>
      <c r="U7" s="498">
        <v>132.00000000000068</v>
      </c>
      <c r="V7" s="50">
        <f>'Punten per wedstrijd'!F6</f>
        <v>52.000000000000682</v>
      </c>
      <c r="W7" s="465"/>
      <c r="X7" s="50">
        <v>0</v>
      </c>
      <c r="Y7" s="50">
        <v>343.15</v>
      </c>
      <c r="Z7" s="50">
        <v>260.625</v>
      </c>
      <c r="AA7" s="50">
        <v>117.10000000000036</v>
      </c>
      <c r="AB7" s="465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5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5"/>
      <c r="AM7" s="453">
        <v>0</v>
      </c>
      <c r="AN7" s="453">
        <v>185.49999999999977</v>
      </c>
      <c r="AO7" s="453">
        <v>62.024999999999523</v>
      </c>
      <c r="AP7" s="50">
        <v>563.89999999999964</v>
      </c>
      <c r="AQ7" s="465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5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5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5"/>
      <c r="BG7" s="50">
        <v>0</v>
      </c>
      <c r="BH7" s="50">
        <v>78</v>
      </c>
      <c r="BI7" s="50">
        <v>231.5249999999985</v>
      </c>
      <c r="BJ7" s="50">
        <v>172</v>
      </c>
      <c r="BK7" s="465"/>
      <c r="BL7" s="50">
        <v>0</v>
      </c>
      <c r="BM7" s="50">
        <v>2.6000000000012733</v>
      </c>
      <c r="BN7" s="50">
        <v>0</v>
      </c>
      <c r="BO7" s="50">
        <v>0</v>
      </c>
      <c r="BP7" s="465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5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5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5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5"/>
      <c r="CK7" s="50">
        <v>0</v>
      </c>
      <c r="CL7" s="50">
        <v>279.85000000000127</v>
      </c>
      <c r="CM7" s="50">
        <v>293.84999999999741</v>
      </c>
      <c r="CN7" s="50">
        <v>422.5</v>
      </c>
      <c r="CO7" s="465"/>
      <c r="CP7" s="528">
        <v>0</v>
      </c>
      <c r="CQ7" s="528">
        <v>253.50000000000091</v>
      </c>
      <c r="CR7" s="528">
        <v>375.59999999999877</v>
      </c>
      <c r="CS7" s="50">
        <v>337.49999999999636</v>
      </c>
      <c r="CT7" s="465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5"/>
      <c r="CZ7" s="50">
        <v>0</v>
      </c>
      <c r="DA7" s="50">
        <v>0</v>
      </c>
      <c r="DB7" s="50">
        <v>137.25000000000136</v>
      </c>
      <c r="DC7" s="50">
        <v>144</v>
      </c>
      <c r="DD7" s="465"/>
      <c r="DE7" s="528">
        <v>0</v>
      </c>
      <c r="DF7" s="528">
        <v>1624.0999999999995</v>
      </c>
      <c r="DG7" s="528">
        <v>2268.8249999999998</v>
      </c>
      <c r="DH7" s="50">
        <v>1844.0000000000018</v>
      </c>
      <c r="DI7" s="465"/>
      <c r="DJ7" s="528">
        <v>0</v>
      </c>
      <c r="DK7" s="528">
        <v>176.09999999999945</v>
      </c>
      <c r="DL7" s="528">
        <v>226.80000000000246</v>
      </c>
      <c r="DM7" s="50">
        <v>626.00000000000182</v>
      </c>
      <c r="DN7" s="465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5"/>
      <c r="DT7" s="50">
        <v>0</v>
      </c>
      <c r="DU7" s="50">
        <v>0</v>
      </c>
      <c r="DV7" s="50">
        <v>2635.6499999998982</v>
      </c>
      <c r="DW7" s="50">
        <v>1715.49999999998</v>
      </c>
      <c r="DX7" s="465"/>
      <c r="DY7" s="50">
        <v>0</v>
      </c>
      <c r="DZ7" s="50">
        <v>0</v>
      </c>
      <c r="EA7" s="50">
        <v>0</v>
      </c>
      <c r="EB7" s="50">
        <v>0</v>
      </c>
      <c r="EC7" s="465"/>
      <c r="ED7" s="50">
        <v>0</v>
      </c>
      <c r="EE7" s="50">
        <v>0</v>
      </c>
      <c r="EF7" s="50">
        <v>83.549999999992906</v>
      </c>
      <c r="EG7" s="50">
        <v>304.10000000000036</v>
      </c>
      <c r="EH7" s="465"/>
      <c r="EI7" s="50">
        <v>0</v>
      </c>
      <c r="EJ7" s="50">
        <v>0</v>
      </c>
      <c r="EK7" s="50">
        <v>47.774999999995089</v>
      </c>
      <c r="EL7" s="50">
        <v>244.40000000000146</v>
      </c>
      <c r="EM7" s="465"/>
      <c r="EN7" s="50">
        <v>0</v>
      </c>
      <c r="EO7" s="50">
        <v>0</v>
      </c>
      <c r="EP7" s="50">
        <v>57.149999999995089</v>
      </c>
      <c r="EQ7" s="50">
        <v>0</v>
      </c>
      <c r="ER7" s="465"/>
      <c r="ES7" s="50">
        <v>0</v>
      </c>
      <c r="ET7" s="50">
        <v>0</v>
      </c>
      <c r="EU7" s="50">
        <v>0</v>
      </c>
      <c r="EV7" s="50">
        <v>206.40000000000146</v>
      </c>
      <c r="EW7" s="465"/>
      <c r="EX7" s="50">
        <v>0</v>
      </c>
      <c r="EY7" s="50">
        <v>0</v>
      </c>
      <c r="EZ7" s="50">
        <v>2453.2500000000246</v>
      </c>
      <c r="FA7" s="50">
        <v>4374.7</v>
      </c>
      <c r="FB7" s="465"/>
      <c r="FC7" s="50">
        <v>0</v>
      </c>
      <c r="FD7" s="50">
        <v>0</v>
      </c>
      <c r="FE7" s="50">
        <v>97.499999999994543</v>
      </c>
      <c r="FF7" s="50">
        <v>141.89999999999964</v>
      </c>
      <c r="FG7" s="465"/>
      <c r="FH7" s="50">
        <v>0</v>
      </c>
      <c r="FI7" s="50">
        <v>0</v>
      </c>
      <c r="FJ7" s="50">
        <v>0</v>
      </c>
      <c r="FK7" s="50">
        <v>236.00000000000182</v>
      </c>
      <c r="FL7" s="465"/>
      <c r="FM7" s="50">
        <v>0</v>
      </c>
      <c r="FN7" s="50">
        <v>0</v>
      </c>
      <c r="FO7" s="50">
        <v>0</v>
      </c>
      <c r="FP7" s="50">
        <v>247.89999999999782</v>
      </c>
      <c r="FQ7" s="465"/>
      <c r="FR7" s="50">
        <v>0</v>
      </c>
      <c r="FS7" s="50">
        <v>0</v>
      </c>
      <c r="FT7" s="50">
        <v>0</v>
      </c>
      <c r="FU7" s="50">
        <v>0</v>
      </c>
      <c r="FV7" s="465"/>
      <c r="FW7" s="50">
        <v>0</v>
      </c>
      <c r="FX7" s="50">
        <v>0</v>
      </c>
      <c r="FY7" s="50">
        <v>448.12499999999454</v>
      </c>
      <c r="FZ7" s="50">
        <v>567.99999999999636</v>
      </c>
      <c r="GA7" s="465"/>
      <c r="GB7" s="50">
        <v>0</v>
      </c>
      <c r="GC7" s="50">
        <v>0</v>
      </c>
      <c r="GD7" s="50">
        <v>0</v>
      </c>
      <c r="GE7" s="50">
        <v>0</v>
      </c>
      <c r="GF7" s="465"/>
      <c r="GG7" s="50">
        <v>0</v>
      </c>
      <c r="GH7" s="50">
        <v>0</v>
      </c>
      <c r="GI7" s="50">
        <v>542.24999999999727</v>
      </c>
      <c r="GJ7" s="50">
        <v>642</v>
      </c>
      <c r="GK7" s="465"/>
      <c r="GL7" s="50">
        <v>0</v>
      </c>
      <c r="GM7" s="50">
        <v>0</v>
      </c>
      <c r="GN7" s="50">
        <v>197.62499999999454</v>
      </c>
      <c r="GO7" s="50">
        <v>346.99999999999818</v>
      </c>
      <c r="GP7" s="465"/>
      <c r="GV7" s="9"/>
      <c r="HE7" s="9"/>
      <c r="HN7" s="9"/>
      <c r="HW7" s="9"/>
      <c r="IF7" s="9"/>
      <c r="IO7" s="9"/>
      <c r="IX7" s="9"/>
      <c r="JG7" s="9"/>
      <c r="JP7" s="9"/>
      <c r="JY7" s="9"/>
      <c r="KH7" s="9"/>
      <c r="KQ7" s="9"/>
      <c r="KZ7" s="9"/>
      <c r="MA7" s="9"/>
      <c r="MJ7" s="9"/>
      <c r="MS7" s="9"/>
      <c r="NB7" s="9"/>
      <c r="NK7" s="9"/>
      <c r="NT7" s="9"/>
      <c r="NU7">
        <v>0</v>
      </c>
      <c r="NV7" s="9"/>
      <c r="NW7" s="21">
        <v>0</v>
      </c>
      <c r="NX7" s="9"/>
      <c r="NY7" s="21">
        <v>845.39999999998963</v>
      </c>
      <c r="NZ7" s="9"/>
      <c r="OA7">
        <v>0</v>
      </c>
    </row>
    <row r="8" spans="1:391" ht="18">
      <c r="A8" s="84" t="s">
        <v>1657</v>
      </c>
      <c r="B8" s="46">
        <f t="shared" si="0"/>
        <v>46900.249999999854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5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5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5"/>
      <c r="S8" s="453">
        <v>61.649999999999977</v>
      </c>
      <c r="T8" s="50">
        <v>0</v>
      </c>
      <c r="U8" s="498">
        <v>210.22500000000014</v>
      </c>
      <c r="V8" s="50">
        <f>'Punten per wedstrijd'!F7</f>
        <v>335.00000000000023</v>
      </c>
      <c r="W8" s="465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5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5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5"/>
      <c r="AM8" s="453">
        <v>82.350000000000136</v>
      </c>
      <c r="AN8" s="453">
        <v>169.0499999999995</v>
      </c>
      <c r="AO8" s="453">
        <v>179.32499999999959</v>
      </c>
      <c r="AP8" s="50">
        <v>496.199999999998</v>
      </c>
      <c r="AQ8" s="465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5"/>
      <c r="AW8" s="50">
        <v>0</v>
      </c>
      <c r="AX8" s="50">
        <v>370.60000000000036</v>
      </c>
      <c r="AY8" s="50">
        <v>355.875</v>
      </c>
      <c r="AZ8" s="50">
        <v>698.10000000000036</v>
      </c>
      <c r="BA8" s="465"/>
      <c r="BB8" s="50">
        <v>0</v>
      </c>
      <c r="BC8" s="50">
        <v>50.200000000000728</v>
      </c>
      <c r="BD8" s="50">
        <v>225.97499999999809</v>
      </c>
      <c r="BE8" s="50">
        <v>392</v>
      </c>
      <c r="BF8" s="465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5"/>
      <c r="BL8" s="50">
        <v>0</v>
      </c>
      <c r="BM8" s="50">
        <v>88.850000000000364</v>
      </c>
      <c r="BN8" s="50">
        <v>265.72499999999877</v>
      </c>
      <c r="BO8" s="50">
        <v>381.2</v>
      </c>
      <c r="BP8" s="465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5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5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5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5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5"/>
      <c r="CP8" s="528">
        <v>73.299999999999272</v>
      </c>
      <c r="CQ8" s="528">
        <v>248.75</v>
      </c>
      <c r="CR8" s="528">
        <v>175.35000000000082</v>
      </c>
      <c r="CS8" s="50">
        <v>348</v>
      </c>
      <c r="CT8" s="465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5"/>
      <c r="CZ8" s="50">
        <v>0</v>
      </c>
      <c r="DA8" s="50">
        <v>61.199999999993452</v>
      </c>
      <c r="DB8" s="50">
        <v>24.750000000002046</v>
      </c>
      <c r="DC8" s="50">
        <v>33</v>
      </c>
      <c r="DD8" s="465"/>
      <c r="DE8" s="528">
        <v>386.80000000000064</v>
      </c>
      <c r="DF8" s="528">
        <v>1123.2499999999991</v>
      </c>
      <c r="DG8" s="528">
        <v>1911.4499999999996</v>
      </c>
      <c r="DH8" s="50">
        <v>1202.5500000000011</v>
      </c>
      <c r="DI8" s="465"/>
      <c r="DJ8" s="528">
        <v>163.27500000000009</v>
      </c>
      <c r="DK8" s="528">
        <v>204.09999999999945</v>
      </c>
      <c r="DL8" s="528">
        <v>302.17500000000246</v>
      </c>
      <c r="DM8" s="50">
        <v>529.79999999999927</v>
      </c>
      <c r="DN8" s="465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5"/>
      <c r="DT8" s="50">
        <v>0</v>
      </c>
      <c r="DU8" s="50">
        <v>2060.8750000000005</v>
      </c>
      <c r="DV8" s="50">
        <v>2440.8750000000532</v>
      </c>
      <c r="DW8" s="50">
        <v>4700.1999999999807</v>
      </c>
      <c r="DX8" s="465"/>
      <c r="DY8" s="50">
        <v>0</v>
      </c>
      <c r="DZ8" s="50">
        <v>0</v>
      </c>
      <c r="EA8" s="50">
        <v>0</v>
      </c>
      <c r="EB8" s="50">
        <v>0</v>
      </c>
      <c r="EC8" s="465"/>
      <c r="ED8" s="50">
        <v>0</v>
      </c>
      <c r="EE8" s="50">
        <v>0</v>
      </c>
      <c r="EF8" s="50">
        <v>233.39999999999509</v>
      </c>
      <c r="EG8" s="50">
        <v>190.49999999999636</v>
      </c>
      <c r="EH8" s="465"/>
      <c r="EI8" s="50">
        <v>0</v>
      </c>
      <c r="EJ8" s="50">
        <v>74.250000000000227</v>
      </c>
      <c r="EK8" s="50">
        <v>339.44999999999618</v>
      </c>
      <c r="EL8" s="50">
        <v>195.29999999999563</v>
      </c>
      <c r="EM8" s="465"/>
      <c r="EN8" s="50">
        <v>0</v>
      </c>
      <c r="EO8" s="50">
        <v>187.29999999999927</v>
      </c>
      <c r="EP8" s="50">
        <v>103.27499999999509</v>
      </c>
      <c r="EQ8" s="50">
        <v>0</v>
      </c>
      <c r="ER8" s="465"/>
      <c r="ES8" s="50">
        <v>0</v>
      </c>
      <c r="ET8" s="50">
        <v>0</v>
      </c>
      <c r="EU8" s="50">
        <v>0</v>
      </c>
      <c r="EV8" s="50">
        <v>298.89999999999418</v>
      </c>
      <c r="EW8" s="465"/>
      <c r="EX8" s="50">
        <v>0</v>
      </c>
      <c r="EY8" s="50">
        <v>1231.8500000000367</v>
      </c>
      <c r="EZ8" s="50">
        <v>1556.6999999998652</v>
      </c>
      <c r="FA8" s="50">
        <v>2025.9</v>
      </c>
      <c r="FB8" s="465"/>
      <c r="FC8" s="50">
        <v>0</v>
      </c>
      <c r="FD8" s="50">
        <v>65.000000000000455</v>
      </c>
      <c r="FE8" s="50">
        <v>324.29999999999563</v>
      </c>
      <c r="FF8" s="50">
        <v>256.59999999999491</v>
      </c>
      <c r="FG8" s="465"/>
      <c r="FH8" s="50">
        <v>0</v>
      </c>
      <c r="FI8" s="50">
        <v>0</v>
      </c>
      <c r="FJ8" s="50">
        <v>0</v>
      </c>
      <c r="FK8" s="50">
        <v>240.99999999999636</v>
      </c>
      <c r="FL8" s="465"/>
      <c r="FM8" s="50">
        <v>0</v>
      </c>
      <c r="FN8" s="50">
        <v>0</v>
      </c>
      <c r="FO8" s="50">
        <v>0</v>
      </c>
      <c r="FP8" s="50">
        <v>363.99999999999272</v>
      </c>
      <c r="FQ8" s="465"/>
      <c r="FR8" s="50">
        <v>0</v>
      </c>
      <c r="FS8" s="50">
        <v>0</v>
      </c>
      <c r="FT8" s="50">
        <v>0</v>
      </c>
      <c r="FU8" s="50">
        <v>0</v>
      </c>
      <c r="FV8" s="465"/>
      <c r="FW8" s="50">
        <v>0</v>
      </c>
      <c r="FX8" s="50">
        <v>101.65000000000032</v>
      </c>
      <c r="FY8" s="50">
        <v>496.79999999999018</v>
      </c>
      <c r="FZ8" s="50">
        <v>294.29999999999927</v>
      </c>
      <c r="GA8" s="465"/>
      <c r="GB8" s="50">
        <v>0</v>
      </c>
      <c r="GC8" s="50">
        <v>0</v>
      </c>
      <c r="GD8" s="50">
        <v>0</v>
      </c>
      <c r="GE8" s="50">
        <v>0</v>
      </c>
      <c r="GF8" s="465"/>
      <c r="GG8" s="50">
        <v>0</v>
      </c>
      <c r="GH8" s="50">
        <v>276</v>
      </c>
      <c r="GI8" s="50">
        <v>685.79999999998472</v>
      </c>
      <c r="GJ8" s="50">
        <v>763.99999999999636</v>
      </c>
      <c r="GK8" s="465"/>
      <c r="GL8" s="50">
        <v>0</v>
      </c>
      <c r="GM8" s="50">
        <v>117.50000000000364</v>
      </c>
      <c r="GN8" s="50">
        <v>190.12499999998363</v>
      </c>
      <c r="GO8" s="50">
        <v>346.99999999999636</v>
      </c>
      <c r="GP8" s="465"/>
      <c r="GV8" s="9"/>
      <c r="HE8" s="9"/>
      <c r="HN8" s="9"/>
      <c r="HW8" s="9"/>
      <c r="IF8" s="9"/>
      <c r="IO8" s="9"/>
      <c r="IX8" s="9"/>
      <c r="JG8" s="9"/>
      <c r="JP8" s="9"/>
      <c r="JY8" s="9"/>
      <c r="KH8" s="9"/>
      <c r="KQ8" s="9"/>
      <c r="KZ8" s="9"/>
      <c r="MA8" s="9"/>
      <c r="MJ8" s="9"/>
      <c r="MS8" s="9"/>
      <c r="NB8" s="9"/>
      <c r="NK8" s="9"/>
      <c r="NT8" s="9"/>
      <c r="NU8">
        <v>0</v>
      </c>
      <c r="NV8" s="9"/>
      <c r="NW8">
        <v>0</v>
      </c>
      <c r="NX8" s="9"/>
      <c r="NY8">
        <v>1026.8249999999935</v>
      </c>
      <c r="NZ8" s="9"/>
      <c r="OA8">
        <v>0</v>
      </c>
    </row>
    <row r="9" spans="1:391" ht="18">
      <c r="A9" s="84" t="s">
        <v>2002</v>
      </c>
      <c r="B9" s="46">
        <f t="shared" si="0"/>
        <v>31469.549999999985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5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5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5"/>
      <c r="S9" s="453">
        <v>0</v>
      </c>
      <c r="T9" s="50">
        <v>77.500000000000057</v>
      </c>
      <c r="U9" s="498">
        <v>188.62500000000017</v>
      </c>
      <c r="V9" s="50">
        <f>'Punten per wedstrijd'!F8</f>
        <v>205.70000000000027</v>
      </c>
      <c r="W9" s="465"/>
      <c r="X9" s="50">
        <v>0</v>
      </c>
      <c r="Y9" s="50">
        <v>261.49999999999989</v>
      </c>
      <c r="Z9" s="50">
        <v>97.5</v>
      </c>
      <c r="AA9" s="50">
        <v>239.79999999999973</v>
      </c>
      <c r="AB9" s="465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5"/>
      <c r="AH9" s="50">
        <v>0</v>
      </c>
      <c r="AI9" s="50">
        <v>391.4</v>
      </c>
      <c r="AJ9" s="50">
        <v>349.42500000000007</v>
      </c>
      <c r="AK9" s="50">
        <v>457.39999999999918</v>
      </c>
      <c r="AL9" s="465"/>
      <c r="AM9" s="453">
        <v>0</v>
      </c>
      <c r="AN9" s="453">
        <v>266.59999999999991</v>
      </c>
      <c r="AO9" s="453">
        <v>203.4749999999998</v>
      </c>
      <c r="AP9" s="50">
        <v>215.69999999999891</v>
      </c>
      <c r="AQ9" s="465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5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5"/>
      <c r="BB9" s="50">
        <v>0</v>
      </c>
      <c r="BC9" s="50">
        <v>85.649999999999864</v>
      </c>
      <c r="BD9" s="50">
        <v>136.12499999999966</v>
      </c>
      <c r="BE9" s="50">
        <v>342.2</v>
      </c>
      <c r="BF9" s="465"/>
      <c r="BG9" s="50">
        <v>0</v>
      </c>
      <c r="BH9" s="50">
        <v>135.99999999999977</v>
      </c>
      <c r="BI9" s="50">
        <v>29.249999999999659</v>
      </c>
      <c r="BJ9" s="50">
        <v>351.3</v>
      </c>
      <c r="BK9" s="465"/>
      <c r="BL9" s="50">
        <v>0</v>
      </c>
      <c r="BM9" s="50">
        <v>111.60000000000036</v>
      </c>
      <c r="BN9" s="50">
        <v>305.32499999999993</v>
      </c>
      <c r="BO9" s="50">
        <v>173.3</v>
      </c>
      <c r="BP9" s="465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5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5"/>
      <c r="CA9" s="50">
        <v>0</v>
      </c>
      <c r="CB9" s="50">
        <v>109.89999999999782</v>
      </c>
      <c r="CC9" s="50">
        <v>284.32500000000027</v>
      </c>
      <c r="CD9" s="50">
        <v>177.5</v>
      </c>
      <c r="CE9" s="465"/>
      <c r="CF9" s="50">
        <v>0</v>
      </c>
      <c r="CG9" s="50">
        <v>183.75</v>
      </c>
      <c r="CH9" s="50">
        <v>202.27500000000055</v>
      </c>
      <c r="CI9" s="50">
        <v>352.50000000000091</v>
      </c>
      <c r="CJ9" s="465"/>
      <c r="CK9" s="50">
        <v>0</v>
      </c>
      <c r="CL9" s="50">
        <v>151.29999999999973</v>
      </c>
      <c r="CM9" s="50">
        <v>252.375</v>
      </c>
      <c r="CN9" s="50">
        <v>375.90000000000003</v>
      </c>
      <c r="CO9" s="465"/>
      <c r="CP9" s="528">
        <v>0</v>
      </c>
      <c r="CQ9" s="528">
        <v>130.79999999999973</v>
      </c>
      <c r="CR9" s="528">
        <v>387.74999999999864</v>
      </c>
      <c r="CS9" s="50">
        <v>175.70000000000164</v>
      </c>
      <c r="CT9" s="465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5"/>
      <c r="CZ9" s="50">
        <v>0</v>
      </c>
      <c r="DA9" s="50">
        <v>126.75</v>
      </c>
      <c r="DB9" s="50">
        <v>214.49999999999932</v>
      </c>
      <c r="DC9" s="50">
        <v>53.4</v>
      </c>
      <c r="DD9" s="465"/>
      <c r="DE9" s="528">
        <v>0</v>
      </c>
      <c r="DF9" s="528">
        <v>1401.6999999999998</v>
      </c>
      <c r="DG9" s="528">
        <v>1293.2999999999997</v>
      </c>
      <c r="DH9" s="50">
        <v>1794.7000000000035</v>
      </c>
      <c r="DI9" s="465"/>
      <c r="DJ9" s="528">
        <v>0</v>
      </c>
      <c r="DK9" s="528">
        <v>272.79999999999927</v>
      </c>
      <c r="DL9" s="528">
        <v>187.19999999999754</v>
      </c>
      <c r="DM9" s="50">
        <v>288.100000000004</v>
      </c>
      <c r="DN9" s="465"/>
      <c r="DO9" s="50">
        <v>0</v>
      </c>
      <c r="DP9" s="50">
        <v>78.25</v>
      </c>
      <c r="DQ9" s="50">
        <v>434.47500000000082</v>
      </c>
      <c r="DR9" s="50">
        <v>229.50000000000364</v>
      </c>
      <c r="DS9" s="465"/>
      <c r="DT9" s="50">
        <v>0</v>
      </c>
      <c r="DU9" s="50">
        <v>0</v>
      </c>
      <c r="DV9" s="50">
        <v>1717.8000000000093</v>
      </c>
      <c r="DW9" s="50">
        <v>1439.8999999999869</v>
      </c>
      <c r="DX9" s="465"/>
      <c r="DY9" s="50">
        <v>0</v>
      </c>
      <c r="DZ9" s="50">
        <v>0</v>
      </c>
      <c r="EA9" s="50">
        <v>0</v>
      </c>
      <c r="EB9" s="50">
        <v>0</v>
      </c>
      <c r="EC9" s="465"/>
      <c r="ED9" s="50">
        <v>0</v>
      </c>
      <c r="EE9" s="50">
        <v>0</v>
      </c>
      <c r="EF9" s="50">
        <v>69.075000000000273</v>
      </c>
      <c r="EG9" s="50">
        <v>209.79999999999927</v>
      </c>
      <c r="EH9" s="465"/>
      <c r="EI9" s="50">
        <v>0</v>
      </c>
      <c r="EJ9" s="50">
        <v>0</v>
      </c>
      <c r="EK9" s="50">
        <v>236.92500000000109</v>
      </c>
      <c r="EL9" s="50">
        <v>491.89999999999782</v>
      </c>
      <c r="EM9" s="465"/>
      <c r="EN9" s="50">
        <v>0</v>
      </c>
      <c r="EO9" s="50">
        <v>0</v>
      </c>
      <c r="EP9" s="50">
        <v>169.64999999999918</v>
      </c>
      <c r="EQ9" s="50">
        <v>0</v>
      </c>
      <c r="ER9" s="465"/>
      <c r="ES9" s="50">
        <v>0</v>
      </c>
      <c r="ET9" s="50">
        <v>0</v>
      </c>
      <c r="EU9" s="50">
        <v>0</v>
      </c>
      <c r="EV9" s="50">
        <v>229.49999999999636</v>
      </c>
      <c r="EW9" s="465"/>
      <c r="EX9" s="50">
        <v>0</v>
      </c>
      <c r="EY9" s="50">
        <v>0</v>
      </c>
      <c r="EZ9" s="50">
        <v>1682.3250000000016</v>
      </c>
      <c r="FA9" s="50">
        <v>2562</v>
      </c>
      <c r="FB9" s="465"/>
      <c r="FC9" s="50">
        <v>0</v>
      </c>
      <c r="FD9" s="50">
        <v>0</v>
      </c>
      <c r="FE9" s="50">
        <v>127.125</v>
      </c>
      <c r="FF9" s="50">
        <v>58.199999999998909</v>
      </c>
      <c r="FG9" s="465"/>
      <c r="FH9" s="50">
        <v>0</v>
      </c>
      <c r="FI9" s="50">
        <v>0</v>
      </c>
      <c r="FJ9" s="50">
        <v>0</v>
      </c>
      <c r="FK9" s="50">
        <v>138</v>
      </c>
      <c r="FL9" s="465"/>
      <c r="FM9" s="50">
        <v>0</v>
      </c>
      <c r="FN9" s="50">
        <v>0</v>
      </c>
      <c r="FO9" s="50">
        <v>0</v>
      </c>
      <c r="FP9" s="50">
        <v>29.899999999999636</v>
      </c>
      <c r="FQ9" s="465"/>
      <c r="FR9" s="50">
        <v>0</v>
      </c>
      <c r="FS9" s="50">
        <v>0</v>
      </c>
      <c r="FT9" s="50">
        <v>0</v>
      </c>
      <c r="FU9" s="50">
        <v>0</v>
      </c>
      <c r="FV9" s="465"/>
      <c r="FW9" s="50">
        <v>0</v>
      </c>
      <c r="FX9" s="50">
        <v>0</v>
      </c>
      <c r="FY9" s="50">
        <v>123.74999999999727</v>
      </c>
      <c r="FZ9" s="50">
        <v>112.80000000000109</v>
      </c>
      <c r="GA9" s="465"/>
      <c r="GB9" s="50">
        <v>0</v>
      </c>
      <c r="GC9" s="50">
        <v>0</v>
      </c>
      <c r="GD9" s="50">
        <v>0</v>
      </c>
      <c r="GE9" s="50">
        <v>0</v>
      </c>
      <c r="GF9" s="465"/>
      <c r="GG9" s="50">
        <v>0</v>
      </c>
      <c r="GH9" s="50">
        <v>0</v>
      </c>
      <c r="GI9" s="50">
        <v>563.39999999999509</v>
      </c>
      <c r="GJ9" s="50">
        <v>1042.3999999999996</v>
      </c>
      <c r="GK9" s="465"/>
      <c r="GL9" s="50">
        <v>0</v>
      </c>
      <c r="GM9" s="50">
        <v>0</v>
      </c>
      <c r="GN9" s="50">
        <v>167.62499999999454</v>
      </c>
      <c r="GO9" s="50">
        <v>249.5</v>
      </c>
      <c r="GP9" s="465"/>
      <c r="GV9" s="9"/>
      <c r="HE9" s="9"/>
      <c r="HN9" s="9"/>
      <c r="HW9" s="9"/>
      <c r="IF9" s="9"/>
      <c r="IO9" s="9"/>
      <c r="IX9" s="9"/>
      <c r="JG9" s="9"/>
      <c r="JP9" s="9"/>
      <c r="JY9" s="9"/>
      <c r="KH9" s="9"/>
      <c r="KQ9" s="9"/>
      <c r="KZ9" s="9"/>
      <c r="MA9" s="9"/>
      <c r="MJ9" s="9"/>
      <c r="MS9" s="9"/>
      <c r="NB9" s="9"/>
      <c r="NK9" s="9"/>
      <c r="NT9" s="9"/>
      <c r="NU9">
        <v>0</v>
      </c>
      <c r="NV9" s="9"/>
      <c r="NW9" s="21">
        <v>0</v>
      </c>
      <c r="NX9" s="9"/>
      <c r="NY9" s="21">
        <v>487.65000000000464</v>
      </c>
      <c r="NZ9" s="9"/>
      <c r="OA9">
        <v>0</v>
      </c>
    </row>
    <row r="10" spans="1:391" ht="18">
      <c r="A10" s="84" t="s">
        <v>1652</v>
      </c>
      <c r="B10" s="46">
        <f t="shared" si="0"/>
        <v>51013.012499999888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5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5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5"/>
      <c r="S10" s="453">
        <v>88.075000000000102</v>
      </c>
      <c r="T10" s="50">
        <v>82.25</v>
      </c>
      <c r="U10" s="498">
        <v>214.27500000000055</v>
      </c>
      <c r="V10" s="50">
        <f>'Punten per wedstrijd'!F9</f>
        <v>174.5</v>
      </c>
      <c r="W10" s="465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5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5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5"/>
      <c r="AM10" s="453">
        <v>101.00000000000023</v>
      </c>
      <c r="AN10" s="453">
        <v>266.05000000000018</v>
      </c>
      <c r="AO10" s="453">
        <v>376.42499999999905</v>
      </c>
      <c r="AP10" s="50">
        <v>547.84999999999854</v>
      </c>
      <c r="AQ10" s="465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5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5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5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5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5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5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5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5"/>
      <c r="CF10" s="50">
        <v>0</v>
      </c>
      <c r="CG10" s="50">
        <v>170.55000000000018</v>
      </c>
      <c r="CH10" s="50">
        <v>133.57499999999891</v>
      </c>
      <c r="CI10" s="50">
        <v>276</v>
      </c>
      <c r="CJ10" s="465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5"/>
      <c r="CP10" s="528">
        <v>121.79999999999973</v>
      </c>
      <c r="CQ10" s="528">
        <v>335.89999999999964</v>
      </c>
      <c r="CR10" s="528">
        <v>322.72499999999945</v>
      </c>
      <c r="CS10" s="50">
        <v>281.89999999999964</v>
      </c>
      <c r="CT10" s="465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5"/>
      <c r="CZ10" s="50">
        <v>0</v>
      </c>
      <c r="DA10" s="50">
        <v>125.25</v>
      </c>
      <c r="DB10" s="50">
        <v>178.50000000000136</v>
      </c>
      <c r="DC10" s="50">
        <v>119.4</v>
      </c>
      <c r="DD10" s="465"/>
      <c r="DE10" s="528">
        <v>342.22499999999945</v>
      </c>
      <c r="DF10" s="528">
        <v>800.39999999999691</v>
      </c>
      <c r="DG10" s="528">
        <v>1362.6</v>
      </c>
      <c r="DH10" s="50">
        <v>2370.3999999999996</v>
      </c>
      <c r="DI10" s="465"/>
      <c r="DJ10" s="528">
        <v>139.125</v>
      </c>
      <c r="DK10" s="528">
        <v>306.89999999999782</v>
      </c>
      <c r="DL10" s="528">
        <v>457.42499999999836</v>
      </c>
      <c r="DM10" s="50">
        <v>783</v>
      </c>
      <c r="DN10" s="465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5"/>
      <c r="DT10" s="50">
        <v>0</v>
      </c>
      <c r="DU10" s="50">
        <v>1895.9999999999991</v>
      </c>
      <c r="DV10" s="50">
        <v>2647.9499999999921</v>
      </c>
      <c r="DW10" s="50">
        <v>3442.7999999999029</v>
      </c>
      <c r="DX10" s="465"/>
      <c r="DY10" s="50">
        <v>0</v>
      </c>
      <c r="DZ10" s="50">
        <v>0</v>
      </c>
      <c r="EA10" s="50">
        <v>0</v>
      </c>
      <c r="EB10" s="50">
        <v>0</v>
      </c>
      <c r="EC10" s="465"/>
      <c r="ED10" s="50">
        <v>0</v>
      </c>
      <c r="EE10" s="50">
        <v>0</v>
      </c>
      <c r="EF10" s="50">
        <v>126.44999999999891</v>
      </c>
      <c r="EG10" s="50">
        <v>389.49999999999636</v>
      </c>
      <c r="EH10" s="465"/>
      <c r="EI10" s="50">
        <v>0</v>
      </c>
      <c r="EJ10" s="50">
        <v>40.250000000000227</v>
      </c>
      <c r="EK10" s="50">
        <v>221.02499999999782</v>
      </c>
      <c r="EL10" s="50">
        <v>374.99999999999636</v>
      </c>
      <c r="EM10" s="465"/>
      <c r="EN10" s="50">
        <v>0</v>
      </c>
      <c r="EO10" s="50">
        <v>175.25</v>
      </c>
      <c r="EP10" s="50">
        <v>296.99999999999727</v>
      </c>
      <c r="EQ10" s="50">
        <v>0</v>
      </c>
      <c r="ER10" s="465"/>
      <c r="ES10" s="50">
        <v>0</v>
      </c>
      <c r="ET10" s="50">
        <v>0</v>
      </c>
      <c r="EU10" s="50">
        <v>0</v>
      </c>
      <c r="EV10" s="50">
        <v>258.59999999999491</v>
      </c>
      <c r="EW10" s="465"/>
      <c r="EX10" s="50">
        <v>0</v>
      </c>
      <c r="EY10" s="50">
        <v>1202.1999999999916</v>
      </c>
      <c r="EZ10" s="50">
        <v>1817.0625000000819</v>
      </c>
      <c r="FA10" s="50">
        <v>4731</v>
      </c>
      <c r="FB10" s="465"/>
      <c r="FC10" s="50">
        <v>0</v>
      </c>
      <c r="FD10" s="50">
        <v>27</v>
      </c>
      <c r="FE10" s="50">
        <v>147.599999999994</v>
      </c>
      <c r="FF10" s="50">
        <v>318.49999999999636</v>
      </c>
      <c r="FG10" s="465"/>
      <c r="FH10" s="50">
        <v>0</v>
      </c>
      <c r="FI10" s="50">
        <v>0</v>
      </c>
      <c r="FJ10" s="50">
        <v>0</v>
      </c>
      <c r="FK10" s="50">
        <v>107.99999999999636</v>
      </c>
      <c r="FL10" s="465"/>
      <c r="FM10" s="50">
        <v>0</v>
      </c>
      <c r="FN10" s="50">
        <v>0</v>
      </c>
      <c r="FO10" s="50">
        <v>0</v>
      </c>
      <c r="FP10" s="50">
        <v>320</v>
      </c>
      <c r="FQ10" s="465"/>
      <c r="FR10" s="50">
        <v>0</v>
      </c>
      <c r="FS10" s="50">
        <v>0</v>
      </c>
      <c r="FT10" s="50">
        <v>0</v>
      </c>
      <c r="FU10" s="50">
        <v>0</v>
      </c>
      <c r="FV10" s="465"/>
      <c r="FW10" s="50">
        <v>0</v>
      </c>
      <c r="FX10" s="50">
        <v>142.85000000000036</v>
      </c>
      <c r="FY10" s="50">
        <v>370.08750000000327</v>
      </c>
      <c r="FZ10" s="50">
        <v>326.39999999999418</v>
      </c>
      <c r="GA10" s="465"/>
      <c r="GB10" s="50">
        <v>0</v>
      </c>
      <c r="GC10" s="50">
        <v>0</v>
      </c>
      <c r="GD10" s="50">
        <v>0</v>
      </c>
      <c r="GE10" s="50">
        <v>0</v>
      </c>
      <c r="GF10" s="465"/>
      <c r="GG10" s="50">
        <v>0</v>
      </c>
      <c r="GH10" s="50">
        <v>378.54999999999745</v>
      </c>
      <c r="GI10" s="50">
        <v>837.45000000000437</v>
      </c>
      <c r="GJ10" s="50">
        <v>962.39999999999782</v>
      </c>
      <c r="GK10" s="465"/>
      <c r="GL10" s="50">
        <v>0</v>
      </c>
      <c r="GM10" s="50">
        <v>156.24999999999818</v>
      </c>
      <c r="GN10" s="50">
        <v>152.25000000000546</v>
      </c>
      <c r="GO10" s="50">
        <v>373.49999999999091</v>
      </c>
      <c r="GP10" s="465"/>
      <c r="GV10" s="9"/>
      <c r="HE10" s="9"/>
      <c r="HN10" s="9"/>
      <c r="HW10" s="9"/>
      <c r="IF10" s="9"/>
      <c r="IO10" s="9"/>
      <c r="IX10" s="9"/>
      <c r="JG10" s="9"/>
      <c r="JP10" s="9"/>
      <c r="JY10" s="9"/>
      <c r="KH10" s="9"/>
      <c r="KQ10" s="9"/>
      <c r="KZ10" s="9"/>
      <c r="MA10" s="9"/>
      <c r="MJ10" s="9"/>
      <c r="MS10" s="9"/>
      <c r="NB10" s="9"/>
      <c r="NK10" s="9"/>
      <c r="NT10" s="9"/>
      <c r="NU10">
        <v>0</v>
      </c>
      <c r="NV10" s="9"/>
      <c r="NW10">
        <v>0</v>
      </c>
      <c r="NX10" s="9"/>
      <c r="NY10">
        <v>990.26250000000164</v>
      </c>
      <c r="NZ10" s="9"/>
      <c r="OA10">
        <v>0</v>
      </c>
    </row>
    <row r="11" spans="1:391" ht="18">
      <c r="A11" s="84" t="s">
        <v>1647</v>
      </c>
      <c r="B11" s="46">
        <f t="shared" si="0"/>
        <v>59040.287499999875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5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5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5"/>
      <c r="S11" s="453">
        <v>0</v>
      </c>
      <c r="T11" s="50">
        <v>111.45000000000005</v>
      </c>
      <c r="U11" s="498">
        <v>183.75</v>
      </c>
      <c r="V11" s="50">
        <f>'Punten per wedstrijd'!F10</f>
        <v>239.69999999999982</v>
      </c>
      <c r="W11" s="465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5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5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5"/>
      <c r="AM11" s="453">
        <v>114.5999999999998</v>
      </c>
      <c r="AN11" s="453">
        <v>260.39999999999918</v>
      </c>
      <c r="AO11" s="453">
        <v>264.90000000000055</v>
      </c>
      <c r="AP11" s="50">
        <v>660.99999999999818</v>
      </c>
      <c r="AQ11" s="465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5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5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5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5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5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5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5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5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5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5"/>
      <c r="CP11" s="528">
        <v>167.11250000000064</v>
      </c>
      <c r="CQ11" s="528">
        <v>350.00000000000091</v>
      </c>
      <c r="CR11" s="528">
        <v>386.40000000000327</v>
      </c>
      <c r="CS11" s="50">
        <v>509.49999999999454</v>
      </c>
      <c r="CT11" s="465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5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5"/>
      <c r="DE11" s="528">
        <v>483.650000000001</v>
      </c>
      <c r="DF11" s="528">
        <v>1303.7499999999991</v>
      </c>
      <c r="DG11" s="528">
        <v>1872.4499999999996</v>
      </c>
      <c r="DH11" s="50">
        <v>2660.0999999999949</v>
      </c>
      <c r="DI11" s="465"/>
      <c r="DJ11" s="528">
        <v>126.75</v>
      </c>
      <c r="DK11" s="528">
        <v>283.49999999999818</v>
      </c>
      <c r="DL11" s="528">
        <v>720.22500000000218</v>
      </c>
      <c r="DM11" s="50">
        <v>866.49999999999454</v>
      </c>
      <c r="DN11" s="465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5"/>
      <c r="DT11" s="50">
        <v>0</v>
      </c>
      <c r="DU11" s="50">
        <v>1977.849999999999</v>
      </c>
      <c r="DV11" s="50">
        <v>2775.5999999999776</v>
      </c>
      <c r="DW11" s="50">
        <v>3990.9000000000015</v>
      </c>
      <c r="DX11" s="465"/>
      <c r="DY11" s="50">
        <v>0</v>
      </c>
      <c r="DZ11" s="50">
        <v>0</v>
      </c>
      <c r="EA11" s="50">
        <v>0</v>
      </c>
      <c r="EB11" s="50">
        <v>0</v>
      </c>
      <c r="EC11" s="465"/>
      <c r="ED11" s="50">
        <v>0</v>
      </c>
      <c r="EE11" s="50">
        <v>0</v>
      </c>
      <c r="EF11" s="50">
        <v>229.72499999999127</v>
      </c>
      <c r="EG11" s="50">
        <v>180</v>
      </c>
      <c r="EH11" s="465"/>
      <c r="EI11" s="50">
        <v>0</v>
      </c>
      <c r="EJ11" s="50">
        <v>245.04999999999995</v>
      </c>
      <c r="EK11" s="50">
        <v>118.79999999999018</v>
      </c>
      <c r="EL11" s="50">
        <v>500.299999999992</v>
      </c>
      <c r="EM11" s="465"/>
      <c r="EN11" s="50">
        <v>0</v>
      </c>
      <c r="EO11" s="50">
        <v>159.10000000000127</v>
      </c>
      <c r="EP11" s="50">
        <v>287.92499999999291</v>
      </c>
      <c r="EQ11" s="50">
        <v>0</v>
      </c>
      <c r="ER11" s="465"/>
      <c r="ES11" s="50">
        <v>0</v>
      </c>
      <c r="ET11" s="50">
        <v>0</v>
      </c>
      <c r="EU11" s="50">
        <v>0</v>
      </c>
      <c r="EV11" s="50">
        <v>296.20000000000437</v>
      </c>
      <c r="EW11" s="465"/>
      <c r="EX11" s="50">
        <v>0</v>
      </c>
      <c r="EY11" s="50">
        <v>1094.4500000000317</v>
      </c>
      <c r="EZ11" s="50">
        <v>2054.7749999999351</v>
      </c>
      <c r="FA11" s="50">
        <v>5873.5</v>
      </c>
      <c r="FB11" s="465"/>
      <c r="FC11" s="50">
        <v>0</v>
      </c>
      <c r="FD11" s="50">
        <v>71.049999999999727</v>
      </c>
      <c r="FE11" s="50">
        <v>153.74999999999454</v>
      </c>
      <c r="FF11" s="50">
        <v>257.50000000000364</v>
      </c>
      <c r="FG11" s="465"/>
      <c r="FH11" s="50">
        <v>0</v>
      </c>
      <c r="FI11" s="50">
        <v>0</v>
      </c>
      <c r="FJ11" s="50">
        <v>0</v>
      </c>
      <c r="FK11" s="50">
        <v>360.30000000000291</v>
      </c>
      <c r="FL11" s="465"/>
      <c r="FM11" s="50">
        <v>0</v>
      </c>
      <c r="FN11" s="50">
        <v>0</v>
      </c>
      <c r="FO11" s="50">
        <v>0</v>
      </c>
      <c r="FP11" s="50">
        <v>492.60000000000218</v>
      </c>
      <c r="FQ11" s="465"/>
      <c r="FR11" s="50">
        <v>0</v>
      </c>
      <c r="FS11" s="50">
        <v>0</v>
      </c>
      <c r="FT11" s="50">
        <v>0</v>
      </c>
      <c r="FU11" s="50">
        <v>0</v>
      </c>
      <c r="FV11" s="465"/>
      <c r="FW11" s="50">
        <v>0</v>
      </c>
      <c r="FX11" s="50">
        <v>52.275000000000091</v>
      </c>
      <c r="FY11" s="50">
        <v>472.87499999999454</v>
      </c>
      <c r="FZ11" s="50">
        <v>500</v>
      </c>
      <c r="GA11" s="465"/>
      <c r="GB11" s="50">
        <v>0</v>
      </c>
      <c r="GC11" s="50">
        <v>0</v>
      </c>
      <c r="GD11" s="50">
        <v>0</v>
      </c>
      <c r="GE11" s="50">
        <v>0</v>
      </c>
      <c r="GF11" s="465"/>
      <c r="GG11" s="50">
        <v>0</v>
      </c>
      <c r="GH11" s="50">
        <v>341.59999999999945</v>
      </c>
      <c r="GI11" s="50">
        <v>916.724999999994</v>
      </c>
      <c r="GJ11" s="50">
        <v>1421.1999999999935</v>
      </c>
      <c r="GK11" s="465"/>
      <c r="GL11" s="50">
        <v>0</v>
      </c>
      <c r="GM11" s="50">
        <v>150.75000000000364</v>
      </c>
      <c r="GN11" s="50">
        <v>211.87499999999181</v>
      </c>
      <c r="GO11" s="50">
        <v>444.50000000001091</v>
      </c>
      <c r="GP11" s="465"/>
      <c r="GV11" s="9"/>
      <c r="HE11" s="9"/>
      <c r="HN11" s="9"/>
      <c r="HW11" s="9"/>
      <c r="IF11" s="9"/>
      <c r="IO11" s="9"/>
      <c r="IX11" s="9"/>
      <c r="JG11" s="9"/>
      <c r="JP11" s="9"/>
      <c r="JY11" s="9"/>
      <c r="KH11" s="9"/>
      <c r="KQ11" s="9"/>
      <c r="KZ11" s="9"/>
      <c r="MA11" s="9"/>
      <c r="MJ11" s="9"/>
      <c r="MS11" s="9"/>
      <c r="NB11" s="9"/>
      <c r="NK11" s="9"/>
      <c r="NT11" s="9"/>
      <c r="NU11">
        <v>0</v>
      </c>
      <c r="NV11" s="9"/>
      <c r="NW11">
        <v>0</v>
      </c>
      <c r="NX11" s="9"/>
      <c r="NY11">
        <v>1234.1999999999935</v>
      </c>
      <c r="NZ11" s="9"/>
      <c r="OA11">
        <v>0</v>
      </c>
    </row>
    <row r="12" spans="1:391" s="39" customFormat="1" ht="18">
      <c r="A12" s="40" t="s">
        <v>3366</v>
      </c>
      <c r="B12" s="46">
        <f t="shared" si="0"/>
        <v>12975.099999999993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5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5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5"/>
      <c r="S12" s="453">
        <v>0</v>
      </c>
      <c r="T12" s="50">
        <v>0</v>
      </c>
      <c r="U12" s="498">
        <v>0</v>
      </c>
      <c r="V12" s="50">
        <f>'Punten per wedstrijd'!F11</f>
        <v>160</v>
      </c>
      <c r="W12" s="465"/>
      <c r="X12" s="50">
        <v>0</v>
      </c>
      <c r="Y12" s="50">
        <v>0</v>
      </c>
      <c r="Z12" s="50">
        <v>0</v>
      </c>
      <c r="AA12" s="50">
        <v>211.50000000000045</v>
      </c>
      <c r="AB12" s="465"/>
      <c r="AC12" s="50">
        <v>0</v>
      </c>
      <c r="AD12" s="50">
        <v>0</v>
      </c>
      <c r="AE12" s="50">
        <v>0</v>
      </c>
      <c r="AF12" s="50">
        <v>792.50000000000045</v>
      </c>
      <c r="AG12" s="465"/>
      <c r="AH12" s="50">
        <v>0</v>
      </c>
      <c r="AI12" s="50">
        <v>0</v>
      </c>
      <c r="AJ12" s="50">
        <v>0</v>
      </c>
      <c r="AK12" s="50">
        <v>780.10000000000082</v>
      </c>
      <c r="AL12" s="465"/>
      <c r="AM12" s="453">
        <v>0</v>
      </c>
      <c r="AN12" s="453">
        <v>0</v>
      </c>
      <c r="AO12" s="453">
        <v>0</v>
      </c>
      <c r="AP12" s="50">
        <v>464.65000000000055</v>
      </c>
      <c r="AQ12" s="465"/>
      <c r="AR12" s="50">
        <v>0</v>
      </c>
      <c r="AS12" s="50">
        <v>0</v>
      </c>
      <c r="AT12" s="50">
        <v>0</v>
      </c>
      <c r="AU12" s="50">
        <v>116.00000000000001</v>
      </c>
      <c r="AV12" s="465"/>
      <c r="AW12" s="50">
        <v>0</v>
      </c>
      <c r="AX12" s="50">
        <v>0</v>
      </c>
      <c r="AY12" s="50">
        <v>0</v>
      </c>
      <c r="AZ12" s="50">
        <v>925.00000000000091</v>
      </c>
      <c r="BA12" s="465"/>
      <c r="BB12" s="50">
        <v>0</v>
      </c>
      <c r="BC12" s="50">
        <v>0</v>
      </c>
      <c r="BD12" s="50">
        <v>0</v>
      </c>
      <c r="BE12" s="50">
        <v>632.04999999999995</v>
      </c>
      <c r="BF12" s="465"/>
      <c r="BG12" s="50">
        <v>0</v>
      </c>
      <c r="BH12" s="50">
        <v>0</v>
      </c>
      <c r="BI12" s="50">
        <v>0</v>
      </c>
      <c r="BJ12" s="50">
        <v>183.4</v>
      </c>
      <c r="BK12" s="465"/>
      <c r="BL12" s="50">
        <v>0</v>
      </c>
      <c r="BM12" s="50">
        <v>0</v>
      </c>
      <c r="BN12" s="50">
        <v>0</v>
      </c>
      <c r="BO12" s="50">
        <v>86.5</v>
      </c>
      <c r="BP12" s="465"/>
      <c r="BQ12" s="50">
        <v>0</v>
      </c>
      <c r="BR12" s="50">
        <v>0</v>
      </c>
      <c r="BS12" s="50">
        <v>0</v>
      </c>
      <c r="BT12" s="50">
        <v>466.50000000000091</v>
      </c>
      <c r="BU12" s="465"/>
      <c r="BV12" s="50">
        <v>0</v>
      </c>
      <c r="BW12" s="50">
        <v>0</v>
      </c>
      <c r="BX12" s="50">
        <v>0</v>
      </c>
      <c r="BY12" s="50">
        <v>379.30000000000018</v>
      </c>
      <c r="BZ12" s="465"/>
      <c r="CA12" s="50">
        <v>0</v>
      </c>
      <c r="CB12" s="50">
        <v>0</v>
      </c>
      <c r="CC12" s="50">
        <v>0</v>
      </c>
      <c r="CD12" s="50">
        <v>264.50000000000182</v>
      </c>
      <c r="CE12" s="465"/>
      <c r="CF12" s="50">
        <v>0</v>
      </c>
      <c r="CG12" s="50">
        <v>0</v>
      </c>
      <c r="CH12" s="50">
        <v>0</v>
      </c>
      <c r="CI12" s="50">
        <v>381.49999999999818</v>
      </c>
      <c r="CJ12" s="465"/>
      <c r="CK12" s="50">
        <v>0</v>
      </c>
      <c r="CL12" s="50">
        <v>0</v>
      </c>
      <c r="CM12" s="50">
        <v>0</v>
      </c>
      <c r="CN12" s="50">
        <v>432.9</v>
      </c>
      <c r="CO12" s="465"/>
      <c r="CP12" s="528">
        <v>0</v>
      </c>
      <c r="CQ12" s="528">
        <v>0</v>
      </c>
      <c r="CR12" s="528">
        <v>0</v>
      </c>
      <c r="CS12" s="50">
        <v>364.09999999999673</v>
      </c>
      <c r="CT12" s="465"/>
      <c r="CU12" s="50">
        <v>0</v>
      </c>
      <c r="CV12" s="50">
        <v>0</v>
      </c>
      <c r="CW12" s="50">
        <v>0</v>
      </c>
      <c r="CX12" s="50">
        <v>568.79999999999563</v>
      </c>
      <c r="CY12" s="465"/>
      <c r="CZ12" s="50">
        <v>0</v>
      </c>
      <c r="DA12" s="50">
        <v>0</v>
      </c>
      <c r="DB12" s="50">
        <v>0</v>
      </c>
      <c r="DC12" s="50">
        <v>273</v>
      </c>
      <c r="DD12" s="465"/>
      <c r="DE12" s="528">
        <v>0</v>
      </c>
      <c r="DF12" s="528">
        <v>0</v>
      </c>
      <c r="DG12" s="528">
        <v>0</v>
      </c>
      <c r="DH12" s="50">
        <v>2513.6000000000022</v>
      </c>
      <c r="DI12" s="465"/>
      <c r="DJ12" s="528">
        <v>0</v>
      </c>
      <c r="DK12" s="528">
        <v>0</v>
      </c>
      <c r="DL12" s="528">
        <v>0</v>
      </c>
      <c r="DM12" s="50">
        <v>395.29999999999927</v>
      </c>
      <c r="DN12" s="465"/>
      <c r="DO12" s="50">
        <v>0</v>
      </c>
      <c r="DP12" s="50">
        <v>0</v>
      </c>
      <c r="DQ12" s="50">
        <v>0</v>
      </c>
      <c r="DR12" s="50">
        <v>1446.5999999999967</v>
      </c>
      <c r="DS12" s="465"/>
      <c r="DT12" s="50"/>
      <c r="DU12" s="50"/>
      <c r="DV12" s="50"/>
      <c r="DW12" s="50"/>
      <c r="DX12" s="465"/>
      <c r="DY12" s="50"/>
      <c r="DZ12" s="50"/>
      <c r="EA12" s="50"/>
      <c r="EB12" s="50"/>
      <c r="EC12" s="465"/>
      <c r="ED12" s="50"/>
      <c r="EE12" s="50"/>
      <c r="EF12" s="50"/>
      <c r="EG12" s="50"/>
      <c r="EH12" s="465"/>
      <c r="EI12" s="50"/>
      <c r="EJ12" s="50"/>
      <c r="EK12" s="50"/>
      <c r="EL12" s="50"/>
      <c r="EM12" s="465"/>
      <c r="EN12" s="50"/>
      <c r="EO12" s="50"/>
      <c r="EP12" s="50"/>
      <c r="EQ12" s="50"/>
      <c r="ER12" s="465"/>
      <c r="ES12" s="50"/>
      <c r="ET12" s="50"/>
      <c r="EU12" s="50"/>
      <c r="EV12" s="50"/>
      <c r="EW12" s="465"/>
      <c r="EX12" s="50"/>
      <c r="EY12" s="50"/>
      <c r="EZ12" s="50"/>
      <c r="FA12" s="50"/>
      <c r="FB12" s="465"/>
      <c r="FC12" s="50"/>
      <c r="FD12" s="50"/>
      <c r="FE12" s="50"/>
      <c r="FF12" s="50"/>
      <c r="FG12" s="465"/>
      <c r="FH12" s="50"/>
      <c r="FI12" s="50"/>
      <c r="FJ12" s="50"/>
      <c r="FK12" s="50"/>
      <c r="FL12" s="465"/>
      <c r="FM12" s="50"/>
      <c r="FN12" s="50"/>
      <c r="FO12" s="50"/>
      <c r="FP12" s="50"/>
      <c r="FQ12" s="465"/>
      <c r="FR12" s="50"/>
      <c r="FS12" s="50"/>
      <c r="FT12" s="50"/>
      <c r="FU12" s="50"/>
      <c r="FV12" s="465"/>
      <c r="FW12" s="50"/>
      <c r="FX12" s="50"/>
      <c r="FY12" s="50"/>
      <c r="FZ12" s="50"/>
      <c r="GA12" s="465"/>
      <c r="GB12" s="50"/>
      <c r="GC12" s="50"/>
      <c r="GD12" s="50"/>
      <c r="GE12" s="50"/>
      <c r="GF12" s="465"/>
      <c r="GG12" s="50"/>
      <c r="GH12" s="50"/>
      <c r="GI12" s="50"/>
      <c r="GJ12" s="50"/>
      <c r="GK12" s="465"/>
      <c r="GL12" s="50"/>
      <c r="GM12" s="50"/>
      <c r="GN12" s="50"/>
      <c r="GO12" s="50"/>
      <c r="GP12" s="465"/>
      <c r="GV12" s="459"/>
      <c r="HE12" s="459"/>
      <c r="HN12" s="459"/>
      <c r="HW12" s="459"/>
      <c r="IF12" s="459"/>
      <c r="IO12" s="459"/>
      <c r="IX12" s="459"/>
      <c r="JG12" s="459"/>
      <c r="JP12" s="459"/>
      <c r="JY12" s="459"/>
      <c r="KH12" s="459"/>
      <c r="KQ12" s="459"/>
      <c r="KZ12" s="459"/>
      <c r="MA12" s="459"/>
      <c r="MJ12" s="459"/>
      <c r="MS12" s="459"/>
      <c r="NB12" s="459"/>
      <c r="NK12" s="459"/>
      <c r="NT12" s="459"/>
      <c r="NZ12" s="37"/>
    </row>
    <row r="13" spans="1:391" ht="18">
      <c r="A13" s="41" t="s">
        <v>1</v>
      </c>
      <c r="B13" s="46">
        <f t="shared" si="0"/>
        <v>41163.449999999968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5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5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5"/>
      <c r="S13" s="453">
        <v>75</v>
      </c>
      <c r="T13" s="50">
        <v>103.55000000000007</v>
      </c>
      <c r="U13" s="498">
        <v>235.20000000000044</v>
      </c>
      <c r="V13" s="50">
        <f>'Punten per wedstrijd'!F12</f>
        <v>127.49999999999977</v>
      </c>
      <c r="W13" s="465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5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5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5"/>
      <c r="AM13" s="453">
        <v>90.750000000000114</v>
      </c>
      <c r="AN13" s="453">
        <v>133.27499999999964</v>
      </c>
      <c r="AO13" s="453">
        <v>229.87499999999966</v>
      </c>
      <c r="AP13" s="50">
        <v>592.59999999999991</v>
      </c>
      <c r="AQ13" s="465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5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5"/>
      <c r="BB13" s="50">
        <v>0</v>
      </c>
      <c r="BC13" s="50">
        <v>122.14999999999941</v>
      </c>
      <c r="BD13" s="50">
        <v>122.02499999999952</v>
      </c>
      <c r="BE13" s="50">
        <v>470</v>
      </c>
      <c r="BF13" s="465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5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5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5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5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5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5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5"/>
      <c r="CP13" s="528">
        <v>68.625000000000455</v>
      </c>
      <c r="CQ13" s="528">
        <v>295.09999999999991</v>
      </c>
      <c r="CR13" s="528">
        <v>48.375000000001364</v>
      </c>
      <c r="CS13" s="50">
        <v>196.10000000000127</v>
      </c>
      <c r="CT13" s="465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5"/>
      <c r="CZ13" s="50">
        <v>0</v>
      </c>
      <c r="DA13" s="50">
        <v>203.125</v>
      </c>
      <c r="DB13" s="50">
        <v>249.30000000000109</v>
      </c>
      <c r="DC13" s="50">
        <v>153</v>
      </c>
      <c r="DD13" s="465"/>
      <c r="DE13" s="528">
        <v>248.52499999999964</v>
      </c>
      <c r="DF13" s="528">
        <v>932.65000000000055</v>
      </c>
      <c r="DG13" s="528">
        <v>887.69999999999925</v>
      </c>
      <c r="DH13" s="50">
        <v>1649.2000000000025</v>
      </c>
      <c r="DI13" s="465"/>
      <c r="DJ13" s="528">
        <v>76.025000000000091</v>
      </c>
      <c r="DK13" s="528">
        <v>143.55000000000018</v>
      </c>
      <c r="DL13" s="528">
        <v>302.17499999999836</v>
      </c>
      <c r="DM13" s="50">
        <v>644.40000000000327</v>
      </c>
      <c r="DN13" s="465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5"/>
      <c r="DT13" s="50">
        <v>640.09999999999854</v>
      </c>
      <c r="DU13" s="50">
        <v>1263.9499999999998</v>
      </c>
      <c r="DV13" s="50">
        <v>2058.4499999999252</v>
      </c>
      <c r="DW13" s="50">
        <v>3823.9999999999727</v>
      </c>
      <c r="DX13" s="465"/>
      <c r="DY13" s="50">
        <v>56.199999999998909</v>
      </c>
      <c r="DZ13" s="50">
        <v>0</v>
      </c>
      <c r="EA13" s="50">
        <v>0</v>
      </c>
      <c r="EB13" s="50">
        <v>0</v>
      </c>
      <c r="EC13" s="465"/>
      <c r="ED13" s="50">
        <v>92.174999999998363</v>
      </c>
      <c r="EE13" s="50">
        <v>0</v>
      </c>
      <c r="EF13" s="50">
        <v>152.25</v>
      </c>
      <c r="EG13" s="50">
        <v>273.30000000000109</v>
      </c>
      <c r="EH13" s="465"/>
      <c r="EI13" s="50">
        <v>1.7999999999988177</v>
      </c>
      <c r="EJ13" s="50">
        <v>221.70000000000005</v>
      </c>
      <c r="EK13" s="50">
        <v>311.47499999999945</v>
      </c>
      <c r="EL13" s="50">
        <v>49.399999999997817</v>
      </c>
      <c r="EM13" s="465"/>
      <c r="EN13" s="50">
        <v>97.624999999998636</v>
      </c>
      <c r="EO13" s="50">
        <v>137.10000000000036</v>
      </c>
      <c r="EP13" s="50">
        <v>174.90000000000055</v>
      </c>
      <c r="EQ13" s="50">
        <v>0</v>
      </c>
      <c r="ER13" s="465"/>
      <c r="ES13" s="50">
        <v>83.374999999998636</v>
      </c>
      <c r="ET13" s="50">
        <v>0</v>
      </c>
      <c r="EU13" s="50">
        <v>0</v>
      </c>
      <c r="EV13" s="50">
        <v>0</v>
      </c>
      <c r="EW13" s="465"/>
      <c r="EX13" s="50">
        <v>839.5</v>
      </c>
      <c r="EY13" s="50">
        <v>1215.1000000000067</v>
      </c>
      <c r="EZ13" s="50">
        <v>1938.0000000000464</v>
      </c>
      <c r="FA13" s="50">
        <v>806.4</v>
      </c>
      <c r="FB13" s="465"/>
      <c r="FC13" s="50">
        <v>70.074999999999818</v>
      </c>
      <c r="FD13" s="50">
        <v>16.199999999999818</v>
      </c>
      <c r="FE13" s="50">
        <v>169.87500000000136</v>
      </c>
      <c r="FF13" s="50">
        <v>38.999999999992724</v>
      </c>
      <c r="FG13" s="465"/>
      <c r="FH13" s="50">
        <v>131.875</v>
      </c>
      <c r="FI13" s="50">
        <v>0</v>
      </c>
      <c r="FJ13" s="50">
        <v>0</v>
      </c>
      <c r="FK13" s="50">
        <v>175.399999999996</v>
      </c>
      <c r="FL13" s="465"/>
      <c r="FM13" s="50">
        <v>138.07500000000164</v>
      </c>
      <c r="FN13" s="50">
        <v>0</v>
      </c>
      <c r="FO13" s="50">
        <v>0</v>
      </c>
      <c r="FP13" s="50">
        <v>395.89999999999236</v>
      </c>
      <c r="FQ13" s="465"/>
      <c r="FR13" s="50">
        <v>117.14999999999986</v>
      </c>
      <c r="FS13" s="50">
        <v>0</v>
      </c>
      <c r="FT13" s="50">
        <v>0</v>
      </c>
      <c r="FU13" s="50">
        <v>0</v>
      </c>
      <c r="FV13" s="465"/>
      <c r="FW13" s="50">
        <v>130.64999999999964</v>
      </c>
      <c r="FX13" s="50">
        <v>73.650000000000091</v>
      </c>
      <c r="FY13" s="50">
        <v>305.25000000000546</v>
      </c>
      <c r="FZ13" s="50">
        <v>345.39999999999782</v>
      </c>
      <c r="GA13" s="465"/>
      <c r="GB13" s="50">
        <v>24</v>
      </c>
      <c r="GC13" s="50">
        <v>0</v>
      </c>
      <c r="GD13" s="50">
        <v>0</v>
      </c>
      <c r="GE13" s="50">
        <v>0</v>
      </c>
      <c r="GF13" s="465"/>
      <c r="GG13" s="50">
        <v>133.17499999999836</v>
      </c>
      <c r="GH13" s="50">
        <v>352.60000000000127</v>
      </c>
      <c r="GI13" s="50">
        <v>515.77500000001419</v>
      </c>
      <c r="GJ13" s="50">
        <v>602.79999999999927</v>
      </c>
      <c r="GK13" s="465"/>
      <c r="GL13" s="50">
        <v>52.125</v>
      </c>
      <c r="GM13" s="50">
        <v>130.49999999999818</v>
      </c>
      <c r="GN13" s="50">
        <v>147.00000000001364</v>
      </c>
      <c r="GO13" s="50">
        <v>169.99999999999636</v>
      </c>
      <c r="GP13" s="465"/>
      <c r="GU13" s="18"/>
      <c r="GV13" s="9"/>
      <c r="HD13" s="18"/>
      <c r="HE13" s="9"/>
      <c r="HM13" s="18"/>
      <c r="HN13" s="9"/>
      <c r="HW13" s="9"/>
      <c r="IF13" s="9"/>
      <c r="IO13" s="9"/>
      <c r="IX13" s="9"/>
      <c r="JG13" s="9"/>
      <c r="JP13" s="9"/>
      <c r="JY13" s="9"/>
      <c r="KH13" s="9"/>
      <c r="KQ13" s="9"/>
      <c r="KZ13" s="9"/>
      <c r="MA13" s="9"/>
      <c r="MJ13" s="9"/>
      <c r="MS13" s="9"/>
      <c r="NB13" s="9"/>
      <c r="NK13" s="9"/>
      <c r="NT13" s="9"/>
      <c r="NU13">
        <v>0</v>
      </c>
      <c r="NV13" s="9"/>
      <c r="NW13">
        <v>0</v>
      </c>
      <c r="NX13" s="9"/>
      <c r="NY13">
        <v>805.94999999999891</v>
      </c>
      <c r="NZ13" s="9"/>
      <c r="OA13">
        <v>0</v>
      </c>
    </row>
    <row r="14" spans="1:391" ht="18">
      <c r="A14" s="84" t="s">
        <v>2022</v>
      </c>
      <c r="B14" s="46">
        <f t="shared" si="0"/>
        <v>31231.275000000031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5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5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5"/>
      <c r="S14" s="453">
        <v>0</v>
      </c>
      <c r="T14" s="50">
        <v>0</v>
      </c>
      <c r="U14" s="498">
        <v>265.72500000000014</v>
      </c>
      <c r="V14" s="50">
        <f>'Punten per wedstrijd'!F13</f>
        <v>100.40000000000055</v>
      </c>
      <c r="W14" s="465"/>
      <c r="X14" s="50">
        <v>0</v>
      </c>
      <c r="Y14" s="50">
        <v>0</v>
      </c>
      <c r="Z14" s="50">
        <v>265.5</v>
      </c>
      <c r="AA14" s="50">
        <v>288.20000000000027</v>
      </c>
      <c r="AB14" s="465"/>
      <c r="AC14" s="50">
        <v>0</v>
      </c>
      <c r="AD14" s="50">
        <v>0</v>
      </c>
      <c r="AE14" s="50">
        <v>564.89999999999918</v>
      </c>
      <c r="AF14" s="50">
        <v>837.59999999999991</v>
      </c>
      <c r="AG14" s="465"/>
      <c r="AH14" s="50">
        <v>0</v>
      </c>
      <c r="AI14" s="50">
        <v>0</v>
      </c>
      <c r="AJ14" s="50">
        <v>593.69999999999959</v>
      </c>
      <c r="AK14" s="50">
        <v>939.80000000000018</v>
      </c>
      <c r="AL14" s="465"/>
      <c r="AM14" s="453">
        <v>0</v>
      </c>
      <c r="AN14" s="453">
        <v>0</v>
      </c>
      <c r="AO14" s="453">
        <v>221.02499999999918</v>
      </c>
      <c r="AP14" s="50">
        <v>746.10000000000036</v>
      </c>
      <c r="AQ14" s="465"/>
      <c r="AR14" s="50">
        <v>0</v>
      </c>
      <c r="AS14" s="50">
        <v>0</v>
      </c>
      <c r="AT14" s="50">
        <v>181.5</v>
      </c>
      <c r="AU14" s="50">
        <v>91</v>
      </c>
      <c r="AV14" s="465"/>
      <c r="AW14" s="50">
        <v>0</v>
      </c>
      <c r="AX14" s="50">
        <v>0</v>
      </c>
      <c r="AY14" s="50">
        <v>179.77500000000123</v>
      </c>
      <c r="AZ14" s="50">
        <v>843.40000000000146</v>
      </c>
      <c r="BA14" s="465"/>
      <c r="BB14" s="50">
        <v>0</v>
      </c>
      <c r="BC14" s="50">
        <v>0</v>
      </c>
      <c r="BD14" s="50">
        <v>358.57500000000164</v>
      </c>
      <c r="BE14" s="50">
        <v>723.2</v>
      </c>
      <c r="BF14" s="465"/>
      <c r="BG14" s="50">
        <v>0</v>
      </c>
      <c r="BH14" s="50">
        <v>0</v>
      </c>
      <c r="BI14" s="50">
        <v>238.20000000000232</v>
      </c>
      <c r="BJ14" s="50">
        <v>313.2</v>
      </c>
      <c r="BK14" s="465"/>
      <c r="BL14" s="50">
        <v>0</v>
      </c>
      <c r="BM14" s="50">
        <v>0</v>
      </c>
      <c r="BN14" s="50">
        <v>111.37500000000136</v>
      </c>
      <c r="BO14" s="50">
        <v>145.5</v>
      </c>
      <c r="BP14" s="465"/>
      <c r="BQ14" s="50">
        <v>0</v>
      </c>
      <c r="BR14" s="50">
        <v>0</v>
      </c>
      <c r="BS14" s="50">
        <v>253.12500000000205</v>
      </c>
      <c r="BT14" s="50">
        <v>685.30000000000109</v>
      </c>
      <c r="BU14" s="465"/>
      <c r="BV14" s="50">
        <v>0</v>
      </c>
      <c r="BW14" s="50">
        <v>0</v>
      </c>
      <c r="BX14" s="50">
        <v>592.05000000000177</v>
      </c>
      <c r="BY14" s="50">
        <v>280.99999999999818</v>
      </c>
      <c r="BZ14" s="465"/>
      <c r="CA14" s="50">
        <v>0</v>
      </c>
      <c r="CB14" s="50">
        <v>0</v>
      </c>
      <c r="CC14" s="50">
        <v>201.37500000000136</v>
      </c>
      <c r="CD14" s="50">
        <v>537.899999999996</v>
      </c>
      <c r="CE14" s="465"/>
      <c r="CF14" s="50">
        <v>0</v>
      </c>
      <c r="CG14" s="50">
        <v>0</v>
      </c>
      <c r="CH14" s="50">
        <v>97.800000000000409</v>
      </c>
      <c r="CI14" s="50">
        <v>414.69999999999891</v>
      </c>
      <c r="CJ14" s="465"/>
      <c r="CK14" s="50">
        <v>0</v>
      </c>
      <c r="CL14" s="50">
        <v>0</v>
      </c>
      <c r="CM14" s="50">
        <v>198.30000000000109</v>
      </c>
      <c r="CN14" s="50">
        <v>242.7</v>
      </c>
      <c r="CO14" s="465"/>
      <c r="CP14" s="528">
        <v>0</v>
      </c>
      <c r="CQ14" s="528">
        <v>0</v>
      </c>
      <c r="CR14" s="528">
        <v>317.47499999999809</v>
      </c>
      <c r="CS14" s="50">
        <v>383.19999999999709</v>
      </c>
      <c r="CT14" s="465"/>
      <c r="CU14" s="50">
        <v>0</v>
      </c>
      <c r="CV14" s="50">
        <v>0</v>
      </c>
      <c r="CW14" s="50">
        <v>403.12499999999864</v>
      </c>
      <c r="CX14" s="50">
        <v>477.59999999999673</v>
      </c>
      <c r="CY14" s="465"/>
      <c r="CZ14" s="50">
        <v>0</v>
      </c>
      <c r="DA14" s="50">
        <v>0</v>
      </c>
      <c r="DB14" s="50">
        <v>86.624999999998636</v>
      </c>
      <c r="DC14" s="50">
        <v>13.2</v>
      </c>
      <c r="DD14" s="465"/>
      <c r="DE14" s="528">
        <v>0</v>
      </c>
      <c r="DF14" s="528">
        <v>0</v>
      </c>
      <c r="DG14" s="528">
        <v>1392.6750000000004</v>
      </c>
      <c r="DH14" s="50">
        <v>3101.1999999999989</v>
      </c>
      <c r="DI14" s="465"/>
      <c r="DJ14" s="528">
        <v>0</v>
      </c>
      <c r="DK14" s="528">
        <v>0</v>
      </c>
      <c r="DL14" s="528">
        <v>347.77500000000055</v>
      </c>
      <c r="DM14" s="50">
        <v>418.60000000000036</v>
      </c>
      <c r="DN14" s="465"/>
      <c r="DO14" s="50">
        <v>0</v>
      </c>
      <c r="DP14" s="50">
        <v>0</v>
      </c>
      <c r="DQ14" s="50">
        <v>347.09999999999945</v>
      </c>
      <c r="DR14" s="50">
        <v>571.29999999999927</v>
      </c>
      <c r="DS14" s="465"/>
      <c r="DT14" s="50">
        <v>0</v>
      </c>
      <c r="DU14" s="50">
        <v>0</v>
      </c>
      <c r="DV14" s="50">
        <v>0</v>
      </c>
      <c r="DW14" s="50">
        <v>3417.6999999999989</v>
      </c>
      <c r="DX14" s="465"/>
      <c r="DY14" s="50">
        <v>0</v>
      </c>
      <c r="DZ14" s="50">
        <v>0</v>
      </c>
      <c r="EA14" s="50">
        <v>0</v>
      </c>
      <c r="EB14" s="50">
        <v>0</v>
      </c>
      <c r="EC14" s="465"/>
      <c r="ED14" s="50">
        <v>0</v>
      </c>
      <c r="EE14" s="50">
        <v>0</v>
      </c>
      <c r="EF14" s="50">
        <v>0</v>
      </c>
      <c r="EG14" s="50">
        <v>320.00000000000728</v>
      </c>
      <c r="EH14" s="465"/>
      <c r="EI14" s="50">
        <v>0</v>
      </c>
      <c r="EJ14" s="50">
        <v>0</v>
      </c>
      <c r="EK14" s="50">
        <v>0</v>
      </c>
      <c r="EL14" s="50">
        <v>252.50000000000364</v>
      </c>
      <c r="EM14" s="465"/>
      <c r="EN14" s="50">
        <v>0</v>
      </c>
      <c r="EO14" s="50">
        <v>0</v>
      </c>
      <c r="EP14" s="50">
        <v>0</v>
      </c>
      <c r="EQ14" s="50">
        <v>0</v>
      </c>
      <c r="ER14" s="465"/>
      <c r="ES14" s="50">
        <v>0</v>
      </c>
      <c r="ET14" s="50">
        <v>0</v>
      </c>
      <c r="EU14" s="50">
        <v>0</v>
      </c>
      <c r="EV14" s="50">
        <v>371.40000000000509</v>
      </c>
      <c r="EW14" s="465"/>
      <c r="EX14" s="50">
        <v>0</v>
      </c>
      <c r="EY14" s="50">
        <v>0</v>
      </c>
      <c r="EZ14" s="50">
        <v>0</v>
      </c>
      <c r="FA14" s="50">
        <v>3290.7000000000003</v>
      </c>
      <c r="FB14" s="465"/>
      <c r="FC14" s="50">
        <v>0</v>
      </c>
      <c r="FD14" s="50">
        <v>0</v>
      </c>
      <c r="FE14" s="50">
        <v>0</v>
      </c>
      <c r="FF14" s="50">
        <v>256.80000000000291</v>
      </c>
      <c r="FG14" s="465"/>
      <c r="FH14" s="50">
        <v>0</v>
      </c>
      <c r="FI14" s="50">
        <v>0</v>
      </c>
      <c r="FJ14" s="50">
        <v>0</v>
      </c>
      <c r="FK14" s="50">
        <v>166.00000000000364</v>
      </c>
      <c r="FL14" s="465"/>
      <c r="FM14" s="50">
        <v>0</v>
      </c>
      <c r="FN14" s="50">
        <v>0</v>
      </c>
      <c r="FO14" s="50">
        <v>0</v>
      </c>
      <c r="FP14" s="50">
        <v>389.69999999999709</v>
      </c>
      <c r="FQ14" s="465"/>
      <c r="FR14" s="50">
        <v>0</v>
      </c>
      <c r="FS14" s="50">
        <v>0</v>
      </c>
      <c r="FT14" s="50">
        <v>0</v>
      </c>
      <c r="FU14" s="50">
        <v>0</v>
      </c>
      <c r="FV14" s="465"/>
      <c r="FW14" s="50">
        <v>0</v>
      </c>
      <c r="FX14" s="50">
        <v>0</v>
      </c>
      <c r="FY14" s="50">
        <v>0</v>
      </c>
      <c r="FZ14" s="50">
        <v>465.5</v>
      </c>
      <c r="GA14" s="465"/>
      <c r="GB14" s="50">
        <v>0</v>
      </c>
      <c r="GC14" s="50">
        <v>0</v>
      </c>
      <c r="GD14" s="50">
        <v>0</v>
      </c>
      <c r="GE14" s="50">
        <v>0</v>
      </c>
      <c r="GF14" s="465"/>
      <c r="GG14" s="50">
        <v>0</v>
      </c>
      <c r="GH14" s="50">
        <v>0</v>
      </c>
      <c r="GI14" s="50">
        <v>0</v>
      </c>
      <c r="GJ14" s="50">
        <v>929.1000000000131</v>
      </c>
      <c r="GK14" s="465"/>
      <c r="GL14" s="50">
        <v>0</v>
      </c>
      <c r="GM14" s="50">
        <v>0</v>
      </c>
      <c r="GN14" s="50">
        <v>0</v>
      </c>
      <c r="GO14" s="50">
        <v>181.5</v>
      </c>
      <c r="GP14" s="465"/>
      <c r="GV14" s="9"/>
      <c r="HE14" s="9"/>
      <c r="HN14" s="9"/>
      <c r="HW14" s="9"/>
      <c r="IF14" s="9"/>
      <c r="IO14" s="9"/>
      <c r="IX14" s="9"/>
      <c r="JG14" s="9"/>
      <c r="JP14" s="9"/>
      <c r="JY14" s="9"/>
      <c r="KH14" s="9"/>
      <c r="KQ14" s="9"/>
      <c r="KZ14" s="9"/>
      <c r="MA14" s="9"/>
      <c r="MJ14" s="9"/>
      <c r="MS14" s="9"/>
      <c r="NB14" s="9"/>
      <c r="NK14" s="9"/>
      <c r="NT14" s="9"/>
      <c r="NU14">
        <v>0</v>
      </c>
      <c r="NV14" s="9"/>
      <c r="NW14">
        <v>0</v>
      </c>
      <c r="NX14" s="9"/>
      <c r="NY14" s="21">
        <v>0</v>
      </c>
      <c r="NZ14" s="9"/>
      <c r="OA14">
        <v>0</v>
      </c>
    </row>
    <row r="15" spans="1:391" s="39" customFormat="1" ht="18">
      <c r="A15" s="41" t="s">
        <v>3385</v>
      </c>
      <c r="B15" s="46">
        <f t="shared" si="0"/>
        <v>13293.599999999991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5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5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5"/>
      <c r="S15" s="453">
        <v>0</v>
      </c>
      <c r="T15" s="50">
        <v>0</v>
      </c>
      <c r="U15" s="498">
        <v>0</v>
      </c>
      <c r="V15" s="50">
        <f>'Punten per wedstrijd'!F14</f>
        <v>361.29999999999973</v>
      </c>
      <c r="W15" s="465"/>
      <c r="X15" s="50">
        <v>0</v>
      </c>
      <c r="Y15" s="50">
        <v>0</v>
      </c>
      <c r="Z15" s="50">
        <v>0</v>
      </c>
      <c r="AA15" s="50">
        <v>239.69999999999982</v>
      </c>
      <c r="AB15" s="465"/>
      <c r="AC15" s="50">
        <v>0</v>
      </c>
      <c r="AD15" s="50">
        <v>0</v>
      </c>
      <c r="AE15" s="50">
        <v>0</v>
      </c>
      <c r="AF15" s="50">
        <v>880.79999999999973</v>
      </c>
      <c r="AG15" s="465"/>
      <c r="AH15" s="50">
        <v>0</v>
      </c>
      <c r="AI15" s="50">
        <v>0</v>
      </c>
      <c r="AJ15" s="50">
        <v>0</v>
      </c>
      <c r="AK15" s="50">
        <v>822.79999999999927</v>
      </c>
      <c r="AL15" s="465"/>
      <c r="AM15" s="453">
        <v>0</v>
      </c>
      <c r="AN15" s="453">
        <v>0</v>
      </c>
      <c r="AO15" s="453">
        <v>0</v>
      </c>
      <c r="AP15" s="50">
        <v>562.29999999999836</v>
      </c>
      <c r="AQ15" s="465"/>
      <c r="AR15" s="50">
        <v>0</v>
      </c>
      <c r="AS15" s="50">
        <v>0</v>
      </c>
      <c r="AT15" s="50">
        <v>0</v>
      </c>
      <c r="AU15" s="50">
        <v>453.5</v>
      </c>
      <c r="AV15" s="465"/>
      <c r="AW15" s="50">
        <v>0</v>
      </c>
      <c r="AX15" s="50">
        <v>0</v>
      </c>
      <c r="AY15" s="50">
        <v>0</v>
      </c>
      <c r="AZ15" s="50">
        <v>943.99999999999818</v>
      </c>
      <c r="BA15" s="465"/>
      <c r="BB15" s="50">
        <v>0</v>
      </c>
      <c r="BC15" s="50">
        <v>0</v>
      </c>
      <c r="BD15" s="50">
        <v>0</v>
      </c>
      <c r="BE15" s="50">
        <v>399.5</v>
      </c>
      <c r="BF15" s="465"/>
      <c r="BG15" s="50">
        <v>0</v>
      </c>
      <c r="BH15" s="50">
        <v>0</v>
      </c>
      <c r="BI15" s="50">
        <v>0</v>
      </c>
      <c r="BJ15" s="50">
        <v>274.2</v>
      </c>
      <c r="BK15" s="465"/>
      <c r="BL15" s="50">
        <v>0</v>
      </c>
      <c r="BM15" s="50">
        <v>0</v>
      </c>
      <c r="BN15" s="50">
        <v>0</v>
      </c>
      <c r="BO15" s="50">
        <v>322.2</v>
      </c>
      <c r="BP15" s="465"/>
      <c r="BQ15" s="50">
        <v>0</v>
      </c>
      <c r="BR15" s="50">
        <v>0</v>
      </c>
      <c r="BS15" s="50">
        <v>0</v>
      </c>
      <c r="BT15" s="50">
        <v>358.10000000000036</v>
      </c>
      <c r="BU15" s="465"/>
      <c r="BV15" s="50">
        <v>0</v>
      </c>
      <c r="BW15" s="50">
        <v>0</v>
      </c>
      <c r="BX15" s="50">
        <v>0</v>
      </c>
      <c r="BY15" s="50">
        <v>527.20000000000073</v>
      </c>
      <c r="BZ15" s="465"/>
      <c r="CA15" s="50">
        <v>0</v>
      </c>
      <c r="CB15" s="50">
        <v>0</v>
      </c>
      <c r="CC15" s="50">
        <v>0</v>
      </c>
      <c r="CD15" s="50">
        <v>445.39999999999964</v>
      </c>
      <c r="CE15" s="465"/>
      <c r="CF15" s="50">
        <v>0</v>
      </c>
      <c r="CG15" s="50">
        <v>0</v>
      </c>
      <c r="CH15" s="50">
        <v>0</v>
      </c>
      <c r="CI15" s="50">
        <v>292.59999999999854</v>
      </c>
      <c r="CJ15" s="465"/>
      <c r="CK15" s="50">
        <v>0</v>
      </c>
      <c r="CL15" s="50">
        <v>0</v>
      </c>
      <c r="CM15" s="50">
        <v>0</v>
      </c>
      <c r="CN15" s="50">
        <v>352.1</v>
      </c>
      <c r="CO15" s="465"/>
      <c r="CP15" s="528">
        <v>0</v>
      </c>
      <c r="CQ15" s="528">
        <v>0</v>
      </c>
      <c r="CR15" s="528">
        <v>0</v>
      </c>
      <c r="CS15" s="50">
        <v>365.70000000000255</v>
      </c>
      <c r="CT15" s="465"/>
      <c r="CU15" s="50">
        <v>0</v>
      </c>
      <c r="CV15" s="50">
        <v>0</v>
      </c>
      <c r="CW15" s="50">
        <v>0</v>
      </c>
      <c r="CX15" s="50">
        <v>533</v>
      </c>
      <c r="CY15" s="465"/>
      <c r="CZ15" s="50">
        <v>0</v>
      </c>
      <c r="DA15" s="50">
        <v>0</v>
      </c>
      <c r="DB15" s="50">
        <v>0</v>
      </c>
      <c r="DC15" s="50">
        <v>60.4</v>
      </c>
      <c r="DD15" s="465"/>
      <c r="DE15" s="528">
        <v>0</v>
      </c>
      <c r="DF15" s="528">
        <v>0</v>
      </c>
      <c r="DG15" s="528">
        <v>0</v>
      </c>
      <c r="DH15" s="50">
        <v>1967.5999999999985</v>
      </c>
      <c r="DI15" s="465"/>
      <c r="DJ15" s="528">
        <v>0</v>
      </c>
      <c r="DK15" s="528">
        <v>0</v>
      </c>
      <c r="DL15" s="528">
        <v>0</v>
      </c>
      <c r="DM15" s="50">
        <v>854.99999999999636</v>
      </c>
      <c r="DN15" s="465"/>
      <c r="DO15" s="50">
        <v>0</v>
      </c>
      <c r="DP15" s="50">
        <v>0</v>
      </c>
      <c r="DQ15" s="50">
        <v>0</v>
      </c>
      <c r="DR15" s="50">
        <v>749</v>
      </c>
      <c r="DS15" s="465"/>
      <c r="DT15" s="50"/>
      <c r="DU15" s="50"/>
      <c r="DV15" s="50"/>
      <c r="DW15" s="50"/>
      <c r="DX15" s="465"/>
      <c r="DY15" s="50"/>
      <c r="DZ15" s="50"/>
      <c r="EA15" s="50"/>
      <c r="EB15" s="50"/>
      <c r="EC15" s="465"/>
      <c r="ED15" s="50"/>
      <c r="EE15" s="50"/>
      <c r="EF15" s="50"/>
      <c r="EG15" s="50"/>
      <c r="EH15" s="465"/>
      <c r="EI15" s="50"/>
      <c r="EJ15" s="50"/>
      <c r="EK15" s="50"/>
      <c r="EL15" s="50"/>
      <c r="EM15" s="465"/>
      <c r="EN15" s="50"/>
      <c r="EO15" s="50"/>
      <c r="EP15" s="50"/>
      <c r="EQ15" s="50"/>
      <c r="ER15" s="465"/>
      <c r="ES15" s="50"/>
      <c r="ET15" s="50"/>
      <c r="EU15" s="50"/>
      <c r="EV15" s="50"/>
      <c r="EW15" s="465"/>
      <c r="EX15" s="50"/>
      <c r="EY15" s="50"/>
      <c r="EZ15" s="50"/>
      <c r="FA15" s="50"/>
      <c r="FB15" s="465"/>
      <c r="FC15" s="50"/>
      <c r="FD15" s="50"/>
      <c r="FE15" s="50"/>
      <c r="FF15" s="50"/>
      <c r="FG15" s="465"/>
      <c r="FH15" s="50"/>
      <c r="FI15" s="50"/>
      <c r="FJ15" s="50"/>
      <c r="FK15" s="50"/>
      <c r="FL15" s="465"/>
      <c r="FM15" s="50"/>
      <c r="FN15" s="50"/>
      <c r="FO15" s="50"/>
      <c r="FP15" s="50"/>
      <c r="FQ15" s="465"/>
      <c r="FR15" s="50"/>
      <c r="FS15" s="50"/>
      <c r="FT15" s="50"/>
      <c r="FU15" s="50"/>
      <c r="FV15" s="465"/>
      <c r="FW15" s="50"/>
      <c r="FX15" s="50"/>
      <c r="FY15" s="50"/>
      <c r="FZ15" s="50"/>
      <c r="GA15" s="465"/>
      <c r="GB15" s="50"/>
      <c r="GC15" s="50"/>
      <c r="GD15" s="50"/>
      <c r="GE15" s="50"/>
      <c r="GF15" s="465"/>
      <c r="GG15" s="50"/>
      <c r="GH15" s="50"/>
      <c r="GI15" s="50"/>
      <c r="GJ15" s="50"/>
      <c r="GK15" s="465"/>
      <c r="GL15" s="50"/>
      <c r="GM15" s="50"/>
      <c r="GN15" s="50"/>
      <c r="GO15" s="50"/>
      <c r="GP15" s="465"/>
      <c r="GU15" s="143"/>
      <c r="GV15" s="459"/>
      <c r="HD15" s="143"/>
      <c r="HE15" s="459"/>
      <c r="HM15" s="143"/>
      <c r="HN15" s="459"/>
      <c r="HW15" s="459"/>
      <c r="IF15" s="459"/>
      <c r="IO15" s="459"/>
      <c r="IX15" s="459"/>
      <c r="JG15" s="459"/>
      <c r="JP15" s="459"/>
      <c r="JY15" s="459"/>
      <c r="KH15" s="459"/>
      <c r="KQ15" s="459"/>
      <c r="KZ15" s="459"/>
      <c r="MA15" s="459"/>
      <c r="MJ15" s="459"/>
      <c r="MS15" s="459"/>
      <c r="NB15" s="459"/>
      <c r="NK15" s="459"/>
      <c r="NT15" s="459"/>
      <c r="NZ15" s="37"/>
    </row>
    <row r="16" spans="1:391" ht="18">
      <c r="A16" s="84" t="s">
        <v>1653</v>
      </c>
      <c r="B16" s="46">
        <f t="shared" si="0"/>
        <v>52878.949999999975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5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5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5"/>
      <c r="S16" s="453">
        <v>74.625000000000114</v>
      </c>
      <c r="T16" s="50">
        <v>60.799999999999955</v>
      </c>
      <c r="U16" s="498">
        <v>218.10000000000048</v>
      </c>
      <c r="V16" s="50">
        <f>'Punten per wedstrijd'!F15</f>
        <v>426.39999999999941</v>
      </c>
      <c r="W16" s="465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5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5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5"/>
      <c r="AM16" s="453">
        <v>75.650000000000091</v>
      </c>
      <c r="AN16" s="453">
        <v>198.14999999999964</v>
      </c>
      <c r="AO16" s="453">
        <v>289.80000000000041</v>
      </c>
      <c r="AP16" s="50">
        <v>623.25000000000182</v>
      </c>
      <c r="AQ16" s="465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5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5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5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5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5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5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5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5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5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5"/>
      <c r="CP16" s="528">
        <v>81.899999999999181</v>
      </c>
      <c r="CQ16" s="528">
        <v>245.90000000000055</v>
      </c>
      <c r="CR16" s="528">
        <v>321.97499999999741</v>
      </c>
      <c r="CS16" s="50">
        <v>307.100000000004</v>
      </c>
      <c r="CT16" s="465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5"/>
      <c r="CZ16" s="50">
        <v>0</v>
      </c>
      <c r="DA16" s="50">
        <v>39.000000000003638</v>
      </c>
      <c r="DB16" s="50">
        <v>155.24999999999864</v>
      </c>
      <c r="DC16" s="50">
        <v>42</v>
      </c>
      <c r="DD16" s="465"/>
      <c r="DE16" s="528">
        <v>484.07499999999936</v>
      </c>
      <c r="DF16" s="528">
        <v>1533.1000000000004</v>
      </c>
      <c r="DG16" s="528">
        <v>1177.2000000000007</v>
      </c>
      <c r="DH16" s="50">
        <v>2312.6000000000095</v>
      </c>
      <c r="DI16" s="465"/>
      <c r="DJ16" s="528">
        <v>148.79999999999973</v>
      </c>
      <c r="DK16" s="528">
        <v>280.50000000000091</v>
      </c>
      <c r="DL16" s="528">
        <v>649.01250000000164</v>
      </c>
      <c r="DM16" s="50">
        <v>632.20000000000982</v>
      </c>
      <c r="DN16" s="465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5"/>
      <c r="DT16" s="50">
        <v>0</v>
      </c>
      <c r="DU16" s="50">
        <v>1843.5999999999995</v>
      </c>
      <c r="DV16" s="50">
        <v>2954.1749999999656</v>
      </c>
      <c r="DW16" s="50">
        <v>4750.8999999999651</v>
      </c>
      <c r="DX16" s="465"/>
      <c r="DY16" s="50">
        <v>0</v>
      </c>
      <c r="DZ16" s="50">
        <v>0</v>
      </c>
      <c r="EA16" s="50">
        <v>0</v>
      </c>
      <c r="EB16" s="50">
        <v>0</v>
      </c>
      <c r="EC16" s="465"/>
      <c r="ED16" s="50">
        <v>0</v>
      </c>
      <c r="EE16" s="50">
        <v>0</v>
      </c>
      <c r="EF16" s="50">
        <v>267.75</v>
      </c>
      <c r="EG16" s="50">
        <v>318.799999999992</v>
      </c>
      <c r="EH16" s="465"/>
      <c r="EI16" s="50">
        <v>0</v>
      </c>
      <c r="EJ16" s="50">
        <v>165.15000000000009</v>
      </c>
      <c r="EK16" s="50">
        <v>314.70000000000437</v>
      </c>
      <c r="EL16" s="50">
        <v>268.90000000000146</v>
      </c>
      <c r="EM16" s="465"/>
      <c r="EN16" s="50">
        <v>0</v>
      </c>
      <c r="EO16" s="50">
        <v>149.04999999999927</v>
      </c>
      <c r="EP16" s="50">
        <v>188.92500000000382</v>
      </c>
      <c r="EQ16" s="50">
        <v>0</v>
      </c>
      <c r="ER16" s="465"/>
      <c r="ES16" s="50">
        <v>0</v>
      </c>
      <c r="ET16" s="50">
        <v>0</v>
      </c>
      <c r="EU16" s="50">
        <v>0</v>
      </c>
      <c r="EV16" s="50">
        <v>316.49999999999636</v>
      </c>
      <c r="EW16" s="465"/>
      <c r="EX16" s="50">
        <v>0</v>
      </c>
      <c r="EY16" s="50">
        <v>1318.7999999999674</v>
      </c>
      <c r="EZ16" s="50">
        <v>2030.7750000000333</v>
      </c>
      <c r="FA16" s="50">
        <v>3227.7</v>
      </c>
      <c r="FB16" s="465"/>
      <c r="FC16" s="50">
        <v>0</v>
      </c>
      <c r="FD16" s="50">
        <v>52.999999999998636</v>
      </c>
      <c r="FE16" s="50">
        <v>294.37500000000273</v>
      </c>
      <c r="FF16" s="50">
        <v>172.5</v>
      </c>
      <c r="FG16" s="465"/>
      <c r="FH16" s="50">
        <v>0</v>
      </c>
      <c r="FI16" s="50">
        <v>0</v>
      </c>
      <c r="FJ16" s="50">
        <v>0</v>
      </c>
      <c r="FK16" s="50">
        <v>126.70000000000073</v>
      </c>
      <c r="FL16" s="465"/>
      <c r="FM16" s="50">
        <v>0</v>
      </c>
      <c r="FN16" s="50">
        <v>0</v>
      </c>
      <c r="FO16" s="50">
        <v>0</v>
      </c>
      <c r="FP16" s="50">
        <v>513</v>
      </c>
      <c r="FQ16" s="465"/>
      <c r="FR16" s="50">
        <v>0</v>
      </c>
      <c r="FS16" s="50">
        <v>0</v>
      </c>
      <c r="FT16" s="50">
        <v>0</v>
      </c>
      <c r="FU16" s="50">
        <v>0</v>
      </c>
      <c r="FV16" s="465"/>
      <c r="FW16" s="50">
        <v>0</v>
      </c>
      <c r="FX16" s="50">
        <v>90.199999999999818</v>
      </c>
      <c r="FY16" s="50">
        <v>345.86250000000109</v>
      </c>
      <c r="FZ16" s="50">
        <v>361.40000000000873</v>
      </c>
      <c r="GA16" s="465"/>
      <c r="GB16" s="50">
        <v>0</v>
      </c>
      <c r="GC16" s="50">
        <v>0</v>
      </c>
      <c r="GD16" s="50">
        <v>0</v>
      </c>
      <c r="GE16" s="50">
        <v>0</v>
      </c>
      <c r="GF16" s="465"/>
      <c r="GG16" s="50">
        <v>0</v>
      </c>
      <c r="GH16" s="50">
        <v>415.29999999999836</v>
      </c>
      <c r="GI16" s="50">
        <v>930.59999999999945</v>
      </c>
      <c r="GJ16" s="50">
        <v>1200.9000000000101</v>
      </c>
      <c r="GK16" s="465"/>
      <c r="GL16" s="50">
        <v>0</v>
      </c>
      <c r="GM16" s="50">
        <v>138.24999999999636</v>
      </c>
      <c r="GN16" s="50">
        <v>200.0625</v>
      </c>
      <c r="GO16" s="50">
        <v>294.5</v>
      </c>
      <c r="GP16" s="465"/>
      <c r="GV16" s="9"/>
      <c r="HE16" s="9"/>
      <c r="HN16" s="9"/>
      <c r="HW16" s="9"/>
      <c r="IF16" s="9"/>
      <c r="IO16" s="9"/>
      <c r="IX16" s="9"/>
      <c r="JG16" s="9"/>
      <c r="JP16" s="9"/>
      <c r="JY16" s="9"/>
      <c r="KH16" s="9"/>
      <c r="KQ16" s="9"/>
      <c r="KZ16" s="9"/>
      <c r="MA16" s="9"/>
      <c r="MJ16" s="9"/>
      <c r="MS16" s="9"/>
      <c r="NB16" s="9"/>
      <c r="NK16" s="9"/>
      <c r="NT16" s="9"/>
      <c r="NU16">
        <v>0</v>
      </c>
      <c r="NV16" s="9"/>
      <c r="NW16">
        <v>0</v>
      </c>
      <c r="NX16" s="9"/>
      <c r="NY16">
        <v>1146.9000000000005</v>
      </c>
      <c r="NZ16" s="9"/>
      <c r="OA16">
        <v>0</v>
      </c>
    </row>
    <row r="17" spans="1:391" ht="18">
      <c r="A17" s="40" t="s">
        <v>771</v>
      </c>
      <c r="B17" s="46">
        <f t="shared" si="0"/>
        <v>48984.875000000175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5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5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5"/>
      <c r="S17" s="453">
        <v>60.650000000000034</v>
      </c>
      <c r="T17" s="50">
        <v>93.699999999999932</v>
      </c>
      <c r="U17" s="498">
        <v>260.77499999999986</v>
      </c>
      <c r="V17" s="50">
        <f>'Punten per wedstrijd'!F16</f>
        <v>345.59999999999968</v>
      </c>
      <c r="W17" s="465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5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5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5"/>
      <c r="AM17" s="453">
        <v>112.65000000000009</v>
      </c>
      <c r="AN17" s="453">
        <v>271.09999999999945</v>
      </c>
      <c r="AO17" s="453">
        <v>226.64999999999952</v>
      </c>
      <c r="AP17" s="50">
        <v>700.39999999999964</v>
      </c>
      <c r="AQ17" s="465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5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5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5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5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5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5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5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5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5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5"/>
      <c r="CP17" s="528">
        <v>124.20000000000027</v>
      </c>
      <c r="CQ17" s="528">
        <v>271.89999999999964</v>
      </c>
      <c r="CR17" s="528">
        <v>112.64999999999986</v>
      </c>
      <c r="CS17" s="50">
        <v>478.10000000000218</v>
      </c>
      <c r="CT17" s="465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5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5"/>
      <c r="DE17" s="528">
        <v>297.55000000000018</v>
      </c>
      <c r="DF17" s="528">
        <v>1062.8499999999985</v>
      </c>
      <c r="DG17" s="528">
        <v>2375.0250000000015</v>
      </c>
      <c r="DH17" s="50">
        <v>2126.6000000000022</v>
      </c>
      <c r="DI17" s="465"/>
      <c r="DJ17" s="528">
        <v>128.15000000000009</v>
      </c>
      <c r="DK17" s="528">
        <v>112.69999999999982</v>
      </c>
      <c r="DL17" s="528">
        <v>431.25000000000273</v>
      </c>
      <c r="DM17" s="50">
        <v>825.29999999999927</v>
      </c>
      <c r="DN17" s="465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5"/>
      <c r="DT17" s="50">
        <v>843.07499999999936</v>
      </c>
      <c r="DU17" s="50">
        <v>1753.6499999999996</v>
      </c>
      <c r="DV17" s="50">
        <v>2186.3999999999569</v>
      </c>
      <c r="DW17" s="50">
        <v>3283.7000000000553</v>
      </c>
      <c r="DX17" s="465"/>
      <c r="DY17" s="50">
        <v>39.499999999999091</v>
      </c>
      <c r="DZ17" s="50">
        <v>0</v>
      </c>
      <c r="EA17" s="50">
        <v>0</v>
      </c>
      <c r="EB17" s="50">
        <v>0</v>
      </c>
      <c r="EC17" s="465"/>
      <c r="ED17" s="50">
        <v>22.75</v>
      </c>
      <c r="EE17" s="50">
        <v>0</v>
      </c>
      <c r="EF17" s="50">
        <v>103.94999999999891</v>
      </c>
      <c r="EG17" s="50">
        <v>231.50000000000364</v>
      </c>
      <c r="EH17" s="465"/>
      <c r="EI17" s="50">
        <v>48.224999999999454</v>
      </c>
      <c r="EJ17" s="50">
        <v>226.40000000000032</v>
      </c>
      <c r="EK17" s="50">
        <v>0</v>
      </c>
      <c r="EL17" s="50">
        <v>444.30000000000655</v>
      </c>
      <c r="EM17" s="465"/>
      <c r="EN17" s="50">
        <v>77.849999999999454</v>
      </c>
      <c r="EO17" s="50">
        <v>176.80000000000109</v>
      </c>
      <c r="EP17" s="50">
        <v>132.97499999999945</v>
      </c>
      <c r="EQ17" s="50">
        <v>0</v>
      </c>
      <c r="ER17" s="465"/>
      <c r="ES17" s="50">
        <v>58.649999999999636</v>
      </c>
      <c r="ET17" s="50">
        <v>0</v>
      </c>
      <c r="EU17" s="50">
        <v>0</v>
      </c>
      <c r="EV17" s="50">
        <v>299.00000000001091</v>
      </c>
      <c r="EW17" s="465"/>
      <c r="EX17" s="50">
        <v>383.32500000000164</v>
      </c>
      <c r="EY17" s="50">
        <v>1109.9500000000107</v>
      </c>
      <c r="EZ17" s="50">
        <v>2041.3500000000649</v>
      </c>
      <c r="FA17" s="50">
        <v>1406.8000000000002</v>
      </c>
      <c r="FB17" s="465"/>
      <c r="FC17" s="50">
        <v>54.624999999999091</v>
      </c>
      <c r="FD17" s="50">
        <v>0.65000000000009095</v>
      </c>
      <c r="FE17" s="50">
        <v>173.99999999999727</v>
      </c>
      <c r="FF17" s="50">
        <v>183.30000000000291</v>
      </c>
      <c r="FG17" s="465"/>
      <c r="FH17" s="50">
        <v>104.82500000000073</v>
      </c>
      <c r="FI17" s="50">
        <v>0</v>
      </c>
      <c r="FJ17" s="50">
        <v>0</v>
      </c>
      <c r="FK17" s="50">
        <v>115.10000000000218</v>
      </c>
      <c r="FL17" s="465"/>
      <c r="FM17" s="50">
        <v>46.475000000000364</v>
      </c>
      <c r="FN17" s="50">
        <v>0</v>
      </c>
      <c r="FO17" s="50">
        <v>0</v>
      </c>
      <c r="FP17" s="50">
        <v>395.80000000000291</v>
      </c>
      <c r="FQ17" s="465"/>
      <c r="FR17" s="50">
        <v>2.2499999999997726</v>
      </c>
      <c r="FS17" s="50">
        <v>0</v>
      </c>
      <c r="FT17" s="50">
        <v>0</v>
      </c>
      <c r="FU17" s="50">
        <v>0</v>
      </c>
      <c r="FV17" s="465"/>
      <c r="FW17" s="50">
        <v>58.250000000000909</v>
      </c>
      <c r="FX17" s="50">
        <v>66</v>
      </c>
      <c r="FY17" s="50">
        <v>267.67500000000109</v>
      </c>
      <c r="FZ17" s="50">
        <v>401.10000000000946</v>
      </c>
      <c r="GA17" s="465"/>
      <c r="GB17" s="50">
        <v>44.850000000000364</v>
      </c>
      <c r="GC17" s="50">
        <v>0</v>
      </c>
      <c r="GD17" s="50">
        <v>0</v>
      </c>
      <c r="GE17" s="50">
        <v>0</v>
      </c>
      <c r="GF17" s="465"/>
      <c r="GG17" s="50">
        <v>214.95000000000255</v>
      </c>
      <c r="GH17" s="50">
        <v>545.54999999999927</v>
      </c>
      <c r="GI17" s="50">
        <v>762.82500000000437</v>
      </c>
      <c r="GJ17" s="50">
        <v>1043.100000000024</v>
      </c>
      <c r="GK17" s="465"/>
      <c r="GL17" s="50">
        <v>68.499999999999091</v>
      </c>
      <c r="GM17" s="50">
        <v>193.75</v>
      </c>
      <c r="GN17" s="50">
        <v>209.25</v>
      </c>
      <c r="GO17" s="50">
        <v>300.00000000000364</v>
      </c>
      <c r="GP17" s="465"/>
      <c r="GU17" s="18"/>
      <c r="GV17" s="9"/>
      <c r="HD17" s="18"/>
      <c r="HE17" s="9"/>
      <c r="HM17" s="18"/>
      <c r="HN17" s="9"/>
      <c r="HW17" s="9"/>
      <c r="IF17" s="9"/>
      <c r="IO17" s="9"/>
      <c r="IX17" s="9"/>
      <c r="JG17" s="9"/>
      <c r="JP17" s="9"/>
      <c r="JY17" s="9"/>
      <c r="KH17" s="9"/>
      <c r="KQ17" s="9"/>
      <c r="KZ17" s="9"/>
      <c r="MA17" s="9"/>
      <c r="MJ17" s="9"/>
      <c r="MS17" s="9"/>
      <c r="NB17" s="9"/>
      <c r="NK17" s="9"/>
      <c r="NT17" s="9"/>
      <c r="NU17">
        <v>0</v>
      </c>
      <c r="NV17" s="9"/>
      <c r="NW17">
        <v>0</v>
      </c>
      <c r="NX17" s="9"/>
      <c r="NY17">
        <v>1262.474999999994</v>
      </c>
      <c r="NZ17" s="9"/>
      <c r="OA17">
        <v>0</v>
      </c>
    </row>
    <row r="18" spans="1:391" ht="18">
      <c r="A18" s="40" t="s">
        <v>2052</v>
      </c>
      <c r="B18" s="46">
        <f t="shared" si="0"/>
        <v>22417.150000000085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5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5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5"/>
      <c r="S18" s="453">
        <v>0</v>
      </c>
      <c r="T18" s="50">
        <v>0</v>
      </c>
      <c r="U18" s="498">
        <v>41.024999999999693</v>
      </c>
      <c r="V18" s="50">
        <f>'Punten per wedstrijd'!F17</f>
        <v>243.7999999999995</v>
      </c>
      <c r="W18" s="465"/>
      <c r="X18" s="50">
        <v>0</v>
      </c>
      <c r="Y18" s="50">
        <v>0</v>
      </c>
      <c r="Z18" s="50">
        <v>154.125</v>
      </c>
      <c r="AA18" s="50">
        <v>417.99999999999977</v>
      </c>
      <c r="AB18" s="465"/>
      <c r="AC18" s="50">
        <v>0</v>
      </c>
      <c r="AD18" s="50">
        <v>0</v>
      </c>
      <c r="AE18" s="50">
        <v>404.625</v>
      </c>
      <c r="AF18" s="50">
        <v>718.39999999999964</v>
      </c>
      <c r="AG18" s="465"/>
      <c r="AH18" s="50">
        <v>0</v>
      </c>
      <c r="AI18" s="50">
        <v>0</v>
      </c>
      <c r="AJ18" s="50">
        <v>255.75</v>
      </c>
      <c r="AK18" s="50">
        <v>596.29999999999973</v>
      </c>
      <c r="AL18" s="465"/>
      <c r="AM18" s="453">
        <v>0</v>
      </c>
      <c r="AN18" s="453">
        <v>0</v>
      </c>
      <c r="AO18" s="453">
        <v>297.26249999999993</v>
      </c>
      <c r="AP18" s="50">
        <v>316.5</v>
      </c>
      <c r="AQ18" s="465"/>
      <c r="AR18" s="50">
        <v>0</v>
      </c>
      <c r="AS18" s="50">
        <v>0</v>
      </c>
      <c r="AT18" s="50">
        <v>71.099999999999795</v>
      </c>
      <c r="AU18" s="50">
        <v>38.4</v>
      </c>
      <c r="AV18" s="465"/>
      <c r="AW18" s="50">
        <v>0</v>
      </c>
      <c r="AX18" s="50">
        <v>0</v>
      </c>
      <c r="AY18" s="50">
        <v>405.67499999999905</v>
      </c>
      <c r="AZ18" s="50">
        <v>895.30000000000109</v>
      </c>
      <c r="BA18" s="465"/>
      <c r="BB18" s="50">
        <v>0</v>
      </c>
      <c r="BC18" s="50">
        <v>0</v>
      </c>
      <c r="BD18" s="50">
        <v>244.875</v>
      </c>
      <c r="BE18" s="50">
        <v>446.3</v>
      </c>
      <c r="BF18" s="465"/>
      <c r="BG18" s="50">
        <v>0</v>
      </c>
      <c r="BH18" s="50">
        <v>0</v>
      </c>
      <c r="BI18" s="50">
        <v>71.174999999999727</v>
      </c>
      <c r="BJ18" s="50">
        <v>0</v>
      </c>
      <c r="BK18" s="465"/>
      <c r="BL18" s="50">
        <v>0</v>
      </c>
      <c r="BM18" s="50">
        <v>0</v>
      </c>
      <c r="BN18" s="50">
        <v>348.75</v>
      </c>
      <c r="BO18" s="50">
        <v>81.5</v>
      </c>
      <c r="BP18" s="465"/>
      <c r="BQ18" s="50">
        <v>0</v>
      </c>
      <c r="BR18" s="50">
        <v>0</v>
      </c>
      <c r="BS18" s="50">
        <v>423.45000000000027</v>
      </c>
      <c r="BT18" s="50">
        <v>406.49999999999909</v>
      </c>
      <c r="BU18" s="465"/>
      <c r="BV18" s="50">
        <v>0</v>
      </c>
      <c r="BW18" s="50">
        <v>0</v>
      </c>
      <c r="BX18" s="50">
        <v>361.87499999999932</v>
      </c>
      <c r="BY18" s="50">
        <v>491.40000000000055</v>
      </c>
      <c r="BZ18" s="465"/>
      <c r="CA18" s="50">
        <v>0</v>
      </c>
      <c r="CB18" s="50">
        <v>0</v>
      </c>
      <c r="CC18" s="50">
        <v>332.17499999999973</v>
      </c>
      <c r="CD18" s="50">
        <v>243</v>
      </c>
      <c r="CE18" s="465"/>
      <c r="CF18" s="50">
        <v>0</v>
      </c>
      <c r="CG18" s="50">
        <v>0</v>
      </c>
      <c r="CH18" s="50">
        <v>367.08750000000055</v>
      </c>
      <c r="CI18" s="50">
        <v>302.50000000000091</v>
      </c>
      <c r="CJ18" s="465"/>
      <c r="CK18" s="50">
        <v>0</v>
      </c>
      <c r="CL18" s="50">
        <v>0</v>
      </c>
      <c r="CM18" s="50">
        <v>271.57500000000027</v>
      </c>
      <c r="CN18" s="50">
        <v>423.19999999999993</v>
      </c>
      <c r="CO18" s="465"/>
      <c r="CP18" s="528">
        <v>0</v>
      </c>
      <c r="CQ18" s="528">
        <v>0</v>
      </c>
      <c r="CR18" s="528">
        <v>91.875000000000682</v>
      </c>
      <c r="CS18" s="50">
        <v>496.10000000000127</v>
      </c>
      <c r="CT18" s="465"/>
      <c r="CU18" s="50">
        <v>0</v>
      </c>
      <c r="CV18" s="50">
        <v>0</v>
      </c>
      <c r="CW18" s="50">
        <v>400.79999999999905</v>
      </c>
      <c r="CX18" s="50">
        <v>208.70000000000164</v>
      </c>
      <c r="CY18" s="465"/>
      <c r="CZ18" s="50">
        <v>0</v>
      </c>
      <c r="DA18" s="50">
        <v>0</v>
      </c>
      <c r="DB18" s="50">
        <v>59.399999999998499</v>
      </c>
      <c r="DC18" s="50">
        <v>42</v>
      </c>
      <c r="DD18" s="465"/>
      <c r="DE18" s="528">
        <v>0</v>
      </c>
      <c r="DF18" s="528">
        <v>0</v>
      </c>
      <c r="DG18" s="528">
        <v>890.40000000000009</v>
      </c>
      <c r="DH18" s="50">
        <v>1496.2999999999975</v>
      </c>
      <c r="DI18" s="465"/>
      <c r="DJ18" s="528">
        <v>0</v>
      </c>
      <c r="DK18" s="528">
        <v>0</v>
      </c>
      <c r="DL18" s="528">
        <v>330.60000000000218</v>
      </c>
      <c r="DM18" s="50">
        <v>356.49999999999636</v>
      </c>
      <c r="DN18" s="465"/>
      <c r="DO18" s="50">
        <v>0</v>
      </c>
      <c r="DP18" s="50">
        <v>0</v>
      </c>
      <c r="DQ18" s="50">
        <v>251.10000000000218</v>
      </c>
      <c r="DR18" s="50">
        <v>482.49999999999818</v>
      </c>
      <c r="DS18" s="465"/>
      <c r="DT18" s="50">
        <v>0</v>
      </c>
      <c r="DU18" s="50">
        <v>0</v>
      </c>
      <c r="DV18" s="50">
        <v>0</v>
      </c>
      <c r="DW18" s="50">
        <v>2291.9000000000815</v>
      </c>
      <c r="DX18" s="465"/>
      <c r="DY18" s="50">
        <v>0</v>
      </c>
      <c r="DZ18" s="50">
        <v>0</v>
      </c>
      <c r="EA18" s="50">
        <v>0</v>
      </c>
      <c r="EB18" s="50">
        <v>0</v>
      </c>
      <c r="EC18" s="465"/>
      <c r="ED18" s="50">
        <v>0</v>
      </c>
      <c r="EE18" s="50">
        <v>0</v>
      </c>
      <c r="EF18" s="50">
        <v>0</v>
      </c>
      <c r="EG18" s="50">
        <v>240.00000000000364</v>
      </c>
      <c r="EH18" s="465"/>
      <c r="EI18" s="50">
        <v>0</v>
      </c>
      <c r="EJ18" s="50">
        <v>0</v>
      </c>
      <c r="EK18" s="50">
        <v>0</v>
      </c>
      <c r="EL18" s="50">
        <v>137.49999999999818</v>
      </c>
      <c r="EM18" s="465"/>
      <c r="EN18" s="50">
        <v>0</v>
      </c>
      <c r="EO18" s="50">
        <v>0</v>
      </c>
      <c r="EP18" s="50">
        <v>0</v>
      </c>
      <c r="EQ18" s="50">
        <v>0</v>
      </c>
      <c r="ER18" s="465"/>
      <c r="ES18" s="50">
        <v>0</v>
      </c>
      <c r="ET18" s="50">
        <v>0</v>
      </c>
      <c r="EU18" s="50">
        <v>0</v>
      </c>
      <c r="EV18" s="50">
        <v>60.199999999998909</v>
      </c>
      <c r="EW18" s="465"/>
      <c r="EX18" s="50">
        <v>0</v>
      </c>
      <c r="EY18" s="50">
        <v>0</v>
      </c>
      <c r="EZ18" s="50">
        <v>0</v>
      </c>
      <c r="FA18" s="50">
        <v>2400.4999999999995</v>
      </c>
      <c r="FB18" s="465"/>
      <c r="FC18" s="50">
        <v>0</v>
      </c>
      <c r="FD18" s="50">
        <v>0</v>
      </c>
      <c r="FE18" s="50">
        <v>0</v>
      </c>
      <c r="FF18" s="50">
        <v>9.8000000000010914</v>
      </c>
      <c r="FG18" s="465"/>
      <c r="FH18" s="50">
        <v>0</v>
      </c>
      <c r="FI18" s="50">
        <v>0</v>
      </c>
      <c r="FJ18" s="50">
        <v>0</v>
      </c>
      <c r="FK18" s="50">
        <v>238.59999999999854</v>
      </c>
      <c r="FL18" s="465"/>
      <c r="FM18" s="50">
        <v>0</v>
      </c>
      <c r="FN18" s="50">
        <v>0</v>
      </c>
      <c r="FO18" s="50">
        <v>0</v>
      </c>
      <c r="FP18" s="50">
        <v>385.69999999999891</v>
      </c>
      <c r="FQ18" s="465"/>
      <c r="FR18" s="50">
        <v>0</v>
      </c>
      <c r="FS18" s="50">
        <v>0</v>
      </c>
      <c r="FT18" s="50">
        <v>0</v>
      </c>
      <c r="FU18" s="50">
        <v>0</v>
      </c>
      <c r="FV18" s="465"/>
      <c r="FW18" s="50">
        <v>0</v>
      </c>
      <c r="FX18" s="50">
        <v>0</v>
      </c>
      <c r="FY18" s="50">
        <v>0</v>
      </c>
      <c r="FZ18" s="50">
        <v>288</v>
      </c>
      <c r="GA18" s="465"/>
      <c r="GB18" s="50">
        <v>0</v>
      </c>
      <c r="GC18" s="50">
        <v>0</v>
      </c>
      <c r="GD18" s="50">
        <v>0</v>
      </c>
      <c r="GE18" s="50">
        <v>0</v>
      </c>
      <c r="GF18" s="465"/>
      <c r="GG18" s="50">
        <v>0</v>
      </c>
      <c r="GH18" s="50">
        <v>0</v>
      </c>
      <c r="GI18" s="50">
        <v>0</v>
      </c>
      <c r="GJ18" s="50">
        <v>563.40000000000509</v>
      </c>
      <c r="GK18" s="465"/>
      <c r="GL18" s="50">
        <v>0</v>
      </c>
      <c r="GM18" s="50">
        <v>0</v>
      </c>
      <c r="GN18" s="50">
        <v>0</v>
      </c>
      <c r="GO18" s="50">
        <v>125.00000000000728</v>
      </c>
      <c r="GP18" s="465"/>
      <c r="GV18" s="9"/>
      <c r="HE18" s="9"/>
      <c r="HN18" s="9"/>
      <c r="HW18" s="9"/>
      <c r="IF18" s="9"/>
      <c r="IO18" s="9"/>
      <c r="IX18" s="9"/>
      <c r="JG18" s="9"/>
      <c r="JP18" s="9"/>
      <c r="JY18" s="9"/>
      <c r="KH18" s="9"/>
      <c r="KQ18" s="9"/>
      <c r="KZ18" s="9"/>
      <c r="MA18" s="9"/>
      <c r="MJ18" s="9"/>
      <c r="MS18" s="9"/>
      <c r="NB18" s="9"/>
      <c r="NK18" s="9"/>
      <c r="NT18" s="9"/>
      <c r="NU18">
        <v>0</v>
      </c>
      <c r="NV18" s="9"/>
      <c r="NW18">
        <v>0</v>
      </c>
      <c r="NX18" s="9"/>
      <c r="NY18" s="21">
        <v>0</v>
      </c>
      <c r="NZ18" s="9"/>
      <c r="OA18">
        <v>0</v>
      </c>
    </row>
    <row r="19" spans="1:391" ht="18">
      <c r="A19" s="40" t="s">
        <v>788</v>
      </c>
      <c r="B19" s="46">
        <f t="shared" si="0"/>
        <v>43400.749999999942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5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5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5"/>
      <c r="S19" s="453">
        <v>47.625000000000057</v>
      </c>
      <c r="T19" s="50">
        <v>154.34999999999991</v>
      </c>
      <c r="U19" s="498">
        <v>174.37500000000017</v>
      </c>
      <c r="V19" s="50">
        <f>'Punten per wedstrijd'!F18</f>
        <v>262.20000000000027</v>
      </c>
      <c r="W19" s="465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5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5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5"/>
      <c r="AM19" s="453">
        <v>84.250000000000341</v>
      </c>
      <c r="AN19" s="453">
        <v>294.52499999999964</v>
      </c>
      <c r="AO19" s="453">
        <v>255.37500000000102</v>
      </c>
      <c r="AP19" s="50">
        <v>98.399999999999181</v>
      </c>
      <c r="AQ19" s="465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5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5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5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5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5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5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5"/>
      <c r="CA19" s="50">
        <v>0</v>
      </c>
      <c r="CB19" s="50">
        <v>156.5</v>
      </c>
      <c r="CC19" s="50">
        <v>399</v>
      </c>
      <c r="CD19" s="50">
        <v>72.899999999999636</v>
      </c>
      <c r="CE19" s="465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5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5"/>
      <c r="CP19" s="528">
        <v>45.249999999999545</v>
      </c>
      <c r="CQ19" s="528">
        <v>291.69999999999891</v>
      </c>
      <c r="CR19" s="528">
        <v>257.92499999999973</v>
      </c>
      <c r="CS19" s="50">
        <v>324.50000000000182</v>
      </c>
      <c r="CT19" s="465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5"/>
      <c r="CZ19" s="50">
        <v>0</v>
      </c>
      <c r="DA19" s="50">
        <v>151.05000000000291</v>
      </c>
      <c r="DB19" s="50">
        <v>211.49999999999932</v>
      </c>
      <c r="DC19" s="50">
        <v>39</v>
      </c>
      <c r="DD19" s="465"/>
      <c r="DE19" s="528">
        <v>311.80000000000018</v>
      </c>
      <c r="DF19" s="528">
        <v>1219.9000000000005</v>
      </c>
      <c r="DG19" s="528">
        <v>1020.5999999999988</v>
      </c>
      <c r="DH19" s="50">
        <v>2225.7000000000007</v>
      </c>
      <c r="DI19" s="465"/>
      <c r="DJ19" s="528">
        <v>161.04999999999995</v>
      </c>
      <c r="DK19" s="528">
        <v>135.29999999999836</v>
      </c>
      <c r="DL19" s="528">
        <v>246.22499999999945</v>
      </c>
      <c r="DM19" s="50">
        <v>217.30000000000109</v>
      </c>
      <c r="DN19" s="465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5"/>
      <c r="DT19" s="50">
        <v>558.25</v>
      </c>
      <c r="DU19" s="50">
        <v>1079.5</v>
      </c>
      <c r="DV19" s="50">
        <v>2698.162499999893</v>
      </c>
      <c r="DW19" s="50">
        <v>3516.1000000000786</v>
      </c>
      <c r="DX19" s="465"/>
      <c r="DY19" s="50">
        <v>49.000000000000455</v>
      </c>
      <c r="DZ19" s="50">
        <v>0</v>
      </c>
      <c r="EA19" s="50">
        <v>0</v>
      </c>
      <c r="EB19" s="50">
        <v>0</v>
      </c>
      <c r="EC19" s="465"/>
      <c r="ED19" s="50">
        <v>95.375000000000455</v>
      </c>
      <c r="EE19" s="50">
        <v>0</v>
      </c>
      <c r="EF19" s="50">
        <v>129.59999999999945</v>
      </c>
      <c r="EG19" s="50">
        <v>331.50000000000364</v>
      </c>
      <c r="EH19" s="465"/>
      <c r="EI19" s="50">
        <v>59.824999999999818</v>
      </c>
      <c r="EJ19" s="50">
        <v>222.85000000000014</v>
      </c>
      <c r="EK19" s="50">
        <v>197.70000000000164</v>
      </c>
      <c r="EL19" s="50">
        <v>157.40000000000509</v>
      </c>
      <c r="EM19" s="465"/>
      <c r="EN19" s="50">
        <v>78.224999999999909</v>
      </c>
      <c r="EO19" s="50">
        <v>110.24999999999909</v>
      </c>
      <c r="EP19" s="50">
        <v>214.20000000000437</v>
      </c>
      <c r="EQ19" s="50">
        <v>0</v>
      </c>
      <c r="ER19" s="465"/>
      <c r="ES19" s="50">
        <v>75.600000000000364</v>
      </c>
      <c r="ET19" s="50">
        <v>0</v>
      </c>
      <c r="EU19" s="50">
        <v>0</v>
      </c>
      <c r="EV19" s="50">
        <v>273.59999999999854</v>
      </c>
      <c r="EW19" s="465"/>
      <c r="EX19" s="50">
        <v>228.47500000000218</v>
      </c>
      <c r="EY19" s="50">
        <v>401.00000000001364</v>
      </c>
      <c r="EZ19" s="50">
        <v>1775.6249999999809</v>
      </c>
      <c r="FA19" s="50">
        <v>2066.6999999999998</v>
      </c>
      <c r="FB19" s="465"/>
      <c r="FC19" s="50">
        <v>42.350000000000364</v>
      </c>
      <c r="FD19" s="50">
        <v>9.8999999999996362</v>
      </c>
      <c r="FE19" s="50">
        <v>179.02500000000327</v>
      </c>
      <c r="FF19" s="50">
        <v>319.29999999999927</v>
      </c>
      <c r="FG19" s="465"/>
      <c r="FH19" s="50">
        <v>105.57499999999891</v>
      </c>
      <c r="FI19" s="50">
        <v>0</v>
      </c>
      <c r="FJ19" s="50">
        <v>0</v>
      </c>
      <c r="FK19" s="50">
        <v>393.29999999998836</v>
      </c>
      <c r="FL19" s="465"/>
      <c r="FM19" s="50">
        <v>115.02499999999873</v>
      </c>
      <c r="FN19" s="50">
        <v>0</v>
      </c>
      <c r="FO19" s="50">
        <v>0</v>
      </c>
      <c r="FP19" s="50">
        <v>366.29999999998836</v>
      </c>
      <c r="FQ19" s="465"/>
      <c r="FR19" s="50">
        <v>87.749999999999773</v>
      </c>
      <c r="FS19" s="50">
        <v>0</v>
      </c>
      <c r="FT19" s="50">
        <v>0</v>
      </c>
      <c r="FU19" s="50">
        <v>0</v>
      </c>
      <c r="FV19" s="465"/>
      <c r="FW19" s="50">
        <v>113.84999999999945</v>
      </c>
      <c r="FX19" s="50">
        <v>245.10000000000036</v>
      </c>
      <c r="FY19" s="50">
        <v>375.90000000000055</v>
      </c>
      <c r="FZ19" s="50">
        <v>250.99999999999272</v>
      </c>
      <c r="GA19" s="465"/>
      <c r="GB19" s="50">
        <v>54.225000000001273</v>
      </c>
      <c r="GC19" s="50">
        <v>0</v>
      </c>
      <c r="GD19" s="50">
        <v>0</v>
      </c>
      <c r="GE19" s="50">
        <v>0</v>
      </c>
      <c r="GF19" s="465"/>
      <c r="GG19" s="50">
        <v>116.10000000000218</v>
      </c>
      <c r="GH19" s="50">
        <v>450.60000000000036</v>
      </c>
      <c r="GI19" s="50">
        <v>643.87499999999727</v>
      </c>
      <c r="GJ19" s="50">
        <v>1562.8999999999801</v>
      </c>
      <c r="GK19" s="465"/>
      <c r="GL19" s="50">
        <v>61.125000000000455</v>
      </c>
      <c r="GM19" s="50">
        <v>104.5</v>
      </c>
      <c r="GN19" s="50">
        <v>216.375</v>
      </c>
      <c r="GO19" s="50">
        <v>403</v>
      </c>
      <c r="GP19" s="465"/>
      <c r="GU19" s="18"/>
      <c r="GV19" s="9"/>
      <c r="HD19" s="18"/>
      <c r="HE19" s="9"/>
      <c r="HM19" s="18"/>
      <c r="HN19" s="9"/>
      <c r="HW19" s="9"/>
      <c r="IF19" s="9"/>
      <c r="IO19" s="9"/>
      <c r="IX19" s="9"/>
      <c r="JG19" s="9"/>
      <c r="JP19" s="9"/>
      <c r="JY19" s="9"/>
      <c r="KH19" s="9"/>
      <c r="KQ19" s="9"/>
      <c r="KZ19" s="9"/>
      <c r="MA19" s="9"/>
      <c r="MJ19" s="9"/>
      <c r="MS19" s="9"/>
      <c r="NB19" s="9"/>
      <c r="NK19" s="9"/>
      <c r="NT19" s="9"/>
      <c r="NU19">
        <v>0</v>
      </c>
      <c r="NV19" s="9"/>
      <c r="NW19">
        <v>0</v>
      </c>
      <c r="NX19" s="9"/>
      <c r="NY19">
        <v>948.26250000000164</v>
      </c>
      <c r="NZ19" s="9"/>
      <c r="OA19">
        <v>0</v>
      </c>
    </row>
    <row r="20" spans="1:391" ht="18">
      <c r="A20" s="84" t="s">
        <v>2005</v>
      </c>
      <c r="B20" s="46">
        <f t="shared" si="0"/>
        <v>47232.574999999924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5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5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5"/>
      <c r="S20" s="453">
        <v>0</v>
      </c>
      <c r="T20" s="50">
        <v>114.05000000000018</v>
      </c>
      <c r="U20" s="498">
        <v>176.40000000000003</v>
      </c>
      <c r="V20" s="50">
        <f>'Punten per wedstrijd'!F19</f>
        <v>259.5</v>
      </c>
      <c r="W20" s="465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5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5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5"/>
      <c r="AM20" s="453">
        <v>0</v>
      </c>
      <c r="AN20" s="453">
        <v>266.49999999999932</v>
      </c>
      <c r="AO20" s="453">
        <v>402.07500000000027</v>
      </c>
      <c r="AP20" s="50">
        <v>609.60000000000127</v>
      </c>
      <c r="AQ20" s="465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5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5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5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5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5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5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5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5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5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5"/>
      <c r="CP20" s="528">
        <v>0</v>
      </c>
      <c r="CQ20" s="528">
        <v>229.09999999999854</v>
      </c>
      <c r="CR20" s="528">
        <v>304.42499999999973</v>
      </c>
      <c r="CS20" s="50">
        <v>382.80000000000291</v>
      </c>
      <c r="CT20" s="465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5"/>
      <c r="CZ20" s="50">
        <v>0</v>
      </c>
      <c r="DA20" s="50">
        <v>59.75</v>
      </c>
      <c r="DB20" s="50">
        <v>156.14999999999782</v>
      </c>
      <c r="DC20" s="50">
        <v>273</v>
      </c>
      <c r="DD20" s="465"/>
      <c r="DE20" s="528">
        <v>0</v>
      </c>
      <c r="DF20" s="528">
        <v>1640.9000000000005</v>
      </c>
      <c r="DG20" s="528">
        <v>1824.1499999999985</v>
      </c>
      <c r="DH20" s="50">
        <v>2220.7999999999993</v>
      </c>
      <c r="DI20" s="465"/>
      <c r="DJ20" s="528">
        <v>0</v>
      </c>
      <c r="DK20" s="528">
        <v>65.450000000000728</v>
      </c>
      <c r="DL20" s="528">
        <v>495.67499999999563</v>
      </c>
      <c r="DM20" s="50">
        <v>600.60000000000036</v>
      </c>
      <c r="DN20" s="465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5"/>
      <c r="DT20" s="50">
        <v>0</v>
      </c>
      <c r="DU20" s="50">
        <v>0</v>
      </c>
      <c r="DV20" s="50">
        <v>2406.6000000000267</v>
      </c>
      <c r="DW20" s="50">
        <v>3752.7999999999047</v>
      </c>
      <c r="DX20" s="465"/>
      <c r="DY20" s="50">
        <v>0</v>
      </c>
      <c r="DZ20" s="50">
        <v>0</v>
      </c>
      <c r="EA20" s="50">
        <v>0</v>
      </c>
      <c r="EB20" s="50">
        <v>0</v>
      </c>
      <c r="EC20" s="465"/>
      <c r="ED20" s="50">
        <v>0</v>
      </c>
      <c r="EE20" s="50">
        <v>0</v>
      </c>
      <c r="EF20" s="50">
        <v>103.42499999999836</v>
      </c>
      <c r="EG20" s="50">
        <v>256.99999999999636</v>
      </c>
      <c r="EH20" s="465"/>
      <c r="EI20" s="50">
        <v>0</v>
      </c>
      <c r="EJ20" s="50">
        <v>0</v>
      </c>
      <c r="EK20" s="50">
        <v>89.399999999997817</v>
      </c>
      <c r="EL20" s="50">
        <v>364.80000000000655</v>
      </c>
      <c r="EM20" s="465"/>
      <c r="EN20" s="50">
        <v>0</v>
      </c>
      <c r="EO20" s="50">
        <v>0</v>
      </c>
      <c r="EP20" s="50">
        <v>194.69999999999891</v>
      </c>
      <c r="EQ20" s="50">
        <v>0</v>
      </c>
      <c r="ER20" s="465"/>
      <c r="ES20" s="50">
        <v>0</v>
      </c>
      <c r="ET20" s="50">
        <v>0</v>
      </c>
      <c r="EU20" s="50">
        <v>0</v>
      </c>
      <c r="EV20" s="50">
        <v>297.09999999999854</v>
      </c>
      <c r="EW20" s="465"/>
      <c r="EX20" s="50">
        <v>0</v>
      </c>
      <c r="EY20" s="50">
        <v>0</v>
      </c>
      <c r="EZ20" s="50">
        <v>2209.9500000000317</v>
      </c>
      <c r="FA20" s="50">
        <v>3863.6000000000004</v>
      </c>
      <c r="FB20" s="465"/>
      <c r="FC20" s="50">
        <v>0</v>
      </c>
      <c r="FD20" s="50">
        <v>0</v>
      </c>
      <c r="FE20" s="50">
        <v>191.24999999999727</v>
      </c>
      <c r="FF20" s="50">
        <v>250.40000000000146</v>
      </c>
      <c r="FG20" s="465"/>
      <c r="FH20" s="50">
        <v>0</v>
      </c>
      <c r="FI20" s="50">
        <v>0</v>
      </c>
      <c r="FJ20" s="50">
        <v>0</v>
      </c>
      <c r="FK20" s="50">
        <v>268.39999999999782</v>
      </c>
      <c r="FL20" s="465"/>
      <c r="FM20" s="50">
        <v>0</v>
      </c>
      <c r="FN20" s="50">
        <v>0</v>
      </c>
      <c r="FO20" s="50">
        <v>0</v>
      </c>
      <c r="FP20" s="50">
        <v>437</v>
      </c>
      <c r="FQ20" s="465"/>
      <c r="FR20" s="50">
        <v>0</v>
      </c>
      <c r="FS20" s="50">
        <v>0</v>
      </c>
      <c r="FT20" s="50">
        <v>0</v>
      </c>
      <c r="FU20" s="50">
        <v>0</v>
      </c>
      <c r="FV20" s="465"/>
      <c r="FW20" s="50">
        <v>0</v>
      </c>
      <c r="FX20" s="50">
        <v>0</v>
      </c>
      <c r="FY20" s="50">
        <v>394.38750000000437</v>
      </c>
      <c r="FZ20" s="50">
        <v>193.19999999999709</v>
      </c>
      <c r="GA20" s="465"/>
      <c r="GB20" s="50">
        <v>0</v>
      </c>
      <c r="GC20" s="50">
        <v>0</v>
      </c>
      <c r="GD20" s="50">
        <v>0</v>
      </c>
      <c r="GE20" s="50">
        <v>0</v>
      </c>
      <c r="GF20" s="465"/>
      <c r="GG20" s="50">
        <v>0</v>
      </c>
      <c r="GH20" s="50">
        <v>0</v>
      </c>
      <c r="GI20" s="50">
        <v>808.65000000001146</v>
      </c>
      <c r="GJ20" s="50">
        <v>1051.0999999999985</v>
      </c>
      <c r="GK20" s="465"/>
      <c r="GL20" s="50">
        <v>0</v>
      </c>
      <c r="GM20" s="50">
        <v>0</v>
      </c>
      <c r="GN20" s="50">
        <v>197.43750000000819</v>
      </c>
      <c r="GO20" s="50">
        <v>385.49999999999272</v>
      </c>
      <c r="GP20" s="465"/>
      <c r="GV20" s="9"/>
      <c r="HE20" s="9"/>
      <c r="HN20" s="9"/>
      <c r="HW20" s="9"/>
      <c r="IF20" s="9"/>
      <c r="IO20" s="9"/>
      <c r="IX20" s="9"/>
      <c r="JG20" s="9"/>
      <c r="JP20" s="9"/>
      <c r="JY20" s="9"/>
      <c r="KH20" s="9"/>
      <c r="KQ20" s="9"/>
      <c r="KZ20" s="9"/>
      <c r="MA20" s="9"/>
      <c r="MJ20" s="9"/>
      <c r="MS20" s="9"/>
      <c r="NB20" s="9"/>
      <c r="NK20" s="9"/>
      <c r="NT20" s="9"/>
      <c r="NU20">
        <v>0</v>
      </c>
      <c r="NV20" s="9"/>
      <c r="NW20" s="21">
        <v>0</v>
      </c>
      <c r="NX20" s="9"/>
      <c r="NY20" s="21">
        <v>1088.099999999994</v>
      </c>
      <c r="NZ20" s="9"/>
      <c r="OA20">
        <v>0</v>
      </c>
    </row>
    <row r="21" spans="1:391" s="39" customFormat="1" ht="18">
      <c r="A21" s="40" t="s">
        <v>3367</v>
      </c>
      <c r="B21" s="46">
        <f t="shared" si="0"/>
        <v>9945.3000000000084</v>
      </c>
      <c r="C21" s="42"/>
      <c r="D21" s="50">
        <v>0</v>
      </c>
      <c r="E21" s="485">
        <v>0</v>
      </c>
      <c r="F21" s="50">
        <v>0</v>
      </c>
      <c r="G21" s="50">
        <f>'Punten per wedstrijd'!E124</f>
        <v>494.40000000000003</v>
      </c>
      <c r="H21" s="465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5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5"/>
      <c r="S21" s="453">
        <v>0</v>
      </c>
      <c r="T21" s="50">
        <v>0</v>
      </c>
      <c r="U21" s="498">
        <v>0</v>
      </c>
      <c r="V21" s="50">
        <f>'Punten per wedstrijd'!F20</f>
        <v>6.0000000000002274</v>
      </c>
      <c r="W21" s="465"/>
      <c r="X21" s="50">
        <v>0</v>
      </c>
      <c r="Y21" s="50">
        <v>0</v>
      </c>
      <c r="Z21" s="50">
        <v>0</v>
      </c>
      <c r="AA21" s="50">
        <v>91.200000000000045</v>
      </c>
      <c r="AB21" s="465"/>
      <c r="AC21" s="50">
        <v>0</v>
      </c>
      <c r="AD21" s="50">
        <v>0</v>
      </c>
      <c r="AE21" s="50">
        <v>0</v>
      </c>
      <c r="AF21" s="50">
        <v>676.30000000000086</v>
      </c>
      <c r="AG21" s="465"/>
      <c r="AH21" s="50">
        <v>0</v>
      </c>
      <c r="AI21" s="50">
        <v>0</v>
      </c>
      <c r="AJ21" s="50">
        <v>0</v>
      </c>
      <c r="AK21" s="50">
        <v>353.70000000000118</v>
      </c>
      <c r="AL21" s="465"/>
      <c r="AM21" s="453">
        <v>0</v>
      </c>
      <c r="AN21" s="453">
        <v>0</v>
      </c>
      <c r="AO21" s="453">
        <v>0</v>
      </c>
      <c r="AP21" s="50">
        <v>606.79999999999973</v>
      </c>
      <c r="AQ21" s="465"/>
      <c r="AR21" s="50">
        <v>0</v>
      </c>
      <c r="AS21" s="50">
        <v>0</v>
      </c>
      <c r="AT21" s="50">
        <v>0</v>
      </c>
      <c r="AU21" s="50">
        <v>338.5</v>
      </c>
      <c r="AV21" s="465"/>
      <c r="AW21" s="50">
        <v>0</v>
      </c>
      <c r="AX21" s="50">
        <v>0</v>
      </c>
      <c r="AY21" s="50">
        <v>0</v>
      </c>
      <c r="AZ21" s="50">
        <v>562.69999999999982</v>
      </c>
      <c r="BA21" s="465"/>
      <c r="BB21" s="485">
        <v>0</v>
      </c>
      <c r="BC21" s="50">
        <v>0</v>
      </c>
      <c r="BD21" s="50">
        <v>0</v>
      </c>
      <c r="BE21" s="50">
        <v>483.5</v>
      </c>
      <c r="BF21" s="465"/>
      <c r="BG21" s="50">
        <v>0</v>
      </c>
      <c r="BH21" s="50">
        <v>0</v>
      </c>
      <c r="BI21" s="50">
        <v>0</v>
      </c>
      <c r="BJ21" s="50">
        <v>179.5</v>
      </c>
      <c r="BK21" s="465"/>
      <c r="BL21" s="50">
        <v>0</v>
      </c>
      <c r="BM21" s="50">
        <v>0</v>
      </c>
      <c r="BN21" s="50">
        <v>0</v>
      </c>
      <c r="BO21" s="50">
        <v>105.39999999999999</v>
      </c>
      <c r="BP21" s="465"/>
      <c r="BQ21" s="50">
        <v>0</v>
      </c>
      <c r="BR21" s="50">
        <v>0</v>
      </c>
      <c r="BS21" s="50">
        <v>0</v>
      </c>
      <c r="BT21" s="50">
        <v>433.99999999999909</v>
      </c>
      <c r="BU21" s="465"/>
      <c r="BV21" s="50">
        <v>0</v>
      </c>
      <c r="BW21" s="50">
        <v>0</v>
      </c>
      <c r="BX21" s="50">
        <v>0</v>
      </c>
      <c r="BY21" s="50">
        <v>425.80000000000018</v>
      </c>
      <c r="BZ21" s="465"/>
      <c r="CA21" s="50">
        <v>0</v>
      </c>
      <c r="CB21" s="50">
        <v>0</v>
      </c>
      <c r="CC21" s="50">
        <v>0</v>
      </c>
      <c r="CD21" s="50">
        <v>434</v>
      </c>
      <c r="CE21" s="465"/>
      <c r="CF21" s="50">
        <v>0</v>
      </c>
      <c r="CG21" s="50">
        <v>0</v>
      </c>
      <c r="CH21" s="50">
        <v>0</v>
      </c>
      <c r="CI21" s="50">
        <v>185.5</v>
      </c>
      <c r="CJ21" s="465"/>
      <c r="CK21" s="50">
        <v>0</v>
      </c>
      <c r="CL21" s="50">
        <v>0</v>
      </c>
      <c r="CM21" s="50">
        <v>0</v>
      </c>
      <c r="CN21" s="50">
        <v>214</v>
      </c>
      <c r="CO21" s="465"/>
      <c r="CP21" s="528">
        <v>0</v>
      </c>
      <c r="CQ21" s="528">
        <v>0</v>
      </c>
      <c r="CR21" s="528">
        <v>0</v>
      </c>
      <c r="CS21" s="50">
        <v>168.00000000000091</v>
      </c>
      <c r="CT21" s="465"/>
      <c r="CU21" s="50">
        <v>0</v>
      </c>
      <c r="CV21" s="50">
        <v>0</v>
      </c>
      <c r="CW21" s="50">
        <v>0</v>
      </c>
      <c r="CX21" s="50">
        <v>450.50000000000091</v>
      </c>
      <c r="CY21" s="465"/>
      <c r="CZ21" s="50">
        <v>0</v>
      </c>
      <c r="DA21" s="50">
        <v>0</v>
      </c>
      <c r="DB21" s="50">
        <v>0</v>
      </c>
      <c r="DC21" s="50">
        <v>29.4</v>
      </c>
      <c r="DD21" s="465"/>
      <c r="DE21" s="528">
        <v>0</v>
      </c>
      <c r="DF21" s="528">
        <v>0</v>
      </c>
      <c r="DG21" s="528">
        <v>0</v>
      </c>
      <c r="DH21" s="50">
        <v>1574.8000000000047</v>
      </c>
      <c r="DI21" s="465"/>
      <c r="DJ21" s="528">
        <v>0</v>
      </c>
      <c r="DK21" s="528">
        <v>0</v>
      </c>
      <c r="DL21" s="528">
        <v>0</v>
      </c>
      <c r="DM21" s="50">
        <v>576.40000000000327</v>
      </c>
      <c r="DN21" s="465"/>
      <c r="DO21" s="50">
        <v>0</v>
      </c>
      <c r="DP21" s="50">
        <v>0</v>
      </c>
      <c r="DQ21" s="50">
        <v>0</v>
      </c>
      <c r="DR21" s="50">
        <v>945.69999999999891</v>
      </c>
      <c r="DS21" s="465"/>
      <c r="DT21" s="50"/>
      <c r="DU21" s="50"/>
      <c r="DV21" s="50"/>
      <c r="DW21" s="50"/>
      <c r="DX21" s="465"/>
      <c r="DY21" s="50"/>
      <c r="DZ21" s="50"/>
      <c r="EA21" s="50"/>
      <c r="EB21" s="50"/>
      <c r="EC21" s="465"/>
      <c r="ED21" s="50"/>
      <c r="EE21" s="50"/>
      <c r="EF21" s="50"/>
      <c r="EG21" s="50"/>
      <c r="EH21" s="465"/>
      <c r="EI21" s="50"/>
      <c r="EJ21" s="50"/>
      <c r="EK21" s="50"/>
      <c r="EL21" s="50"/>
      <c r="EM21" s="465"/>
      <c r="EN21" s="50"/>
      <c r="EO21" s="50"/>
      <c r="EP21" s="50"/>
      <c r="EQ21" s="50"/>
      <c r="ER21" s="465"/>
      <c r="ES21" s="50"/>
      <c r="ET21" s="50"/>
      <c r="EU21" s="50"/>
      <c r="EV21" s="50"/>
      <c r="EW21" s="465"/>
      <c r="EX21" s="50"/>
      <c r="EY21" s="50"/>
      <c r="EZ21" s="50"/>
      <c r="FA21" s="50"/>
      <c r="FB21" s="465"/>
      <c r="FC21" s="50"/>
      <c r="FD21" s="50"/>
      <c r="FE21" s="50"/>
      <c r="FF21" s="50"/>
      <c r="FG21" s="465"/>
      <c r="FH21" s="50"/>
      <c r="FI21" s="50"/>
      <c r="FJ21" s="50"/>
      <c r="FK21" s="50"/>
      <c r="FL21" s="465"/>
      <c r="FM21" s="50"/>
      <c r="FN21" s="50"/>
      <c r="FO21" s="50"/>
      <c r="FP21" s="50"/>
      <c r="FQ21" s="465"/>
      <c r="FR21" s="50"/>
      <c r="FS21" s="50"/>
      <c r="FT21" s="50"/>
      <c r="FU21" s="50"/>
      <c r="FV21" s="465"/>
      <c r="FW21" s="50"/>
      <c r="FX21" s="50"/>
      <c r="FY21" s="50"/>
      <c r="FZ21" s="50"/>
      <c r="GA21" s="465"/>
      <c r="GB21" s="50"/>
      <c r="GC21" s="50"/>
      <c r="GD21" s="50"/>
      <c r="GE21" s="50"/>
      <c r="GF21" s="465"/>
      <c r="GG21" s="50"/>
      <c r="GH21" s="50"/>
      <c r="GI21" s="50"/>
      <c r="GJ21" s="50"/>
      <c r="GK21" s="465"/>
      <c r="GL21" s="50"/>
      <c r="GM21" s="50"/>
      <c r="GN21" s="50"/>
      <c r="GO21" s="50"/>
      <c r="GP21" s="465"/>
      <c r="GU21" s="21"/>
      <c r="GV21" s="37"/>
      <c r="HD21" s="458"/>
      <c r="HE21" s="37"/>
      <c r="HM21" s="21"/>
      <c r="HN21" s="37"/>
      <c r="HV21" s="21"/>
      <c r="HW21" s="37"/>
      <c r="IE21" s="21"/>
      <c r="IF21" s="37"/>
      <c r="IN21" s="21"/>
      <c r="IO21" s="37"/>
      <c r="IW21" s="21"/>
      <c r="IX21" s="37"/>
      <c r="JF21" s="21"/>
      <c r="JG21" s="37"/>
      <c r="JO21" s="21"/>
      <c r="JP21" s="37"/>
      <c r="JX21" s="21"/>
      <c r="JY21" s="37"/>
      <c r="KG21" s="21"/>
      <c r="KH21" s="37"/>
      <c r="KP21" s="21"/>
      <c r="KQ21" s="37"/>
      <c r="KY21" s="21"/>
      <c r="KZ21" s="37"/>
      <c r="LZ21" s="21"/>
      <c r="MA21" s="37"/>
      <c r="MI21" s="21"/>
      <c r="MJ21" s="37"/>
      <c r="MR21" s="21"/>
      <c r="MS21" s="37"/>
      <c r="NA21" s="21"/>
      <c r="NB21" s="37"/>
      <c r="NJ21" s="21"/>
      <c r="NK21" s="37"/>
      <c r="NS21" s="21"/>
      <c r="NT21" s="37"/>
      <c r="NU21" s="21"/>
      <c r="NV21" s="37"/>
      <c r="NW21" s="21"/>
      <c r="NX21" s="21"/>
      <c r="NY21" s="21"/>
      <c r="NZ21" s="37"/>
      <c r="OA21" s="37"/>
    </row>
    <row r="22" spans="1:391" ht="18">
      <c r="A22" s="40" t="s">
        <v>153</v>
      </c>
      <c r="B22" s="46">
        <f t="shared" si="0"/>
        <v>50573.587500000162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5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5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5"/>
      <c r="S22" s="453">
        <v>92.350000000000136</v>
      </c>
      <c r="T22" s="50">
        <v>121.5</v>
      </c>
      <c r="U22" s="498">
        <v>156.11250000000024</v>
      </c>
      <c r="V22" s="50">
        <f>'Punten per wedstrijd'!F21</f>
        <v>330.00000000000023</v>
      </c>
      <c r="W22" s="465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5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5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5"/>
      <c r="AM22" s="453">
        <v>70.850000000000023</v>
      </c>
      <c r="AN22" s="453">
        <v>204.45000000000073</v>
      </c>
      <c r="AO22" s="453">
        <v>375.22499999999945</v>
      </c>
      <c r="AP22" s="50">
        <v>608.30000000000018</v>
      </c>
      <c r="AQ22" s="465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5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5"/>
      <c r="BB22" s="50">
        <v>0</v>
      </c>
      <c r="BC22" s="50">
        <v>95.350000000000364</v>
      </c>
      <c r="BD22" s="50">
        <v>177.75</v>
      </c>
      <c r="BE22" s="50">
        <v>589.9</v>
      </c>
      <c r="BF22" s="465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5"/>
      <c r="BL22" s="50">
        <v>0</v>
      </c>
      <c r="BM22" s="50">
        <v>88.250000000000909</v>
      </c>
      <c r="BN22" s="50">
        <v>264</v>
      </c>
      <c r="BO22" s="50">
        <v>307</v>
      </c>
      <c r="BP22" s="465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5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5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5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5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5"/>
      <c r="CP22" s="528">
        <v>171.29999999999973</v>
      </c>
      <c r="CQ22" s="528">
        <v>283.14999999999964</v>
      </c>
      <c r="CR22" s="528">
        <v>207.89999999999918</v>
      </c>
      <c r="CS22" s="50">
        <v>284.00000000000182</v>
      </c>
      <c r="CT22" s="465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5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5"/>
      <c r="DE22" s="528">
        <v>187.650000000001</v>
      </c>
      <c r="DF22" s="528">
        <v>1462.8000000000002</v>
      </c>
      <c r="DG22" s="528">
        <v>999.67500000000041</v>
      </c>
      <c r="DH22" s="50">
        <v>1886.1999999999989</v>
      </c>
      <c r="DI22" s="465"/>
      <c r="DJ22" s="528">
        <v>185.69999999999959</v>
      </c>
      <c r="DK22" s="528">
        <v>75.400000000001455</v>
      </c>
      <c r="DL22" s="528">
        <v>537.82500000000164</v>
      </c>
      <c r="DM22" s="50">
        <v>356.89999999999964</v>
      </c>
      <c r="DN22" s="465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5"/>
      <c r="DT22" s="50">
        <v>1049.7750000000001</v>
      </c>
      <c r="DU22" s="50">
        <v>2102.9999999999991</v>
      </c>
      <c r="DV22" s="50">
        <v>2044.8749999999809</v>
      </c>
      <c r="DW22" s="50">
        <v>3975.5000000000327</v>
      </c>
      <c r="DX22" s="465"/>
      <c r="DY22" s="50">
        <v>78.750000000000909</v>
      </c>
      <c r="DZ22" s="50">
        <v>0</v>
      </c>
      <c r="EA22" s="50">
        <v>0</v>
      </c>
      <c r="EB22" s="50">
        <v>0</v>
      </c>
      <c r="EC22" s="465"/>
      <c r="ED22" s="50">
        <v>44</v>
      </c>
      <c r="EE22" s="50">
        <v>0</v>
      </c>
      <c r="EF22" s="50">
        <v>102</v>
      </c>
      <c r="EG22" s="50">
        <v>298.00000000000728</v>
      </c>
      <c r="EH22" s="465"/>
      <c r="EI22" s="50">
        <v>26.150000000001455</v>
      </c>
      <c r="EJ22" s="50">
        <v>65.799999999999727</v>
      </c>
      <c r="EK22" s="50">
        <v>205.50000000000273</v>
      </c>
      <c r="EL22" s="50">
        <v>545.10000000000582</v>
      </c>
      <c r="EM22" s="465"/>
      <c r="EN22" s="50">
        <v>100.97500000000036</v>
      </c>
      <c r="EO22" s="50">
        <v>117.29999999999836</v>
      </c>
      <c r="EP22" s="50">
        <v>224.17500000000382</v>
      </c>
      <c r="EQ22" s="50">
        <v>0</v>
      </c>
      <c r="ER22" s="465"/>
      <c r="ES22" s="50">
        <v>190.25000000000091</v>
      </c>
      <c r="ET22" s="50">
        <v>0</v>
      </c>
      <c r="EU22" s="50">
        <v>0</v>
      </c>
      <c r="EV22" s="50">
        <v>365.1000000000131</v>
      </c>
      <c r="EW22" s="465"/>
      <c r="EX22" s="50">
        <v>283.82500000000164</v>
      </c>
      <c r="EY22" s="50">
        <v>1668.4000000000369</v>
      </c>
      <c r="EZ22" s="50">
        <v>2130.9749999999749</v>
      </c>
      <c r="FA22" s="50">
        <v>2305</v>
      </c>
      <c r="FB22" s="465"/>
      <c r="FC22" s="50">
        <v>17.424999999999272</v>
      </c>
      <c r="FD22" s="50">
        <v>0</v>
      </c>
      <c r="FE22" s="50">
        <v>271.87500000000273</v>
      </c>
      <c r="FF22" s="50">
        <v>180.00000000001455</v>
      </c>
      <c r="FG22" s="465"/>
      <c r="FH22" s="50">
        <v>74.624999999999091</v>
      </c>
      <c r="FI22" s="50">
        <v>0</v>
      </c>
      <c r="FJ22" s="50">
        <v>0</v>
      </c>
      <c r="FK22" s="50">
        <v>341.80000000001382</v>
      </c>
      <c r="FL22" s="465"/>
      <c r="FM22" s="50">
        <v>24.275000000000546</v>
      </c>
      <c r="FN22" s="50">
        <v>0</v>
      </c>
      <c r="FO22" s="50">
        <v>0</v>
      </c>
      <c r="FP22" s="50">
        <v>452.50000000001455</v>
      </c>
      <c r="FQ22" s="465"/>
      <c r="FR22" s="50">
        <v>50.599999999999682</v>
      </c>
      <c r="FS22" s="50">
        <v>0</v>
      </c>
      <c r="FT22" s="50">
        <v>0</v>
      </c>
      <c r="FU22" s="50">
        <v>0</v>
      </c>
      <c r="FV22" s="465"/>
      <c r="FW22" s="50">
        <v>111.57500000000346</v>
      </c>
      <c r="FX22" s="50">
        <v>34.849999999999682</v>
      </c>
      <c r="FY22" s="50">
        <v>402.00000000000273</v>
      </c>
      <c r="FZ22" s="50">
        <v>240.30000000001382</v>
      </c>
      <c r="GA22" s="465"/>
      <c r="GB22" s="50">
        <v>60.275000000002365</v>
      </c>
      <c r="GC22" s="50">
        <v>0</v>
      </c>
      <c r="GD22" s="50">
        <v>0</v>
      </c>
      <c r="GE22" s="50">
        <v>0</v>
      </c>
      <c r="GF22" s="465"/>
      <c r="GG22" s="50">
        <v>102.75000000000364</v>
      </c>
      <c r="GH22" s="50">
        <v>344.09999999999854</v>
      </c>
      <c r="GI22" s="50">
        <v>817.349999999994</v>
      </c>
      <c r="GJ22" s="50">
        <v>1492.5000000000182</v>
      </c>
      <c r="GK22" s="465"/>
      <c r="GL22" s="50">
        <v>45.624999999999091</v>
      </c>
      <c r="GM22" s="50">
        <v>121.00000000000546</v>
      </c>
      <c r="GN22" s="50">
        <v>213.75</v>
      </c>
      <c r="GO22" s="50">
        <v>342.49999999999636</v>
      </c>
      <c r="GP22" s="465"/>
      <c r="GU22" s="18"/>
      <c r="GV22" s="9"/>
      <c r="HD22" s="18"/>
      <c r="HE22" s="9"/>
      <c r="HM22" s="18"/>
      <c r="HN22" s="9"/>
      <c r="HW22" s="9"/>
      <c r="IF22" s="9"/>
      <c r="IO22" s="9"/>
      <c r="IX22" s="9"/>
      <c r="JG22" s="9"/>
      <c r="JP22" s="9"/>
      <c r="JY22" s="9"/>
      <c r="KH22" s="9"/>
      <c r="KQ22" s="9"/>
      <c r="KZ22" s="9"/>
      <c r="MA22" s="9"/>
      <c r="MJ22" s="9"/>
      <c r="MS22" s="9"/>
      <c r="NB22" s="9"/>
      <c r="NJ22" s="1"/>
      <c r="NK22" s="9"/>
      <c r="NS22" s="3"/>
      <c r="NT22" s="9"/>
      <c r="NU22" s="1">
        <v>0</v>
      </c>
      <c r="NV22" s="9"/>
      <c r="NW22">
        <v>0</v>
      </c>
      <c r="NX22" s="9"/>
      <c r="NY22">
        <v>1238.7750000000005</v>
      </c>
      <c r="NZ22" s="9"/>
      <c r="OA22">
        <v>0</v>
      </c>
    </row>
    <row r="23" spans="1:391" ht="18">
      <c r="A23" s="40" t="s">
        <v>2023</v>
      </c>
      <c r="B23" s="46">
        <f t="shared" si="0"/>
        <v>23528.624999999985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5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5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5"/>
      <c r="S23" s="453">
        <v>0</v>
      </c>
      <c r="T23" s="50">
        <v>0</v>
      </c>
      <c r="U23" s="498">
        <v>152.84999999999997</v>
      </c>
      <c r="V23" s="50">
        <f>'Punten per wedstrijd'!F22</f>
        <v>234.99999999999977</v>
      </c>
      <c r="W23" s="465"/>
      <c r="X23" s="50">
        <v>0</v>
      </c>
      <c r="Y23" s="50">
        <v>0</v>
      </c>
      <c r="Z23" s="50">
        <v>134.0999999999998</v>
      </c>
      <c r="AA23" s="50">
        <v>202.5</v>
      </c>
      <c r="AB23" s="465"/>
      <c r="AC23" s="50">
        <v>0</v>
      </c>
      <c r="AD23" s="50">
        <v>0</v>
      </c>
      <c r="AE23" s="50">
        <v>579.30000000000018</v>
      </c>
      <c r="AF23" s="50">
        <v>969.89999999999918</v>
      </c>
      <c r="AG23" s="465"/>
      <c r="AH23" s="50">
        <v>0</v>
      </c>
      <c r="AI23" s="50">
        <v>0</v>
      </c>
      <c r="AJ23" s="50">
        <v>336.45000000000027</v>
      </c>
      <c r="AK23" s="50">
        <v>220.09999999999945</v>
      </c>
      <c r="AL23" s="465"/>
      <c r="AM23" s="453">
        <v>0</v>
      </c>
      <c r="AN23" s="453">
        <v>0</v>
      </c>
      <c r="AO23" s="453">
        <v>288.97500000000014</v>
      </c>
      <c r="AP23" s="50">
        <v>582.89999999999873</v>
      </c>
      <c r="AQ23" s="465"/>
      <c r="AR23" s="50">
        <v>0</v>
      </c>
      <c r="AS23" s="50">
        <v>0</v>
      </c>
      <c r="AT23" s="50">
        <v>181.95000000000027</v>
      </c>
      <c r="AU23" s="50">
        <v>31.200000000000003</v>
      </c>
      <c r="AV23" s="465"/>
      <c r="AW23" s="50">
        <v>0</v>
      </c>
      <c r="AX23" s="50">
        <v>0</v>
      </c>
      <c r="AY23" s="50">
        <v>350.24999999999795</v>
      </c>
      <c r="AZ23" s="50">
        <v>100.39999999999782</v>
      </c>
      <c r="BA23" s="465"/>
      <c r="BB23" s="50">
        <v>0</v>
      </c>
      <c r="BC23" s="50">
        <v>0</v>
      </c>
      <c r="BD23" s="50">
        <v>111.22500000000014</v>
      </c>
      <c r="BE23" s="50">
        <v>588.9</v>
      </c>
      <c r="BF23" s="465"/>
      <c r="BG23" s="50">
        <v>0</v>
      </c>
      <c r="BH23" s="50">
        <v>0</v>
      </c>
      <c r="BI23" s="50">
        <v>171.82499999999959</v>
      </c>
      <c r="BJ23" s="50">
        <v>272.2</v>
      </c>
      <c r="BK23" s="465"/>
      <c r="BL23" s="50">
        <v>0</v>
      </c>
      <c r="BM23" s="50">
        <v>0</v>
      </c>
      <c r="BN23" s="50">
        <v>187.87499999999864</v>
      </c>
      <c r="BO23" s="50">
        <v>206</v>
      </c>
      <c r="BP23" s="465"/>
      <c r="BQ23" s="50">
        <v>0</v>
      </c>
      <c r="BR23" s="50">
        <v>0</v>
      </c>
      <c r="BS23" s="50">
        <v>311.02499999999714</v>
      </c>
      <c r="BT23" s="50">
        <v>613.79999999999836</v>
      </c>
      <c r="BU23" s="465"/>
      <c r="BV23" s="50">
        <v>0</v>
      </c>
      <c r="BW23" s="50">
        <v>0</v>
      </c>
      <c r="BX23" s="50">
        <v>416.77499999999714</v>
      </c>
      <c r="BY23" s="50">
        <v>536.99999999999818</v>
      </c>
      <c r="BZ23" s="465"/>
      <c r="CA23" s="50">
        <v>0</v>
      </c>
      <c r="CB23" s="50">
        <v>0</v>
      </c>
      <c r="CC23" s="50">
        <v>259.12499999999659</v>
      </c>
      <c r="CD23" s="50">
        <v>503.29999999999745</v>
      </c>
      <c r="CE23" s="465"/>
      <c r="CF23" s="50">
        <v>0</v>
      </c>
      <c r="CG23" s="50">
        <v>0</v>
      </c>
      <c r="CH23" s="50">
        <v>100.64999999999714</v>
      </c>
      <c r="CI23" s="50">
        <v>396.59999999999854</v>
      </c>
      <c r="CJ23" s="465"/>
      <c r="CK23" s="50">
        <v>0</v>
      </c>
      <c r="CL23" s="50">
        <v>0</v>
      </c>
      <c r="CM23" s="50">
        <v>112.49999999999591</v>
      </c>
      <c r="CN23" s="50">
        <v>292.60000000000002</v>
      </c>
      <c r="CO23" s="465"/>
      <c r="CP23" s="528">
        <v>0</v>
      </c>
      <c r="CQ23" s="528">
        <v>0</v>
      </c>
      <c r="CR23" s="528">
        <v>197.54999999999632</v>
      </c>
      <c r="CS23" s="50">
        <v>128.5</v>
      </c>
      <c r="CT23" s="465"/>
      <c r="CU23" s="50">
        <v>0</v>
      </c>
      <c r="CV23" s="50">
        <v>0</v>
      </c>
      <c r="CW23" s="50">
        <v>223.12499999999727</v>
      </c>
      <c r="CX23" s="50">
        <v>318.40000000000146</v>
      </c>
      <c r="CY23" s="465"/>
      <c r="CZ23" s="50">
        <v>0</v>
      </c>
      <c r="DA23" s="50">
        <v>0</v>
      </c>
      <c r="DB23" s="50">
        <v>237.74999999999727</v>
      </c>
      <c r="DC23" s="50">
        <v>107.6</v>
      </c>
      <c r="DD23" s="465"/>
      <c r="DE23" s="528">
        <v>0</v>
      </c>
      <c r="DF23" s="528">
        <v>0</v>
      </c>
      <c r="DG23" s="528">
        <v>1091.924999999999</v>
      </c>
      <c r="DH23" s="50">
        <v>1028.1000000000004</v>
      </c>
      <c r="DI23" s="465"/>
      <c r="DJ23" s="528">
        <v>0</v>
      </c>
      <c r="DK23" s="528">
        <v>0</v>
      </c>
      <c r="DL23" s="528">
        <v>562.27500000000055</v>
      </c>
      <c r="DM23" s="50">
        <v>694.20000000000073</v>
      </c>
      <c r="DN23" s="465"/>
      <c r="DO23" s="50">
        <v>0</v>
      </c>
      <c r="DP23" s="50">
        <v>0</v>
      </c>
      <c r="DQ23" s="50">
        <v>216.97500000000218</v>
      </c>
      <c r="DR23" s="50">
        <v>515.00000000000182</v>
      </c>
      <c r="DS23" s="465"/>
      <c r="DT23" s="50">
        <v>0</v>
      </c>
      <c r="DU23" s="50">
        <v>0</v>
      </c>
      <c r="DV23" s="50">
        <v>0</v>
      </c>
      <c r="DW23" s="50">
        <v>1607.9000000000251</v>
      </c>
      <c r="DX23" s="465"/>
      <c r="DY23" s="50">
        <v>0</v>
      </c>
      <c r="DZ23" s="50">
        <v>0</v>
      </c>
      <c r="EA23" s="50">
        <v>0</v>
      </c>
      <c r="EB23" s="50">
        <v>0</v>
      </c>
      <c r="EC23" s="465"/>
      <c r="ED23" s="50">
        <v>0</v>
      </c>
      <c r="EE23" s="50">
        <v>0</v>
      </c>
      <c r="EF23" s="50">
        <v>0</v>
      </c>
      <c r="EG23" s="50">
        <v>289.60000000000218</v>
      </c>
      <c r="EH23" s="465"/>
      <c r="EI23" s="50">
        <v>0</v>
      </c>
      <c r="EJ23" s="50">
        <v>0</v>
      </c>
      <c r="EK23" s="50">
        <v>0</v>
      </c>
      <c r="EL23" s="50">
        <v>381.50000000000364</v>
      </c>
      <c r="EM23" s="465"/>
      <c r="EN23" s="50">
        <v>0</v>
      </c>
      <c r="EO23" s="50">
        <v>0</v>
      </c>
      <c r="EP23" s="50">
        <v>0</v>
      </c>
      <c r="EQ23" s="50">
        <v>0</v>
      </c>
      <c r="ER23" s="465"/>
      <c r="ES23" s="50">
        <v>0</v>
      </c>
      <c r="ET23" s="50">
        <v>0</v>
      </c>
      <c r="EU23" s="50">
        <v>0</v>
      </c>
      <c r="EV23" s="50">
        <v>100.69999999999709</v>
      </c>
      <c r="EW23" s="465"/>
      <c r="EX23" s="50">
        <v>0</v>
      </c>
      <c r="EY23" s="50">
        <v>0</v>
      </c>
      <c r="EZ23" s="50">
        <v>0</v>
      </c>
      <c r="FA23" s="50">
        <v>3548.3</v>
      </c>
      <c r="FB23" s="465"/>
      <c r="FC23" s="50">
        <v>0</v>
      </c>
      <c r="FD23" s="50">
        <v>0</v>
      </c>
      <c r="FE23" s="50">
        <v>0</v>
      </c>
      <c r="FF23" s="50">
        <v>33</v>
      </c>
      <c r="FG23" s="465"/>
      <c r="FH23" s="50">
        <v>0</v>
      </c>
      <c r="FI23" s="50">
        <v>0</v>
      </c>
      <c r="FJ23" s="50">
        <v>0</v>
      </c>
      <c r="FK23" s="50">
        <v>33.600000000000364</v>
      </c>
      <c r="FL23" s="465"/>
      <c r="FM23" s="50">
        <v>0</v>
      </c>
      <c r="FN23" s="50">
        <v>0</v>
      </c>
      <c r="FO23" s="50">
        <v>0</v>
      </c>
      <c r="FP23" s="50">
        <v>118.79999999999745</v>
      </c>
      <c r="FQ23" s="465"/>
      <c r="FR23" s="50">
        <v>0</v>
      </c>
      <c r="FS23" s="50">
        <v>0</v>
      </c>
      <c r="FT23" s="50">
        <v>0</v>
      </c>
      <c r="FU23" s="50">
        <v>0</v>
      </c>
      <c r="FV23" s="465"/>
      <c r="FW23" s="50">
        <v>0</v>
      </c>
      <c r="FX23" s="50">
        <v>0</v>
      </c>
      <c r="FY23" s="50">
        <v>0</v>
      </c>
      <c r="FZ23" s="50">
        <v>223.49999999999454</v>
      </c>
      <c r="GA23" s="465"/>
      <c r="GB23" s="50">
        <v>0</v>
      </c>
      <c r="GC23" s="50">
        <v>0</v>
      </c>
      <c r="GD23" s="50">
        <v>0</v>
      </c>
      <c r="GE23" s="50">
        <v>0</v>
      </c>
      <c r="GF23" s="465"/>
      <c r="GG23" s="50">
        <v>0</v>
      </c>
      <c r="GH23" s="50">
        <v>0</v>
      </c>
      <c r="GI23" s="50">
        <v>0</v>
      </c>
      <c r="GJ23" s="50">
        <v>765.79999999999927</v>
      </c>
      <c r="GK23" s="465"/>
      <c r="GL23" s="50">
        <v>0</v>
      </c>
      <c r="GM23" s="50">
        <v>0</v>
      </c>
      <c r="GN23" s="50">
        <v>0</v>
      </c>
      <c r="GO23" s="50">
        <v>292.50000000000364</v>
      </c>
      <c r="GP23" s="465"/>
      <c r="GV23" s="9"/>
      <c r="HE23" s="9"/>
      <c r="HN23" s="9"/>
      <c r="HW23" s="9"/>
      <c r="IF23" s="9"/>
      <c r="IO23" s="9"/>
      <c r="IX23" s="9"/>
      <c r="JG23" s="9"/>
      <c r="JP23" s="9"/>
      <c r="JY23" s="9"/>
      <c r="KH23" s="9"/>
      <c r="KQ23" s="9"/>
      <c r="KZ23" s="9"/>
      <c r="MA23" s="9"/>
      <c r="MJ23" s="9"/>
      <c r="MS23" s="9"/>
      <c r="NB23" s="9"/>
      <c r="NK23" s="9"/>
      <c r="NT23" s="9"/>
      <c r="NU23">
        <v>0</v>
      </c>
      <c r="NV23" s="9"/>
      <c r="NW23">
        <v>0</v>
      </c>
      <c r="NX23" s="9"/>
      <c r="NY23" s="21">
        <v>0</v>
      </c>
      <c r="NZ23" s="9"/>
      <c r="OA23">
        <v>0</v>
      </c>
    </row>
    <row r="24" spans="1:391" s="39" customFormat="1" ht="18">
      <c r="A24" s="40" t="s">
        <v>3370</v>
      </c>
      <c r="B24" s="46">
        <f t="shared" si="0"/>
        <v>11396.099999999991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5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5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5"/>
      <c r="S24" s="453">
        <v>0</v>
      </c>
      <c r="T24" s="50">
        <v>0</v>
      </c>
      <c r="U24" s="498">
        <v>0</v>
      </c>
      <c r="V24" s="50">
        <f>'Punten per wedstrijd'!F23</f>
        <v>285.49999999999977</v>
      </c>
      <c r="W24" s="465"/>
      <c r="X24" s="50">
        <v>0</v>
      </c>
      <c r="Y24" s="50">
        <v>0</v>
      </c>
      <c r="Z24" s="50">
        <v>0</v>
      </c>
      <c r="AA24" s="50">
        <v>317.39999999999964</v>
      </c>
      <c r="AB24" s="465"/>
      <c r="AC24" s="50">
        <v>0</v>
      </c>
      <c r="AD24" s="50">
        <v>0</v>
      </c>
      <c r="AE24" s="50">
        <v>0</v>
      </c>
      <c r="AF24" s="50">
        <v>567.49999999999909</v>
      </c>
      <c r="AG24" s="465"/>
      <c r="AH24" s="50">
        <v>0</v>
      </c>
      <c r="AI24" s="50">
        <v>0</v>
      </c>
      <c r="AJ24" s="50">
        <v>0</v>
      </c>
      <c r="AK24" s="50">
        <v>488.19999999999982</v>
      </c>
      <c r="AL24" s="465"/>
      <c r="AM24" s="453">
        <v>0</v>
      </c>
      <c r="AN24" s="453">
        <v>0</v>
      </c>
      <c r="AO24" s="453">
        <v>0</v>
      </c>
      <c r="AP24" s="50">
        <v>579.00000000000091</v>
      </c>
      <c r="AQ24" s="465"/>
      <c r="AR24" s="50">
        <v>0</v>
      </c>
      <c r="AS24" s="50">
        <v>0</v>
      </c>
      <c r="AT24" s="50">
        <v>0</v>
      </c>
      <c r="AU24" s="50">
        <v>120.5</v>
      </c>
      <c r="AV24" s="465"/>
      <c r="AW24" s="50">
        <v>0</v>
      </c>
      <c r="AX24" s="50">
        <v>0</v>
      </c>
      <c r="AY24" s="50">
        <v>0</v>
      </c>
      <c r="AZ24" s="50">
        <v>982.70000000000073</v>
      </c>
      <c r="BA24" s="465"/>
      <c r="BB24" s="50">
        <v>0</v>
      </c>
      <c r="BC24" s="50">
        <v>0</v>
      </c>
      <c r="BD24" s="50">
        <v>0</v>
      </c>
      <c r="BE24" s="50">
        <v>546.1</v>
      </c>
      <c r="BF24" s="465"/>
      <c r="BG24" s="50">
        <v>0</v>
      </c>
      <c r="BH24" s="50">
        <v>0</v>
      </c>
      <c r="BI24" s="50">
        <v>0</v>
      </c>
      <c r="BJ24" s="50">
        <v>170.5</v>
      </c>
      <c r="BK24" s="465"/>
      <c r="BL24" s="50">
        <v>0</v>
      </c>
      <c r="BM24" s="50">
        <v>0</v>
      </c>
      <c r="BN24" s="50">
        <v>0</v>
      </c>
      <c r="BO24" s="50">
        <v>81.8</v>
      </c>
      <c r="BP24" s="465"/>
      <c r="BQ24" s="50">
        <v>0</v>
      </c>
      <c r="BR24" s="50">
        <v>0</v>
      </c>
      <c r="BS24" s="50">
        <v>0</v>
      </c>
      <c r="BT24" s="50">
        <v>426.99999999999909</v>
      </c>
      <c r="BU24" s="465"/>
      <c r="BV24" s="50">
        <v>0</v>
      </c>
      <c r="BW24" s="50">
        <v>0</v>
      </c>
      <c r="BX24" s="50">
        <v>0</v>
      </c>
      <c r="BY24" s="50">
        <v>459.69999999999982</v>
      </c>
      <c r="BZ24" s="465"/>
      <c r="CA24" s="50">
        <v>0</v>
      </c>
      <c r="CB24" s="50">
        <v>0</v>
      </c>
      <c r="CC24" s="50">
        <v>0</v>
      </c>
      <c r="CD24" s="50">
        <v>418.5</v>
      </c>
      <c r="CE24" s="465"/>
      <c r="CF24" s="50">
        <v>0</v>
      </c>
      <c r="CG24" s="50">
        <v>0</v>
      </c>
      <c r="CH24" s="50">
        <v>0</v>
      </c>
      <c r="CI24" s="50">
        <v>307.50000000000182</v>
      </c>
      <c r="CJ24" s="465"/>
      <c r="CK24" s="50">
        <v>0</v>
      </c>
      <c r="CL24" s="50">
        <v>0</v>
      </c>
      <c r="CM24" s="50">
        <v>0</v>
      </c>
      <c r="CN24" s="50">
        <v>204.9</v>
      </c>
      <c r="CO24" s="465"/>
      <c r="CP24" s="528">
        <v>0</v>
      </c>
      <c r="CQ24" s="528">
        <v>0</v>
      </c>
      <c r="CR24" s="528">
        <v>0</v>
      </c>
      <c r="CS24" s="50">
        <v>367</v>
      </c>
      <c r="CT24" s="465"/>
      <c r="CU24" s="50">
        <v>0</v>
      </c>
      <c r="CV24" s="50">
        <v>0</v>
      </c>
      <c r="CW24" s="50">
        <v>0</v>
      </c>
      <c r="CX24" s="50">
        <v>448.40000000000146</v>
      </c>
      <c r="CY24" s="465"/>
      <c r="CZ24" s="50">
        <v>0</v>
      </c>
      <c r="DA24" s="50">
        <v>0</v>
      </c>
      <c r="DB24" s="50">
        <v>0</v>
      </c>
      <c r="DC24" s="50">
        <v>150.9</v>
      </c>
      <c r="DD24" s="465"/>
      <c r="DE24" s="528">
        <v>0</v>
      </c>
      <c r="DF24" s="528">
        <v>0</v>
      </c>
      <c r="DG24" s="528">
        <v>0</v>
      </c>
      <c r="DH24" s="50">
        <v>1659.1999999999953</v>
      </c>
      <c r="DI24" s="465"/>
      <c r="DJ24" s="528">
        <v>0</v>
      </c>
      <c r="DK24" s="528">
        <v>0</v>
      </c>
      <c r="DL24" s="528">
        <v>0</v>
      </c>
      <c r="DM24" s="50">
        <v>590.59999999999673</v>
      </c>
      <c r="DN24" s="465"/>
      <c r="DO24" s="50">
        <v>0</v>
      </c>
      <c r="DP24" s="50">
        <v>0</v>
      </c>
      <c r="DQ24" s="50">
        <v>0</v>
      </c>
      <c r="DR24" s="50">
        <v>768.19999999999891</v>
      </c>
      <c r="DS24" s="465"/>
      <c r="DT24" s="50"/>
      <c r="DU24" s="50"/>
      <c r="DV24" s="50"/>
      <c r="DW24" s="50"/>
      <c r="DX24" s="465"/>
      <c r="DY24" s="50"/>
      <c r="DZ24" s="50"/>
      <c r="EA24" s="50"/>
      <c r="EB24" s="50"/>
      <c r="EC24" s="465"/>
      <c r="ED24" s="50"/>
      <c r="EE24" s="50"/>
      <c r="EF24" s="50"/>
      <c r="EG24" s="50"/>
      <c r="EH24" s="465"/>
      <c r="EI24" s="50"/>
      <c r="EJ24" s="50"/>
      <c r="EK24" s="50"/>
      <c r="EL24" s="50"/>
      <c r="EM24" s="465"/>
      <c r="EN24" s="50"/>
      <c r="EO24" s="50"/>
      <c r="EP24" s="50"/>
      <c r="EQ24" s="50"/>
      <c r="ER24" s="465"/>
      <c r="ES24" s="50"/>
      <c r="ET24" s="50"/>
      <c r="EU24" s="50"/>
      <c r="EV24" s="50"/>
      <c r="EW24" s="465"/>
      <c r="EX24" s="50"/>
      <c r="EY24" s="50"/>
      <c r="EZ24" s="50"/>
      <c r="FA24" s="50"/>
      <c r="FB24" s="465"/>
      <c r="FC24" s="50"/>
      <c r="FD24" s="50"/>
      <c r="FE24" s="50"/>
      <c r="FF24" s="50"/>
      <c r="FG24" s="465"/>
      <c r="FH24" s="50"/>
      <c r="FI24" s="50"/>
      <c r="FJ24" s="50"/>
      <c r="FK24" s="50"/>
      <c r="FL24" s="465"/>
      <c r="FM24" s="50"/>
      <c r="FN24" s="50"/>
      <c r="FO24" s="50"/>
      <c r="FP24" s="50"/>
      <c r="FQ24" s="465"/>
      <c r="FR24" s="50"/>
      <c r="FS24" s="50"/>
      <c r="FT24" s="50"/>
      <c r="FU24" s="50"/>
      <c r="FV24" s="465"/>
      <c r="FW24" s="50"/>
      <c r="FX24" s="50"/>
      <c r="FY24" s="50"/>
      <c r="FZ24" s="50"/>
      <c r="GA24" s="465"/>
      <c r="GB24" s="50"/>
      <c r="GC24" s="50"/>
      <c r="GD24" s="50"/>
      <c r="GE24" s="50"/>
      <c r="GF24" s="465"/>
      <c r="GG24" s="50"/>
      <c r="GH24" s="50"/>
      <c r="GI24" s="50"/>
      <c r="GJ24" s="50"/>
      <c r="GK24" s="465"/>
      <c r="GL24" s="50"/>
      <c r="GM24" s="50"/>
      <c r="GN24" s="50"/>
      <c r="GO24" s="50"/>
      <c r="GP24" s="465"/>
      <c r="GU24" s="18"/>
      <c r="GV24" s="9"/>
      <c r="HD24" s="18"/>
      <c r="HE24" s="9"/>
      <c r="HM24" s="18"/>
      <c r="HN24" s="9"/>
      <c r="HV24"/>
      <c r="HW24" s="9"/>
      <c r="IF24"/>
      <c r="IN24"/>
      <c r="IO24" s="9"/>
      <c r="IW24"/>
      <c r="IX24" s="9"/>
      <c r="JF24"/>
      <c r="JG24" s="9"/>
      <c r="JO24"/>
      <c r="JP24" s="9"/>
      <c r="JX24"/>
      <c r="JY24" s="9"/>
      <c r="KG24"/>
      <c r="KH24" s="9"/>
      <c r="KP24"/>
      <c r="KQ24" s="9"/>
      <c r="KY24"/>
      <c r="KZ24" s="9"/>
      <c r="LZ24"/>
      <c r="MA24" s="9"/>
      <c r="MI24"/>
      <c r="MJ24" s="9"/>
      <c r="MR24"/>
      <c r="MS24" s="9"/>
      <c r="NA24"/>
      <c r="NB24" s="9"/>
      <c r="NJ24" s="1"/>
      <c r="NK24" s="9"/>
      <c r="NS24" s="3"/>
      <c r="NT24" s="9"/>
      <c r="NU24" s="1"/>
      <c r="NV24" s="9"/>
      <c r="NW24"/>
      <c r="NX24" s="9"/>
      <c r="NY24"/>
      <c r="NZ24" s="37"/>
      <c r="OA24"/>
    </row>
    <row r="25" spans="1:391" s="39" customFormat="1" ht="18">
      <c r="A25" s="40" t="s">
        <v>3384</v>
      </c>
      <c r="B25" s="46">
        <f t="shared" si="0"/>
        <v>13294.700000000013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5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5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5"/>
      <c r="S25" s="453">
        <v>0</v>
      </c>
      <c r="T25" s="50">
        <v>0</v>
      </c>
      <c r="U25" s="498">
        <v>0</v>
      </c>
      <c r="V25" s="50">
        <f>'Punten per wedstrijd'!F24</f>
        <v>233.29999999999995</v>
      </c>
      <c r="W25" s="465"/>
      <c r="X25" s="50">
        <v>0</v>
      </c>
      <c r="Y25" s="50">
        <v>0</v>
      </c>
      <c r="Z25" s="50">
        <v>0</v>
      </c>
      <c r="AA25" s="50">
        <v>370.29999999999927</v>
      </c>
      <c r="AB25" s="465"/>
      <c r="AC25" s="50">
        <v>0</v>
      </c>
      <c r="AD25" s="50">
        <v>0</v>
      </c>
      <c r="AE25" s="50">
        <v>0</v>
      </c>
      <c r="AF25" s="50">
        <v>683.69999999999936</v>
      </c>
      <c r="AG25" s="465"/>
      <c r="AH25" s="50">
        <v>0</v>
      </c>
      <c r="AI25" s="50">
        <v>0</v>
      </c>
      <c r="AJ25" s="50">
        <v>0</v>
      </c>
      <c r="AK25" s="50">
        <v>865.59999999999991</v>
      </c>
      <c r="AL25" s="465"/>
      <c r="AM25" s="453">
        <v>0</v>
      </c>
      <c r="AN25" s="453">
        <v>0</v>
      </c>
      <c r="AO25" s="453">
        <v>0</v>
      </c>
      <c r="AP25" s="50">
        <v>639.40000000000055</v>
      </c>
      <c r="AQ25" s="465"/>
      <c r="AR25" s="50">
        <v>0</v>
      </c>
      <c r="AS25" s="50">
        <v>0</v>
      </c>
      <c r="AT25" s="50">
        <v>0</v>
      </c>
      <c r="AU25" s="50">
        <v>395.5</v>
      </c>
      <c r="AV25" s="465"/>
      <c r="AW25" s="50">
        <v>0</v>
      </c>
      <c r="AX25" s="50">
        <v>0</v>
      </c>
      <c r="AY25" s="50">
        <v>0</v>
      </c>
      <c r="AZ25" s="50">
        <v>942.40000000000055</v>
      </c>
      <c r="BA25" s="465"/>
      <c r="BB25" s="50">
        <v>0</v>
      </c>
      <c r="BC25" s="50">
        <v>0</v>
      </c>
      <c r="BD25" s="50">
        <v>0</v>
      </c>
      <c r="BE25" s="50">
        <v>532.20000000000005</v>
      </c>
      <c r="BF25" s="465"/>
      <c r="BG25" s="50">
        <v>0</v>
      </c>
      <c r="BH25" s="50">
        <v>0</v>
      </c>
      <c r="BI25" s="50">
        <v>0</v>
      </c>
      <c r="BJ25" s="50">
        <v>362.7</v>
      </c>
      <c r="BK25" s="465"/>
      <c r="BL25" s="50">
        <v>0</v>
      </c>
      <c r="BM25" s="50">
        <v>0</v>
      </c>
      <c r="BN25" s="50">
        <v>0</v>
      </c>
      <c r="BO25" s="50">
        <v>336.1</v>
      </c>
      <c r="BP25" s="465"/>
      <c r="BQ25" s="50">
        <v>0</v>
      </c>
      <c r="BR25" s="50">
        <v>0</v>
      </c>
      <c r="BS25" s="50">
        <v>0</v>
      </c>
      <c r="BT25" s="50">
        <v>484.600000000004</v>
      </c>
      <c r="BU25" s="465"/>
      <c r="BV25" s="50">
        <v>0</v>
      </c>
      <c r="BW25" s="50">
        <v>0</v>
      </c>
      <c r="BX25" s="50">
        <v>0</v>
      </c>
      <c r="BY25" s="50">
        <v>566.20000000000073</v>
      </c>
      <c r="BZ25" s="465"/>
      <c r="CA25" s="50">
        <v>0</v>
      </c>
      <c r="CB25" s="50">
        <v>0</v>
      </c>
      <c r="CC25" s="50">
        <v>0</v>
      </c>
      <c r="CD25" s="50">
        <v>481.20000000000255</v>
      </c>
      <c r="CE25" s="465"/>
      <c r="CF25" s="50">
        <v>0</v>
      </c>
      <c r="CG25" s="50">
        <v>0</v>
      </c>
      <c r="CH25" s="50">
        <v>0</v>
      </c>
      <c r="CI25" s="50">
        <v>390.30000000000291</v>
      </c>
      <c r="CJ25" s="465"/>
      <c r="CK25" s="50">
        <v>0</v>
      </c>
      <c r="CL25" s="50">
        <v>0</v>
      </c>
      <c r="CM25" s="50">
        <v>0</v>
      </c>
      <c r="CN25" s="50">
        <v>624.29999999999995</v>
      </c>
      <c r="CO25" s="465"/>
      <c r="CP25" s="528">
        <v>0</v>
      </c>
      <c r="CQ25" s="528">
        <v>0</v>
      </c>
      <c r="CR25" s="528">
        <v>0</v>
      </c>
      <c r="CS25" s="50">
        <v>487.80000000000109</v>
      </c>
      <c r="CT25" s="465"/>
      <c r="CU25" s="50">
        <v>0</v>
      </c>
      <c r="CV25" s="50">
        <v>0</v>
      </c>
      <c r="CW25" s="50">
        <v>0</v>
      </c>
      <c r="CX25" s="50">
        <v>298.10000000000218</v>
      </c>
      <c r="CY25" s="465"/>
      <c r="CZ25" s="50">
        <v>0</v>
      </c>
      <c r="DA25" s="50">
        <v>0</v>
      </c>
      <c r="DB25" s="50">
        <v>0</v>
      </c>
      <c r="DC25" s="50">
        <v>228.3</v>
      </c>
      <c r="DD25" s="465"/>
      <c r="DE25" s="528">
        <v>0</v>
      </c>
      <c r="DF25" s="528">
        <v>0</v>
      </c>
      <c r="DG25" s="528">
        <v>0</v>
      </c>
      <c r="DH25" s="50">
        <v>1227.3000000000011</v>
      </c>
      <c r="DI25" s="465"/>
      <c r="DJ25" s="528">
        <v>0</v>
      </c>
      <c r="DK25" s="528">
        <v>0</v>
      </c>
      <c r="DL25" s="528">
        <v>0</v>
      </c>
      <c r="DM25" s="50">
        <v>821.70000000000073</v>
      </c>
      <c r="DN25" s="465"/>
      <c r="DO25" s="50">
        <v>0</v>
      </c>
      <c r="DP25" s="50">
        <v>0</v>
      </c>
      <c r="DQ25" s="50">
        <v>0</v>
      </c>
      <c r="DR25" s="50">
        <v>804.39999999999964</v>
      </c>
      <c r="DS25" s="465"/>
      <c r="DT25" s="50"/>
      <c r="DU25" s="50"/>
      <c r="DV25" s="50"/>
      <c r="DW25" s="50"/>
      <c r="DX25" s="465"/>
      <c r="DY25" s="50"/>
      <c r="DZ25" s="50"/>
      <c r="EA25" s="50"/>
      <c r="EB25" s="50"/>
      <c r="EC25" s="465"/>
      <c r="ED25" s="50"/>
      <c r="EE25" s="50"/>
      <c r="EF25" s="50"/>
      <c r="EG25" s="50"/>
      <c r="EH25" s="465"/>
      <c r="EI25" s="50"/>
      <c r="EJ25" s="50"/>
      <c r="EK25" s="50"/>
      <c r="EL25" s="50"/>
      <c r="EM25" s="465"/>
      <c r="EN25" s="50"/>
      <c r="EO25" s="50"/>
      <c r="EP25" s="50"/>
      <c r="EQ25" s="50"/>
      <c r="ER25" s="465"/>
      <c r="ES25" s="50"/>
      <c r="ET25" s="50"/>
      <c r="EU25" s="50"/>
      <c r="EV25" s="50"/>
      <c r="EW25" s="465"/>
      <c r="EX25" s="50"/>
      <c r="EY25" s="50"/>
      <c r="EZ25" s="50"/>
      <c r="FA25" s="50"/>
      <c r="FB25" s="465"/>
      <c r="FC25" s="50"/>
      <c r="FD25" s="50"/>
      <c r="FE25" s="50"/>
      <c r="FF25" s="50"/>
      <c r="FG25" s="465"/>
      <c r="FH25" s="50"/>
      <c r="FI25" s="50"/>
      <c r="FJ25" s="50"/>
      <c r="FK25" s="50"/>
      <c r="FL25" s="465"/>
      <c r="FM25" s="50"/>
      <c r="FN25" s="50"/>
      <c r="FO25" s="50"/>
      <c r="FP25" s="50"/>
      <c r="FQ25" s="465"/>
      <c r="FR25" s="50"/>
      <c r="FS25" s="50"/>
      <c r="FT25" s="50"/>
      <c r="FU25" s="50"/>
      <c r="FV25" s="465"/>
      <c r="FW25" s="50"/>
      <c r="FX25" s="50"/>
      <c r="FY25" s="50"/>
      <c r="FZ25" s="50"/>
      <c r="GA25" s="465"/>
      <c r="GB25" s="50"/>
      <c r="GC25" s="50"/>
      <c r="GD25" s="50"/>
      <c r="GE25" s="50"/>
      <c r="GF25" s="465"/>
      <c r="GG25" s="50"/>
      <c r="GH25" s="50"/>
      <c r="GI25" s="50"/>
      <c r="GJ25" s="50"/>
      <c r="GK25" s="465"/>
      <c r="GL25" s="50"/>
      <c r="GM25" s="50"/>
      <c r="GN25" s="50"/>
      <c r="GO25" s="50"/>
      <c r="GP25" s="465"/>
      <c r="GU25" s="18"/>
      <c r="GV25" s="9"/>
      <c r="HD25" s="18"/>
      <c r="HE25" s="9"/>
      <c r="HM25" s="18"/>
      <c r="HN25" s="9"/>
      <c r="HV25"/>
      <c r="HW25" s="9"/>
      <c r="IF25"/>
      <c r="IN25"/>
      <c r="IO25" s="9"/>
      <c r="IW25"/>
      <c r="IX25" s="9"/>
      <c r="JF25"/>
      <c r="JG25" s="9"/>
      <c r="JO25"/>
      <c r="JP25" s="9"/>
      <c r="JX25"/>
      <c r="JY25" s="9"/>
      <c r="KG25"/>
      <c r="KH25" s="9"/>
      <c r="KP25"/>
      <c r="KQ25" s="9"/>
      <c r="KY25"/>
      <c r="KZ25" s="9"/>
      <c r="LZ25"/>
      <c r="MA25" s="9"/>
      <c r="MI25"/>
      <c r="MJ25" s="9"/>
      <c r="MR25"/>
      <c r="MS25" s="9"/>
      <c r="NA25"/>
      <c r="NB25" s="9"/>
      <c r="NJ25" s="1"/>
      <c r="NK25" s="9"/>
      <c r="NS25" s="3"/>
      <c r="NT25" s="9"/>
      <c r="NU25" s="1"/>
      <c r="NV25" s="9"/>
      <c r="NW25"/>
      <c r="NX25" s="9"/>
      <c r="NY25"/>
      <c r="NZ25" s="37"/>
      <c r="OA25"/>
    </row>
    <row r="26" spans="1:391" ht="18">
      <c r="A26" s="41" t="s">
        <v>9</v>
      </c>
      <c r="B26" s="46">
        <f t="shared" si="0"/>
        <v>52186.525000000045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5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5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5"/>
      <c r="S26" s="453">
        <v>27.624999999999943</v>
      </c>
      <c r="T26" s="50">
        <v>83</v>
      </c>
      <c r="U26" s="498">
        <v>142.05000000000058</v>
      </c>
      <c r="V26" s="50">
        <f>'Punten per wedstrijd'!F25</f>
        <v>221.70000000000027</v>
      </c>
      <c r="W26" s="465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5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5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5"/>
      <c r="AM26" s="453">
        <v>55.624999999999886</v>
      </c>
      <c r="AN26" s="453">
        <v>127.59999999999991</v>
      </c>
      <c r="AO26" s="453">
        <v>247.94999999999925</v>
      </c>
      <c r="AP26" s="50">
        <v>742.69999999999891</v>
      </c>
      <c r="AQ26" s="465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5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5"/>
      <c r="BB26" s="50">
        <v>0</v>
      </c>
      <c r="BC26" s="50">
        <v>91.600000000000136</v>
      </c>
      <c r="BD26" s="50">
        <v>204.30000000000041</v>
      </c>
      <c r="BE26" s="50">
        <v>519</v>
      </c>
      <c r="BF26" s="465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5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5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5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5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5"/>
      <c r="CF26" s="50">
        <v>0</v>
      </c>
      <c r="CG26" s="50">
        <v>185.5</v>
      </c>
      <c r="CH26" s="50">
        <v>103.04999999999973</v>
      </c>
      <c r="CI26" s="50">
        <v>315.899999999996</v>
      </c>
      <c r="CJ26" s="465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5"/>
      <c r="CP26" s="528">
        <v>154</v>
      </c>
      <c r="CQ26" s="528">
        <v>288.50000000000045</v>
      </c>
      <c r="CR26" s="528">
        <v>303.67499999999836</v>
      </c>
      <c r="CS26" s="50">
        <v>341.89999999999964</v>
      </c>
      <c r="CT26" s="465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5"/>
      <c r="CZ26" s="50">
        <v>0</v>
      </c>
      <c r="DA26" s="50">
        <v>107.74999999999818</v>
      </c>
      <c r="DB26" s="50">
        <v>25.799999999998363</v>
      </c>
      <c r="DC26" s="50">
        <v>180</v>
      </c>
      <c r="DD26" s="465"/>
      <c r="DE26" s="528">
        <v>93.450000000000273</v>
      </c>
      <c r="DF26" s="528">
        <v>961.39999999999873</v>
      </c>
      <c r="DG26" s="528">
        <v>1311.8249999999998</v>
      </c>
      <c r="DH26" s="50">
        <v>2328.7000000000007</v>
      </c>
      <c r="DI26" s="465"/>
      <c r="DJ26" s="528">
        <v>234.82500000000005</v>
      </c>
      <c r="DK26" s="528">
        <v>276.05000000000109</v>
      </c>
      <c r="DL26" s="528">
        <v>564.26249999999754</v>
      </c>
      <c r="DM26" s="50">
        <v>917.60000000000036</v>
      </c>
      <c r="DN26" s="465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5"/>
      <c r="DT26" s="50">
        <v>789.349999999999</v>
      </c>
      <c r="DU26" s="50">
        <v>2038.1499999999996</v>
      </c>
      <c r="DV26" s="50">
        <v>2759.1000000001141</v>
      </c>
      <c r="DW26" s="50">
        <v>3467.4999999999509</v>
      </c>
      <c r="DX26" s="465"/>
      <c r="DY26" s="50">
        <v>14.625</v>
      </c>
      <c r="DZ26" s="50">
        <v>0</v>
      </c>
      <c r="EA26" s="50">
        <v>0</v>
      </c>
      <c r="EB26" s="50">
        <v>0</v>
      </c>
      <c r="EC26" s="465"/>
      <c r="ED26" s="50">
        <v>49.324999999999818</v>
      </c>
      <c r="EE26" s="50">
        <v>0</v>
      </c>
      <c r="EF26" s="50">
        <v>117.89999999999782</v>
      </c>
      <c r="EG26" s="50">
        <v>404.29999999999745</v>
      </c>
      <c r="EH26" s="465"/>
      <c r="EI26" s="50">
        <v>34.899999999999636</v>
      </c>
      <c r="EJ26" s="50">
        <v>231.34999999999968</v>
      </c>
      <c r="EK26" s="50">
        <v>96.299999999995634</v>
      </c>
      <c r="EL26" s="50">
        <v>270.99999999999818</v>
      </c>
      <c r="EM26" s="465"/>
      <c r="EN26" s="50">
        <v>47.449999999997999</v>
      </c>
      <c r="EO26" s="50">
        <v>257.60000000000036</v>
      </c>
      <c r="EP26" s="50">
        <v>112.12499999999454</v>
      </c>
      <c r="EQ26" s="50">
        <v>0</v>
      </c>
      <c r="ER26" s="465"/>
      <c r="ES26" s="50">
        <v>34.874999999999091</v>
      </c>
      <c r="ET26" s="50">
        <v>0</v>
      </c>
      <c r="EU26" s="50">
        <v>0</v>
      </c>
      <c r="EV26" s="50">
        <v>190.49999999999636</v>
      </c>
      <c r="EW26" s="465"/>
      <c r="EX26" s="50">
        <v>758.70000000000255</v>
      </c>
      <c r="EY26" s="50">
        <v>1317.6500000000078</v>
      </c>
      <c r="EZ26" s="50">
        <v>2229.9000000000196</v>
      </c>
      <c r="FA26" s="50">
        <v>2721.0999999999995</v>
      </c>
      <c r="FB26" s="465"/>
      <c r="FC26" s="50">
        <v>22.674999999999272</v>
      </c>
      <c r="FD26" s="50">
        <v>29.250000000000455</v>
      </c>
      <c r="FE26" s="50">
        <v>104.99999999999727</v>
      </c>
      <c r="FF26" s="50">
        <v>215.40000000000146</v>
      </c>
      <c r="FG26" s="465"/>
      <c r="FH26" s="50">
        <v>45.399999999998727</v>
      </c>
      <c r="FI26" s="50">
        <v>0</v>
      </c>
      <c r="FJ26" s="50">
        <v>0</v>
      </c>
      <c r="FK26" s="50">
        <v>183.69999999999709</v>
      </c>
      <c r="FL26" s="465"/>
      <c r="FM26" s="50">
        <v>34.725000000000364</v>
      </c>
      <c r="FN26" s="50">
        <v>0</v>
      </c>
      <c r="FO26" s="50">
        <v>0</v>
      </c>
      <c r="FP26" s="50">
        <v>478.60000000000946</v>
      </c>
      <c r="FQ26" s="465"/>
      <c r="FR26" s="50">
        <v>18.475000000000591</v>
      </c>
      <c r="FS26" s="50">
        <v>0</v>
      </c>
      <c r="FT26" s="50">
        <v>0</v>
      </c>
      <c r="FU26" s="50">
        <v>0</v>
      </c>
      <c r="FV26" s="465"/>
      <c r="FW26" s="50">
        <v>131.324999999998</v>
      </c>
      <c r="FX26" s="50">
        <v>22.75</v>
      </c>
      <c r="FY26" s="50">
        <v>379.87499999999454</v>
      </c>
      <c r="FZ26" s="50">
        <v>350.70000000000437</v>
      </c>
      <c r="GA26" s="465"/>
      <c r="GB26" s="50">
        <v>152.64999999999964</v>
      </c>
      <c r="GC26" s="50">
        <v>0</v>
      </c>
      <c r="GD26" s="50">
        <v>0</v>
      </c>
      <c r="GE26" s="50">
        <v>0</v>
      </c>
      <c r="GF26" s="465"/>
      <c r="GG26" s="50">
        <v>115.65000000000146</v>
      </c>
      <c r="GH26" s="50">
        <v>390.15000000000146</v>
      </c>
      <c r="GI26" s="50">
        <v>856.04999999999018</v>
      </c>
      <c r="GJ26" s="50">
        <v>1089.1000000000099</v>
      </c>
      <c r="GK26" s="465"/>
      <c r="GL26" s="50">
        <v>85.374999999998636</v>
      </c>
      <c r="GM26" s="50">
        <v>123.25</v>
      </c>
      <c r="GN26" s="50">
        <v>233.24999999999181</v>
      </c>
      <c r="GO26" s="50">
        <v>300.5</v>
      </c>
      <c r="GP26" s="465"/>
      <c r="GU26" s="18"/>
      <c r="GV26" s="9"/>
      <c r="HD26" s="18"/>
      <c r="HE26" s="9"/>
      <c r="HM26" s="18"/>
      <c r="HN26" s="9"/>
      <c r="HW26" s="9"/>
      <c r="IF26" s="9"/>
      <c r="IO26" s="9"/>
      <c r="IX26" s="9"/>
      <c r="JG26" s="9"/>
      <c r="JP26" s="9"/>
      <c r="JY26" s="9"/>
      <c r="KH26" s="9"/>
      <c r="KQ26" s="9"/>
      <c r="KZ26" s="9"/>
      <c r="MA26" s="9"/>
      <c r="MJ26" s="9"/>
      <c r="MS26" s="9"/>
      <c r="NB26" s="9"/>
      <c r="NJ26" s="1"/>
      <c r="NK26" s="9"/>
      <c r="NS26" s="3"/>
      <c r="NT26" s="9"/>
      <c r="NU26" s="1">
        <v>0</v>
      </c>
      <c r="NV26" s="9"/>
      <c r="NW26">
        <v>0</v>
      </c>
      <c r="NX26" s="9"/>
      <c r="NY26">
        <v>1277.6250000000041</v>
      </c>
      <c r="NZ26" s="9"/>
      <c r="OA26">
        <v>0</v>
      </c>
    </row>
    <row r="27" spans="1:391" ht="18">
      <c r="A27" s="84" t="s">
        <v>2017</v>
      </c>
      <c r="B27" s="46">
        <f t="shared" si="0"/>
        <v>46620.924999999923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5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5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5"/>
      <c r="S27" s="453">
        <v>0</v>
      </c>
      <c r="T27" s="50">
        <v>30.250000000000114</v>
      </c>
      <c r="U27" s="498">
        <v>138.37499999999966</v>
      </c>
      <c r="V27" s="50">
        <f>'Punten per wedstrijd'!F26</f>
        <v>285.99999999999977</v>
      </c>
      <c r="W27" s="465"/>
      <c r="X27" s="50">
        <v>0</v>
      </c>
      <c r="Y27" s="50">
        <v>371.95000000000005</v>
      </c>
      <c r="Z27" s="50">
        <v>358.20000000000027</v>
      </c>
      <c r="AA27" s="50">
        <v>360</v>
      </c>
      <c r="AB27" s="465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5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5"/>
      <c r="AM27" s="453">
        <v>0</v>
      </c>
      <c r="AN27" s="453">
        <v>269.25</v>
      </c>
      <c r="AO27" s="453">
        <v>181.80000000000109</v>
      </c>
      <c r="AP27" s="50">
        <v>557.60000000000036</v>
      </c>
      <c r="AQ27" s="465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5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5"/>
      <c r="BB27" s="50">
        <v>0</v>
      </c>
      <c r="BC27" s="50">
        <v>92.25</v>
      </c>
      <c r="BD27" s="50">
        <v>219.375</v>
      </c>
      <c r="BE27" s="50">
        <v>560.20000000000005</v>
      </c>
      <c r="BF27" s="465"/>
      <c r="BG27" s="50">
        <v>0</v>
      </c>
      <c r="BH27" s="50">
        <v>78</v>
      </c>
      <c r="BI27" s="50">
        <v>96.974999999999454</v>
      </c>
      <c r="BJ27" s="50">
        <v>273.3</v>
      </c>
      <c r="BK27" s="465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5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5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5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5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5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5"/>
      <c r="CP27" s="528">
        <v>0</v>
      </c>
      <c r="CQ27" s="528">
        <v>234.75</v>
      </c>
      <c r="CR27" s="528">
        <v>245.47500000000082</v>
      </c>
      <c r="CS27" s="50">
        <v>480.69999999999527</v>
      </c>
      <c r="CT27" s="465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5"/>
      <c r="CZ27" s="50">
        <v>0</v>
      </c>
      <c r="DA27" s="50">
        <v>2.7999999999956344</v>
      </c>
      <c r="DB27" s="50">
        <v>31.500000000004093</v>
      </c>
      <c r="DC27" s="50">
        <v>39</v>
      </c>
      <c r="DD27" s="465"/>
      <c r="DE27" s="528">
        <v>0</v>
      </c>
      <c r="DF27" s="528">
        <v>1753.0999999999995</v>
      </c>
      <c r="DG27" s="528">
        <v>2206.2749999999992</v>
      </c>
      <c r="DH27" s="50">
        <v>1530.5</v>
      </c>
      <c r="DI27" s="465"/>
      <c r="DJ27" s="528">
        <v>0</v>
      </c>
      <c r="DK27" s="528">
        <v>95.449999999999818</v>
      </c>
      <c r="DL27" s="528">
        <v>471.22500000000082</v>
      </c>
      <c r="DM27" s="50">
        <v>708.90000000000146</v>
      </c>
      <c r="DN27" s="465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5"/>
      <c r="DT27" s="50">
        <v>0</v>
      </c>
      <c r="DU27" s="50">
        <v>0</v>
      </c>
      <c r="DV27" s="50">
        <v>1963.725000000024</v>
      </c>
      <c r="DW27" s="50">
        <v>3875.8000000000429</v>
      </c>
      <c r="DX27" s="465"/>
      <c r="DY27" s="50">
        <v>0</v>
      </c>
      <c r="DZ27" s="50">
        <v>0</v>
      </c>
      <c r="EA27" s="50">
        <v>0</v>
      </c>
      <c r="EB27" s="50">
        <v>0</v>
      </c>
      <c r="EC27" s="465"/>
      <c r="ED27" s="50">
        <v>0</v>
      </c>
      <c r="EE27" s="50">
        <v>0</v>
      </c>
      <c r="EF27" s="50">
        <v>111.15000000000055</v>
      </c>
      <c r="EG27" s="50">
        <v>456.59999999998763</v>
      </c>
      <c r="EH27" s="465"/>
      <c r="EI27" s="50">
        <v>0</v>
      </c>
      <c r="EJ27" s="50">
        <v>0</v>
      </c>
      <c r="EK27" s="50">
        <v>198.74999999999454</v>
      </c>
      <c r="EL27" s="50">
        <v>288.59999999999491</v>
      </c>
      <c r="EM27" s="465"/>
      <c r="EN27" s="50">
        <v>0</v>
      </c>
      <c r="EO27" s="50">
        <v>0</v>
      </c>
      <c r="EP27" s="50">
        <v>101.849999999994</v>
      </c>
      <c r="EQ27" s="50">
        <v>0</v>
      </c>
      <c r="ER27" s="465"/>
      <c r="ES27" s="50">
        <v>0</v>
      </c>
      <c r="ET27" s="50">
        <v>0</v>
      </c>
      <c r="EU27" s="50">
        <v>0</v>
      </c>
      <c r="EV27" s="50">
        <v>329.49999999999272</v>
      </c>
      <c r="EW27" s="465"/>
      <c r="EX27" s="50">
        <v>0</v>
      </c>
      <c r="EY27" s="50">
        <v>0</v>
      </c>
      <c r="EZ27" s="50">
        <v>2437.1249999999482</v>
      </c>
      <c r="FA27" s="50">
        <v>4087.5</v>
      </c>
      <c r="FB27" s="465"/>
      <c r="FC27" s="50">
        <v>0</v>
      </c>
      <c r="FD27" s="50">
        <v>0</v>
      </c>
      <c r="FE27" s="50">
        <v>274.87499999999454</v>
      </c>
      <c r="FF27" s="50">
        <v>167.99999999999636</v>
      </c>
      <c r="FG27" s="465"/>
      <c r="FH27" s="50">
        <v>0</v>
      </c>
      <c r="FI27" s="50">
        <v>0</v>
      </c>
      <c r="FJ27" s="50">
        <v>0</v>
      </c>
      <c r="FK27" s="50">
        <v>123.39999999999782</v>
      </c>
      <c r="FL27" s="465"/>
      <c r="FM27" s="50">
        <v>0</v>
      </c>
      <c r="FN27" s="50">
        <v>0</v>
      </c>
      <c r="FO27" s="50">
        <v>0</v>
      </c>
      <c r="FP27" s="50">
        <v>515.19999999999345</v>
      </c>
      <c r="FQ27" s="465"/>
      <c r="FR27" s="50">
        <v>0</v>
      </c>
      <c r="FS27" s="50">
        <v>0</v>
      </c>
      <c r="FT27" s="50">
        <v>0</v>
      </c>
      <c r="FU27" s="50">
        <v>0</v>
      </c>
      <c r="FV27" s="465"/>
      <c r="FW27" s="50">
        <v>0</v>
      </c>
      <c r="FX27" s="50">
        <v>0</v>
      </c>
      <c r="FY27" s="50">
        <v>469.724999999994</v>
      </c>
      <c r="FZ27" s="50">
        <v>384.49999999999272</v>
      </c>
      <c r="GA27" s="465"/>
      <c r="GB27" s="50">
        <v>0</v>
      </c>
      <c r="GC27" s="50">
        <v>0</v>
      </c>
      <c r="GD27" s="50">
        <v>0</v>
      </c>
      <c r="GE27" s="50">
        <v>0</v>
      </c>
      <c r="GF27" s="465"/>
      <c r="GG27" s="50">
        <v>0</v>
      </c>
      <c r="GH27" s="50">
        <v>0</v>
      </c>
      <c r="GI27" s="50">
        <v>865.64999999999236</v>
      </c>
      <c r="GJ27" s="50">
        <v>1015.3999999999978</v>
      </c>
      <c r="GK27" s="465"/>
      <c r="GL27" s="50">
        <v>0</v>
      </c>
      <c r="GM27" s="50">
        <v>0</v>
      </c>
      <c r="GN27" s="50">
        <v>254.99999999998909</v>
      </c>
      <c r="GO27" s="50">
        <v>323.50000000000364</v>
      </c>
      <c r="GP27" s="465"/>
      <c r="GV27" s="9"/>
      <c r="HE27" s="9"/>
      <c r="HN27" s="9"/>
      <c r="HW27" s="9"/>
      <c r="IF27" s="9"/>
      <c r="IO27" s="9"/>
      <c r="IX27" s="9"/>
      <c r="JG27" s="9"/>
      <c r="JP27" s="9"/>
      <c r="JY27" s="9"/>
      <c r="KH27" s="9"/>
      <c r="KQ27" s="9"/>
      <c r="KZ27" s="9"/>
      <c r="MA27" s="9"/>
      <c r="MJ27" s="9"/>
      <c r="MS27" s="9"/>
      <c r="NB27" s="9"/>
      <c r="NK27" s="9"/>
      <c r="NT27" s="9"/>
      <c r="NU27">
        <v>0</v>
      </c>
      <c r="NV27" s="9"/>
      <c r="NW27" s="21">
        <v>0</v>
      </c>
      <c r="NX27" s="9"/>
      <c r="NY27" s="21">
        <v>1162.2750000000005</v>
      </c>
      <c r="NZ27" s="9"/>
      <c r="OA27">
        <v>0</v>
      </c>
    </row>
    <row r="28" spans="1:391" ht="18">
      <c r="A28" s="41" t="s">
        <v>11</v>
      </c>
      <c r="B28" s="46">
        <f t="shared" si="0"/>
        <v>57658.125000000175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5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5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5"/>
      <c r="S28" s="453">
        <v>69.25</v>
      </c>
      <c r="T28" s="50">
        <v>114.30000000000018</v>
      </c>
      <c r="U28" s="498">
        <v>138.8250000000001</v>
      </c>
      <c r="V28" s="50">
        <f>'Punten per wedstrijd'!F27</f>
        <v>237.09999999999991</v>
      </c>
      <c r="W28" s="465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5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5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5"/>
      <c r="AM28" s="453">
        <v>118.32499999999993</v>
      </c>
      <c r="AN28" s="453">
        <v>306.40000000000009</v>
      </c>
      <c r="AO28" s="453">
        <v>216.15000000000055</v>
      </c>
      <c r="AP28" s="50">
        <v>587.30000000000018</v>
      </c>
      <c r="AQ28" s="465"/>
      <c r="AR28" s="50">
        <v>13.900000000001</v>
      </c>
      <c r="AS28" s="50">
        <v>0</v>
      </c>
      <c r="AT28" s="50">
        <v>129.29999999999973</v>
      </c>
      <c r="AU28" s="50">
        <v>117</v>
      </c>
      <c r="AV28" s="465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5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5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5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5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5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5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5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5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5"/>
      <c r="CP28" s="528">
        <v>64.600000000000364</v>
      </c>
      <c r="CQ28" s="528">
        <v>314.44999999999982</v>
      </c>
      <c r="CR28" s="528">
        <v>324.59999999999741</v>
      </c>
      <c r="CS28" s="50">
        <v>517.10000000000036</v>
      </c>
      <c r="CT28" s="465"/>
      <c r="CU28" s="50">
        <v>0</v>
      </c>
      <c r="CV28" s="50">
        <v>159.05000000000018</v>
      </c>
      <c r="CW28" s="50">
        <v>358.12499999999864</v>
      </c>
      <c r="CX28" s="50">
        <v>698</v>
      </c>
      <c r="CY28" s="465"/>
      <c r="CZ28" s="50">
        <v>0</v>
      </c>
      <c r="DA28" s="50">
        <v>74.750000000001819</v>
      </c>
      <c r="DB28" s="50">
        <v>183</v>
      </c>
      <c r="DC28" s="50">
        <v>97.5</v>
      </c>
      <c r="DD28" s="465"/>
      <c r="DE28" s="528">
        <v>490.27500000000009</v>
      </c>
      <c r="DF28" s="528">
        <v>1305.8000000000029</v>
      </c>
      <c r="DG28" s="528">
        <v>1820.8500000000001</v>
      </c>
      <c r="DH28" s="50">
        <v>2706.399999999996</v>
      </c>
      <c r="DI28" s="465"/>
      <c r="DJ28" s="528">
        <v>228.59999999999991</v>
      </c>
      <c r="DK28" s="528">
        <v>233.15000000000327</v>
      </c>
      <c r="DL28" s="528">
        <v>469.42500000000109</v>
      </c>
      <c r="DM28" s="50">
        <v>745.30000000000291</v>
      </c>
      <c r="DN28" s="465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5"/>
      <c r="DT28" s="50">
        <v>859.87500000000136</v>
      </c>
      <c r="DU28" s="50">
        <v>1627.6500000000019</v>
      </c>
      <c r="DV28" s="50">
        <v>2843.1000000000472</v>
      </c>
      <c r="DW28" s="50">
        <v>3688.0000000000273</v>
      </c>
      <c r="DX28" s="465"/>
      <c r="DY28" s="50">
        <v>16.875000000001819</v>
      </c>
      <c r="DZ28" s="50">
        <v>0</v>
      </c>
      <c r="EA28" s="50">
        <v>0</v>
      </c>
      <c r="EB28" s="50">
        <v>0</v>
      </c>
      <c r="EC28" s="465"/>
      <c r="ED28" s="50">
        <v>88.325000000001637</v>
      </c>
      <c r="EE28" s="50">
        <v>0</v>
      </c>
      <c r="EF28" s="50">
        <v>195.75000000000273</v>
      </c>
      <c r="EG28" s="50">
        <v>382.5</v>
      </c>
      <c r="EH28" s="465"/>
      <c r="EI28" s="50">
        <v>23.075000000001637</v>
      </c>
      <c r="EJ28" s="50">
        <v>296.90000000000009</v>
      </c>
      <c r="EK28" s="50">
        <v>327.26249999999891</v>
      </c>
      <c r="EL28" s="50">
        <v>321.09999999999854</v>
      </c>
      <c r="EM28" s="465"/>
      <c r="EN28" s="50">
        <v>166.25000000000182</v>
      </c>
      <c r="EO28" s="50">
        <v>201.60000000000127</v>
      </c>
      <c r="EP28" s="50">
        <v>325.53750000000218</v>
      </c>
      <c r="EQ28" s="50">
        <v>0</v>
      </c>
      <c r="ER28" s="465"/>
      <c r="ES28" s="50">
        <v>80.675000000000182</v>
      </c>
      <c r="ET28" s="50">
        <v>0</v>
      </c>
      <c r="EU28" s="50">
        <v>0</v>
      </c>
      <c r="EV28" s="50">
        <v>223.29999999999927</v>
      </c>
      <c r="EW28" s="465"/>
      <c r="EX28" s="50">
        <v>966.72499999999945</v>
      </c>
      <c r="EY28" s="50">
        <v>921.799999999992</v>
      </c>
      <c r="EZ28" s="50">
        <v>2503.5749999999744</v>
      </c>
      <c r="FA28" s="50">
        <v>4631</v>
      </c>
      <c r="FB28" s="465"/>
      <c r="FC28" s="50">
        <v>65.124999999999091</v>
      </c>
      <c r="FD28" s="50">
        <v>129.14999999999964</v>
      </c>
      <c r="FE28" s="50">
        <v>135.59999999999945</v>
      </c>
      <c r="FF28" s="50">
        <v>242.90000000000146</v>
      </c>
      <c r="FG28" s="465"/>
      <c r="FH28" s="50">
        <v>113.27499999999964</v>
      </c>
      <c r="FI28" s="50">
        <v>0</v>
      </c>
      <c r="FJ28" s="50">
        <v>0</v>
      </c>
      <c r="FK28" s="50">
        <v>296.80000000000291</v>
      </c>
      <c r="FL28" s="465"/>
      <c r="FM28" s="50">
        <v>57.800000000000182</v>
      </c>
      <c r="FN28" s="50">
        <v>0</v>
      </c>
      <c r="FO28" s="50">
        <v>0</v>
      </c>
      <c r="FP28" s="50">
        <v>348.5</v>
      </c>
      <c r="FQ28" s="465"/>
      <c r="FR28" s="50">
        <v>27.300000000000182</v>
      </c>
      <c r="FS28" s="50">
        <v>0</v>
      </c>
      <c r="FT28" s="50">
        <v>0</v>
      </c>
      <c r="FU28" s="50">
        <v>0</v>
      </c>
      <c r="FV28" s="465"/>
      <c r="FW28" s="50">
        <v>92.399999999999636</v>
      </c>
      <c r="FX28" s="50">
        <v>131.65000000000009</v>
      </c>
      <c r="FY28" s="50">
        <v>490.72500000000491</v>
      </c>
      <c r="FZ28" s="50">
        <v>452.40000000001601</v>
      </c>
      <c r="GA28" s="465"/>
      <c r="GB28" s="50">
        <v>135.05000000000018</v>
      </c>
      <c r="GC28" s="50">
        <v>0</v>
      </c>
      <c r="GD28" s="50">
        <v>0</v>
      </c>
      <c r="GE28" s="50">
        <v>0</v>
      </c>
      <c r="GF28" s="465"/>
      <c r="GG28" s="50">
        <v>163.37499999999909</v>
      </c>
      <c r="GH28" s="50">
        <v>550.40000000000418</v>
      </c>
      <c r="GI28" s="50">
        <v>850.35000000001037</v>
      </c>
      <c r="GJ28" s="50">
        <v>962.20000000001528</v>
      </c>
      <c r="GK28" s="465"/>
      <c r="GL28" s="50">
        <v>69.999999999998181</v>
      </c>
      <c r="GM28" s="50">
        <v>127.25</v>
      </c>
      <c r="GN28" s="50">
        <v>236.62500000001091</v>
      </c>
      <c r="GO28" s="50">
        <v>287.00000000000728</v>
      </c>
      <c r="GP28" s="465"/>
      <c r="GU28" s="18"/>
      <c r="GV28" s="9"/>
      <c r="HD28" s="18"/>
      <c r="HE28" s="9"/>
      <c r="HM28" s="18"/>
      <c r="HN28" s="9"/>
      <c r="HW28" s="9"/>
      <c r="IF28" s="9"/>
      <c r="IO28" s="9"/>
      <c r="IX28" s="9"/>
      <c r="JG28" s="9"/>
      <c r="JP28" s="9"/>
      <c r="JY28" s="9"/>
      <c r="KH28" s="9"/>
      <c r="KQ28" s="9"/>
      <c r="KZ28" s="9"/>
      <c r="MA28" s="9"/>
      <c r="MJ28" s="9"/>
      <c r="MS28" s="9"/>
      <c r="NB28" s="9"/>
      <c r="NK28" s="9"/>
      <c r="NT28" s="9"/>
      <c r="NU28">
        <v>0</v>
      </c>
      <c r="NV28" s="9"/>
      <c r="NW28">
        <v>0</v>
      </c>
      <c r="NX28" s="9"/>
      <c r="NY28">
        <v>1013.0250000000005</v>
      </c>
      <c r="NZ28" s="9"/>
      <c r="OA28">
        <v>0</v>
      </c>
    </row>
    <row r="29" spans="1:391" ht="18">
      <c r="A29" s="41" t="s">
        <v>3368</v>
      </c>
      <c r="B29" s="46">
        <f t="shared" si="0"/>
        <v>10912.349999999999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5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5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5"/>
      <c r="S29" s="453">
        <v>0</v>
      </c>
      <c r="T29" s="50">
        <v>0</v>
      </c>
      <c r="U29" s="498">
        <v>0</v>
      </c>
      <c r="V29" s="50">
        <f>'Punten per wedstrijd'!F28</f>
        <v>253.69999999999982</v>
      </c>
      <c r="W29" s="465"/>
      <c r="X29" s="50">
        <v>0</v>
      </c>
      <c r="Y29" s="50">
        <v>0</v>
      </c>
      <c r="Z29" s="50">
        <v>0</v>
      </c>
      <c r="AA29" s="50">
        <v>420.49999999999955</v>
      </c>
      <c r="AB29" s="465"/>
      <c r="AC29" s="50">
        <v>0</v>
      </c>
      <c r="AD29" s="50">
        <v>0</v>
      </c>
      <c r="AE29" s="50">
        <v>0</v>
      </c>
      <c r="AF29" s="50">
        <v>613.40000000000009</v>
      </c>
      <c r="AG29" s="465"/>
      <c r="AH29" s="50">
        <v>0</v>
      </c>
      <c r="AI29" s="50">
        <v>0</v>
      </c>
      <c r="AJ29" s="50">
        <v>0</v>
      </c>
      <c r="AK29" s="50">
        <v>439.90000000000009</v>
      </c>
      <c r="AL29" s="465"/>
      <c r="AM29" s="453">
        <v>0</v>
      </c>
      <c r="AN29" s="453">
        <v>0</v>
      </c>
      <c r="AO29" s="453">
        <v>0</v>
      </c>
      <c r="AP29" s="50">
        <v>487.5</v>
      </c>
      <c r="AQ29" s="465"/>
      <c r="AR29" s="50">
        <v>0</v>
      </c>
      <c r="AS29" s="50">
        <v>0</v>
      </c>
      <c r="AT29" s="50">
        <v>0</v>
      </c>
      <c r="AU29" s="50">
        <v>130</v>
      </c>
      <c r="AV29" s="465"/>
      <c r="AW29" s="50">
        <v>0</v>
      </c>
      <c r="AX29" s="50">
        <v>0</v>
      </c>
      <c r="AY29" s="50">
        <v>0</v>
      </c>
      <c r="AZ29" s="50">
        <v>799.10000000000127</v>
      </c>
      <c r="BA29" s="465"/>
      <c r="BB29" s="50">
        <v>0</v>
      </c>
      <c r="BC29" s="50">
        <v>0</v>
      </c>
      <c r="BD29" s="50">
        <v>0</v>
      </c>
      <c r="BE29" s="50">
        <v>431.7</v>
      </c>
      <c r="BF29" s="465"/>
      <c r="BG29" s="50">
        <v>0</v>
      </c>
      <c r="BH29" s="50">
        <v>0</v>
      </c>
      <c r="BI29" s="50">
        <v>0</v>
      </c>
      <c r="BJ29" s="50">
        <v>300.8</v>
      </c>
      <c r="BK29" s="465"/>
      <c r="BL29" s="50">
        <v>0</v>
      </c>
      <c r="BM29" s="50">
        <v>0</v>
      </c>
      <c r="BN29" s="50">
        <v>0</v>
      </c>
      <c r="BO29" s="50">
        <v>183.3</v>
      </c>
      <c r="BP29" s="465"/>
      <c r="BQ29" s="50">
        <v>0</v>
      </c>
      <c r="BR29" s="50">
        <v>0</v>
      </c>
      <c r="BS29" s="50">
        <v>0</v>
      </c>
      <c r="BT29" s="50">
        <v>600.10000000000127</v>
      </c>
      <c r="BU29" s="465"/>
      <c r="BV29" s="50">
        <v>0</v>
      </c>
      <c r="BW29" s="50">
        <v>0</v>
      </c>
      <c r="BX29" s="50">
        <v>0</v>
      </c>
      <c r="BY29" s="50">
        <v>482.20000000000164</v>
      </c>
      <c r="BZ29" s="465"/>
      <c r="CA29" s="50">
        <v>0</v>
      </c>
      <c r="CB29" s="50">
        <v>0</v>
      </c>
      <c r="CC29" s="50">
        <v>0</v>
      </c>
      <c r="CD29" s="50">
        <v>374.20000000000073</v>
      </c>
      <c r="CE29" s="465"/>
      <c r="CF29" s="50">
        <v>0</v>
      </c>
      <c r="CG29" s="50">
        <v>0</v>
      </c>
      <c r="CH29" s="50">
        <v>0</v>
      </c>
      <c r="CI29" s="50">
        <v>300.00000000000091</v>
      </c>
      <c r="CJ29" s="465"/>
      <c r="CK29" s="50">
        <v>0</v>
      </c>
      <c r="CL29" s="50">
        <v>0</v>
      </c>
      <c r="CM29" s="50">
        <v>0</v>
      </c>
      <c r="CN29" s="50">
        <v>318</v>
      </c>
      <c r="CO29" s="465"/>
      <c r="CP29" s="528">
        <v>0</v>
      </c>
      <c r="CQ29" s="528">
        <v>0</v>
      </c>
      <c r="CR29" s="528">
        <v>0</v>
      </c>
      <c r="CS29" s="50">
        <v>459.49999999999818</v>
      </c>
      <c r="CT29" s="465"/>
      <c r="CU29" s="50">
        <v>0</v>
      </c>
      <c r="CV29" s="50">
        <v>0</v>
      </c>
      <c r="CW29" s="50">
        <v>0</v>
      </c>
      <c r="CX29" s="50">
        <v>51.999999999998181</v>
      </c>
      <c r="CY29" s="465"/>
      <c r="CZ29" s="50">
        <v>0</v>
      </c>
      <c r="DA29" s="50">
        <v>0</v>
      </c>
      <c r="DB29" s="50">
        <v>0</v>
      </c>
      <c r="DC29" s="50">
        <v>188.7</v>
      </c>
      <c r="DD29" s="465"/>
      <c r="DE29" s="528">
        <v>0</v>
      </c>
      <c r="DF29" s="528">
        <v>0</v>
      </c>
      <c r="DG29" s="528">
        <v>0</v>
      </c>
      <c r="DH29" s="50">
        <v>2077.6499999999996</v>
      </c>
      <c r="DI29" s="465"/>
      <c r="DJ29" s="528">
        <v>0</v>
      </c>
      <c r="DK29" s="528">
        <v>0</v>
      </c>
      <c r="DL29" s="528">
        <v>0</v>
      </c>
      <c r="DM29" s="50">
        <v>505.59999999999673</v>
      </c>
      <c r="DN29" s="465"/>
      <c r="DO29" s="50">
        <v>0</v>
      </c>
      <c r="DP29" s="50">
        <v>0</v>
      </c>
      <c r="DQ29" s="50">
        <v>0</v>
      </c>
      <c r="DR29" s="50">
        <v>473.50000000000182</v>
      </c>
      <c r="DS29" s="465"/>
      <c r="DT29" s="50"/>
      <c r="DU29" s="50"/>
      <c r="DV29" s="50"/>
      <c r="DW29" s="50"/>
      <c r="DX29" s="465"/>
      <c r="DY29" s="50"/>
      <c r="DZ29" s="50"/>
      <c r="EA29" s="50"/>
      <c r="EB29" s="50"/>
      <c r="EC29" s="465"/>
      <c r="ED29" s="50"/>
      <c r="EE29" s="50"/>
      <c r="EF29" s="50"/>
      <c r="EG29" s="50"/>
      <c r="EH29" s="465"/>
      <c r="EI29" s="50"/>
      <c r="EJ29" s="50"/>
      <c r="EK29" s="50"/>
      <c r="EL29" s="50"/>
      <c r="EM29" s="465"/>
      <c r="EN29" s="50"/>
      <c r="EO29" s="50"/>
      <c r="EP29" s="50"/>
      <c r="EQ29" s="50"/>
      <c r="ER29" s="465"/>
      <c r="ES29" s="50"/>
      <c r="ET29" s="50"/>
      <c r="EU29" s="50"/>
      <c r="EV29" s="50"/>
      <c r="EW29" s="465"/>
      <c r="EX29" s="50"/>
      <c r="EY29" s="50"/>
      <c r="EZ29" s="50"/>
      <c r="FA29" s="50"/>
      <c r="FB29" s="465"/>
      <c r="FC29" s="50"/>
      <c r="FD29" s="50"/>
      <c r="FE29" s="50"/>
      <c r="FF29" s="50"/>
      <c r="FG29" s="465"/>
      <c r="FH29" s="50"/>
      <c r="FI29" s="50"/>
      <c r="FJ29" s="50"/>
      <c r="FK29" s="50"/>
      <c r="FL29" s="465"/>
      <c r="FM29" s="50"/>
      <c r="FN29" s="50"/>
      <c r="FO29" s="50"/>
      <c r="FP29" s="50"/>
      <c r="FQ29" s="465"/>
      <c r="FR29" s="50"/>
      <c r="FS29" s="50"/>
      <c r="FT29" s="50"/>
      <c r="FU29" s="50"/>
      <c r="FV29" s="465"/>
      <c r="FW29" s="50"/>
      <c r="FX29" s="50"/>
      <c r="FY29" s="50"/>
      <c r="FZ29" s="50"/>
      <c r="GA29" s="465"/>
      <c r="GB29" s="50"/>
      <c r="GC29" s="50"/>
      <c r="GD29" s="50"/>
      <c r="GE29" s="50"/>
      <c r="GF29" s="465"/>
      <c r="GG29" s="50"/>
      <c r="GH29" s="50"/>
      <c r="GI29" s="50"/>
      <c r="GJ29" s="50"/>
      <c r="GK29" s="465"/>
      <c r="GL29" s="50"/>
      <c r="GM29" s="50"/>
      <c r="GN29" s="50"/>
      <c r="GO29" s="50"/>
      <c r="GP29" s="465"/>
      <c r="GU29" s="18"/>
      <c r="GV29" s="9"/>
      <c r="HD29" s="18"/>
      <c r="HE29" s="9"/>
      <c r="HM29" s="18"/>
      <c r="HN29" s="9"/>
      <c r="HW29" s="9"/>
      <c r="IF29" s="9"/>
      <c r="IO29" s="9"/>
      <c r="IX29" s="9"/>
      <c r="JG29" s="9"/>
      <c r="JP29" s="9"/>
      <c r="JY29" s="9"/>
      <c r="KH29" s="9"/>
      <c r="KQ29" s="9"/>
      <c r="KZ29" s="9"/>
      <c r="MA29" s="9"/>
      <c r="MJ29" s="9"/>
      <c r="MS29" s="9"/>
      <c r="NB29" s="9"/>
      <c r="NK29" s="9"/>
      <c r="NT29" s="9"/>
      <c r="NV29" s="9"/>
      <c r="NX29" s="9"/>
      <c r="NZ29" s="9"/>
    </row>
    <row r="30" spans="1:391" ht="18">
      <c r="A30" s="41" t="s">
        <v>2024</v>
      </c>
      <c r="B30" s="46">
        <f t="shared" si="0"/>
        <v>30696.325000000055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5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5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5"/>
      <c r="S30" s="453">
        <v>0</v>
      </c>
      <c r="T30" s="50">
        <v>0</v>
      </c>
      <c r="U30" s="498">
        <v>157.57499999999993</v>
      </c>
      <c r="V30" s="50">
        <f>'Punten per wedstrijd'!F29</f>
        <v>353.09999999999991</v>
      </c>
      <c r="W30" s="465"/>
      <c r="X30" s="50">
        <v>0</v>
      </c>
      <c r="Y30" s="50">
        <v>0</v>
      </c>
      <c r="Z30" s="50">
        <v>203.625</v>
      </c>
      <c r="AA30" s="50">
        <v>419.20000000000027</v>
      </c>
      <c r="AB30" s="465"/>
      <c r="AC30" s="50">
        <v>0</v>
      </c>
      <c r="AD30" s="50">
        <v>0</v>
      </c>
      <c r="AE30" s="50">
        <v>437.4749999999998</v>
      </c>
      <c r="AF30" s="50">
        <v>988.10000000000036</v>
      </c>
      <c r="AG30" s="465"/>
      <c r="AH30" s="50">
        <v>0</v>
      </c>
      <c r="AI30" s="50">
        <v>0</v>
      </c>
      <c r="AJ30" s="50">
        <v>564.52499999999884</v>
      </c>
      <c r="AK30" s="50">
        <v>603.30000000000018</v>
      </c>
      <c r="AL30" s="465"/>
      <c r="AM30" s="453">
        <v>0</v>
      </c>
      <c r="AN30" s="453">
        <v>0</v>
      </c>
      <c r="AO30" s="453">
        <v>325.87499999999898</v>
      </c>
      <c r="AP30" s="50">
        <v>696.10000000000036</v>
      </c>
      <c r="AQ30" s="465"/>
      <c r="AR30" s="50">
        <v>0</v>
      </c>
      <c r="AS30" s="50">
        <v>0</v>
      </c>
      <c r="AT30" s="50">
        <v>327</v>
      </c>
      <c r="AU30" s="50">
        <v>144</v>
      </c>
      <c r="AV30" s="465"/>
      <c r="AW30" s="50">
        <v>0</v>
      </c>
      <c r="AX30" s="50">
        <v>0</v>
      </c>
      <c r="AY30" s="50">
        <v>131.92499999999905</v>
      </c>
      <c r="AZ30" s="50">
        <v>926.69999999999982</v>
      </c>
      <c r="BA30" s="465"/>
      <c r="BB30" s="50">
        <v>0</v>
      </c>
      <c r="BC30" s="50">
        <v>0</v>
      </c>
      <c r="BD30" s="50">
        <v>253.64999999999986</v>
      </c>
      <c r="BE30" s="50">
        <v>705.09999999999991</v>
      </c>
      <c r="BF30" s="465"/>
      <c r="BG30" s="50">
        <v>0</v>
      </c>
      <c r="BH30" s="50">
        <v>0</v>
      </c>
      <c r="BI30" s="50">
        <v>302.32499999999959</v>
      </c>
      <c r="BJ30" s="50">
        <v>319.29999999999995</v>
      </c>
      <c r="BK30" s="465"/>
      <c r="BL30" s="50">
        <v>0</v>
      </c>
      <c r="BM30" s="50">
        <v>0</v>
      </c>
      <c r="BN30" s="50">
        <v>320.25</v>
      </c>
      <c r="BO30" s="50">
        <v>279.90000000000003</v>
      </c>
      <c r="BP30" s="465"/>
      <c r="BQ30" s="50">
        <v>0</v>
      </c>
      <c r="BR30" s="50">
        <v>0</v>
      </c>
      <c r="BS30" s="50">
        <v>338.77500000000055</v>
      </c>
      <c r="BT30" s="50">
        <v>599.40000000000055</v>
      </c>
      <c r="BU30" s="465"/>
      <c r="BV30" s="50">
        <v>0</v>
      </c>
      <c r="BW30" s="50">
        <v>0</v>
      </c>
      <c r="BX30" s="50">
        <v>542.85000000000014</v>
      </c>
      <c r="BY30" s="50">
        <v>375.29999999999927</v>
      </c>
      <c r="BZ30" s="465"/>
      <c r="CA30" s="50">
        <v>0</v>
      </c>
      <c r="CB30" s="50">
        <v>0</v>
      </c>
      <c r="CC30" s="50">
        <v>274.50000000000068</v>
      </c>
      <c r="CD30" s="50">
        <v>555.29999999999927</v>
      </c>
      <c r="CE30" s="465"/>
      <c r="CF30" s="50">
        <v>0</v>
      </c>
      <c r="CG30" s="50">
        <v>0</v>
      </c>
      <c r="CH30" s="50">
        <v>241.94999999999959</v>
      </c>
      <c r="CI30" s="50">
        <v>448.79999999999927</v>
      </c>
      <c r="CJ30" s="465"/>
      <c r="CK30" s="50">
        <v>0</v>
      </c>
      <c r="CL30" s="50">
        <v>0</v>
      </c>
      <c r="CM30" s="50">
        <v>222.22499999999945</v>
      </c>
      <c r="CN30" s="50">
        <v>200.4</v>
      </c>
      <c r="CO30" s="465"/>
      <c r="CP30" s="528">
        <v>0</v>
      </c>
      <c r="CQ30" s="528">
        <v>0</v>
      </c>
      <c r="CR30" s="528">
        <v>227.32500000000095</v>
      </c>
      <c r="CS30" s="50">
        <v>337.5</v>
      </c>
      <c r="CT30" s="465"/>
      <c r="CU30" s="50">
        <v>0</v>
      </c>
      <c r="CV30" s="50">
        <v>0</v>
      </c>
      <c r="CW30" s="50">
        <v>331.200000000003</v>
      </c>
      <c r="CX30" s="50">
        <v>265.99999999999818</v>
      </c>
      <c r="CY30" s="465"/>
      <c r="CZ30" s="50">
        <v>0</v>
      </c>
      <c r="DA30" s="50">
        <v>0</v>
      </c>
      <c r="DB30" s="50">
        <v>312.07500000000027</v>
      </c>
      <c r="DC30" s="50">
        <v>219</v>
      </c>
      <c r="DD30" s="465"/>
      <c r="DE30" s="528">
        <v>0</v>
      </c>
      <c r="DF30" s="528">
        <v>0</v>
      </c>
      <c r="DG30" s="528">
        <v>1498.35</v>
      </c>
      <c r="DH30" s="50">
        <v>2603.9999999999982</v>
      </c>
      <c r="DI30" s="465"/>
      <c r="DJ30" s="528">
        <v>0</v>
      </c>
      <c r="DK30" s="528">
        <v>0</v>
      </c>
      <c r="DL30" s="528">
        <v>359.77500000000055</v>
      </c>
      <c r="DM30" s="50">
        <v>519.79999999999927</v>
      </c>
      <c r="DN30" s="465"/>
      <c r="DO30" s="50">
        <v>0</v>
      </c>
      <c r="DP30" s="50">
        <v>0</v>
      </c>
      <c r="DQ30" s="50">
        <v>420.30000000000109</v>
      </c>
      <c r="DR30" s="50">
        <v>434.69999999999709</v>
      </c>
      <c r="DS30" s="465"/>
      <c r="DT30" s="50">
        <v>0</v>
      </c>
      <c r="DU30" s="50">
        <v>0</v>
      </c>
      <c r="DV30" s="50">
        <v>0</v>
      </c>
      <c r="DW30" s="50">
        <v>3644.5000000000418</v>
      </c>
      <c r="DX30" s="465"/>
      <c r="DY30" s="50">
        <v>0</v>
      </c>
      <c r="DZ30" s="50">
        <v>0</v>
      </c>
      <c r="EA30" s="50">
        <v>0</v>
      </c>
      <c r="EB30" s="50">
        <v>0</v>
      </c>
      <c r="EC30" s="465"/>
      <c r="ED30" s="50">
        <v>0</v>
      </c>
      <c r="EE30" s="50">
        <v>0</v>
      </c>
      <c r="EF30" s="50">
        <v>0</v>
      </c>
      <c r="EG30" s="50">
        <v>427.300000000007</v>
      </c>
      <c r="EH30" s="465"/>
      <c r="EI30" s="50">
        <v>0</v>
      </c>
      <c r="EJ30" s="50">
        <v>0</v>
      </c>
      <c r="EK30" s="50">
        <v>0</v>
      </c>
      <c r="EL30" s="50">
        <v>110.90000000000509</v>
      </c>
      <c r="EM30" s="465"/>
      <c r="EN30" s="50">
        <v>0</v>
      </c>
      <c r="EO30" s="50">
        <v>0</v>
      </c>
      <c r="EP30" s="50">
        <v>0</v>
      </c>
      <c r="EQ30" s="50">
        <v>0</v>
      </c>
      <c r="ER30" s="465"/>
      <c r="ES30" s="50">
        <v>0</v>
      </c>
      <c r="ET30" s="50">
        <v>0</v>
      </c>
      <c r="EU30" s="50">
        <v>0</v>
      </c>
      <c r="EV30" s="50">
        <v>166.00000000000364</v>
      </c>
      <c r="EW30" s="465"/>
      <c r="EX30" s="50">
        <v>0</v>
      </c>
      <c r="EY30" s="50">
        <v>0</v>
      </c>
      <c r="EZ30" s="50">
        <v>0</v>
      </c>
      <c r="FA30" s="50">
        <v>3153.9</v>
      </c>
      <c r="FB30" s="465"/>
      <c r="FC30" s="50">
        <v>0</v>
      </c>
      <c r="FD30" s="50">
        <v>0</v>
      </c>
      <c r="FE30" s="50">
        <v>0</v>
      </c>
      <c r="FF30" s="50">
        <v>156</v>
      </c>
      <c r="FG30" s="465"/>
      <c r="FH30" s="50">
        <v>0</v>
      </c>
      <c r="FI30" s="50">
        <v>0</v>
      </c>
      <c r="FJ30" s="50">
        <v>0</v>
      </c>
      <c r="FK30" s="50">
        <v>99.900000000001455</v>
      </c>
      <c r="FL30" s="465"/>
      <c r="FM30" s="50">
        <v>0</v>
      </c>
      <c r="FN30" s="50">
        <v>0</v>
      </c>
      <c r="FO30" s="50">
        <v>0</v>
      </c>
      <c r="FP30" s="50">
        <v>274</v>
      </c>
      <c r="FQ30" s="465"/>
      <c r="FR30" s="50">
        <v>0</v>
      </c>
      <c r="FS30" s="50">
        <v>0</v>
      </c>
      <c r="FT30" s="50">
        <v>0</v>
      </c>
      <c r="FU30" s="50">
        <v>0</v>
      </c>
      <c r="FV30" s="465"/>
      <c r="FW30" s="50">
        <v>0</v>
      </c>
      <c r="FX30" s="50">
        <v>0</v>
      </c>
      <c r="FY30" s="50">
        <v>0</v>
      </c>
      <c r="FZ30" s="50">
        <v>156.09999999999854</v>
      </c>
      <c r="GA30" s="465"/>
      <c r="GB30" s="50">
        <v>0</v>
      </c>
      <c r="GC30" s="50">
        <v>0</v>
      </c>
      <c r="GD30" s="50">
        <v>0</v>
      </c>
      <c r="GE30" s="50">
        <v>0</v>
      </c>
      <c r="GF30" s="465"/>
      <c r="GG30" s="50">
        <v>0</v>
      </c>
      <c r="GH30" s="50">
        <v>0</v>
      </c>
      <c r="GI30" s="50">
        <v>0</v>
      </c>
      <c r="GJ30" s="50">
        <v>782.59999999999854</v>
      </c>
      <c r="GK30" s="465"/>
      <c r="GL30" s="50">
        <v>0</v>
      </c>
      <c r="GM30" s="50">
        <v>0</v>
      </c>
      <c r="GN30" s="50">
        <v>0</v>
      </c>
      <c r="GO30" s="50">
        <v>256.50000000000364</v>
      </c>
      <c r="GP30" s="465"/>
      <c r="GV30" s="9"/>
      <c r="HE30" s="9"/>
      <c r="HN30" s="9"/>
      <c r="HW30" s="9"/>
      <c r="IF30" s="9"/>
      <c r="IO30" s="9"/>
      <c r="IX30" s="9"/>
      <c r="JG30" s="9"/>
      <c r="JP30" s="9"/>
      <c r="JY30" s="9"/>
      <c r="KH30" s="9"/>
      <c r="KQ30" s="9"/>
      <c r="KZ30" s="9"/>
      <c r="MA30" s="9"/>
      <c r="MJ30" s="9"/>
      <c r="MS30" s="9"/>
      <c r="NB30" s="9"/>
      <c r="NK30" s="9"/>
      <c r="NT30" s="9"/>
      <c r="NU30">
        <v>0</v>
      </c>
      <c r="NV30" s="9"/>
      <c r="NW30">
        <v>0</v>
      </c>
      <c r="NX30" s="9"/>
      <c r="NY30" s="21">
        <v>0</v>
      </c>
      <c r="NZ30" s="9"/>
      <c r="OA30">
        <v>0</v>
      </c>
    </row>
    <row r="31" spans="1:391" ht="18">
      <c r="A31" s="84" t="s">
        <v>1655</v>
      </c>
      <c r="B31" s="46">
        <f t="shared" si="0"/>
        <v>50132.862499999945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5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5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5"/>
      <c r="S31" s="453">
        <v>24.375000000000057</v>
      </c>
      <c r="T31" s="50">
        <v>99.549999999999898</v>
      </c>
      <c r="U31" s="498">
        <v>243.15000000000055</v>
      </c>
      <c r="V31" s="50">
        <f>'Punten per wedstrijd'!F30</f>
        <v>235.50000000000023</v>
      </c>
      <c r="W31" s="465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5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5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5"/>
      <c r="AM31" s="453">
        <v>52.374999999999773</v>
      </c>
      <c r="AN31" s="453">
        <v>225.34999999999991</v>
      </c>
      <c r="AO31" s="453">
        <v>265.38749999999891</v>
      </c>
      <c r="AP31" s="50">
        <v>473.79999999999927</v>
      </c>
      <c r="AQ31" s="465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5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5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5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5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5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5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5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5"/>
      <c r="CF31" s="50">
        <v>0</v>
      </c>
      <c r="CG31" s="50">
        <v>230.89999999999918</v>
      </c>
      <c r="CH31" s="50">
        <v>46.800000000000409</v>
      </c>
      <c r="CI31" s="50">
        <v>389</v>
      </c>
      <c r="CJ31" s="465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5"/>
      <c r="CP31" s="528">
        <v>128.14999999999964</v>
      </c>
      <c r="CQ31" s="528">
        <v>272.79999999999927</v>
      </c>
      <c r="CR31" s="528">
        <v>309.30000000000109</v>
      </c>
      <c r="CS31" s="50">
        <v>434</v>
      </c>
      <c r="CT31" s="465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5"/>
      <c r="CZ31" s="50">
        <v>0</v>
      </c>
      <c r="DA31" s="50">
        <v>71.999999999996362</v>
      </c>
      <c r="DB31" s="50">
        <v>179.02500000000055</v>
      </c>
      <c r="DC31" s="50">
        <v>66</v>
      </c>
      <c r="DD31" s="465"/>
      <c r="DE31" s="528">
        <v>539.05000000000018</v>
      </c>
      <c r="DF31" s="528">
        <v>1238.3249999999998</v>
      </c>
      <c r="DG31" s="528">
        <v>1786.5749999999996</v>
      </c>
      <c r="DH31" s="50">
        <v>2341.6000000000022</v>
      </c>
      <c r="DI31" s="465"/>
      <c r="DJ31" s="528">
        <v>144.10000000000014</v>
      </c>
      <c r="DK31" s="528">
        <v>259.449999999998</v>
      </c>
      <c r="DL31" s="528">
        <v>428.92499999999973</v>
      </c>
      <c r="DM31" s="50">
        <v>483.20000000000073</v>
      </c>
      <c r="DN31" s="465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5"/>
      <c r="DT31" s="50">
        <v>0</v>
      </c>
      <c r="DU31" s="50">
        <v>1808.5500000000002</v>
      </c>
      <c r="DV31" s="50">
        <v>2118.9749999998739</v>
      </c>
      <c r="DW31" s="50">
        <v>3403.3500000000768</v>
      </c>
      <c r="DX31" s="465"/>
      <c r="DY31" s="50">
        <v>0</v>
      </c>
      <c r="DZ31" s="50">
        <v>0</v>
      </c>
      <c r="EA31" s="50">
        <v>0</v>
      </c>
      <c r="EB31" s="50">
        <v>0</v>
      </c>
      <c r="EC31" s="465"/>
      <c r="ED31" s="50">
        <v>0</v>
      </c>
      <c r="EE31" s="50">
        <v>0</v>
      </c>
      <c r="EF31" s="50">
        <v>122.62499999999727</v>
      </c>
      <c r="EG31" s="50">
        <v>313.00000000000364</v>
      </c>
      <c r="EH31" s="465"/>
      <c r="EI31" s="50">
        <v>0</v>
      </c>
      <c r="EJ31" s="50">
        <v>322.19999999999936</v>
      </c>
      <c r="EK31" s="50">
        <v>132.52499999999782</v>
      </c>
      <c r="EL31" s="50">
        <v>46.300000000006548</v>
      </c>
      <c r="EM31" s="465"/>
      <c r="EN31" s="50">
        <v>0</v>
      </c>
      <c r="EO31" s="50">
        <v>23.049999999999272</v>
      </c>
      <c r="EP31" s="50">
        <v>96.899999999995089</v>
      </c>
      <c r="EQ31" s="50">
        <v>0</v>
      </c>
      <c r="ER31" s="465"/>
      <c r="ES31" s="50">
        <v>0</v>
      </c>
      <c r="ET31" s="50">
        <v>0</v>
      </c>
      <c r="EU31" s="50">
        <v>0</v>
      </c>
      <c r="EV31" s="50">
        <v>248.40000000000873</v>
      </c>
      <c r="EW31" s="465"/>
      <c r="EX31" s="50">
        <v>0</v>
      </c>
      <c r="EY31" s="50">
        <v>1127.6999999999925</v>
      </c>
      <c r="EZ31" s="50">
        <v>2317.0499999999847</v>
      </c>
      <c r="FA31" s="50">
        <v>4116.8</v>
      </c>
      <c r="FB31" s="465"/>
      <c r="FC31" s="50">
        <v>0</v>
      </c>
      <c r="FD31" s="50">
        <v>0</v>
      </c>
      <c r="FE31" s="50">
        <v>261.44999999999345</v>
      </c>
      <c r="FF31" s="50">
        <v>197.70000000000073</v>
      </c>
      <c r="FG31" s="465"/>
      <c r="FH31" s="50">
        <v>0</v>
      </c>
      <c r="FI31" s="50">
        <v>0</v>
      </c>
      <c r="FJ31" s="50">
        <v>0</v>
      </c>
      <c r="FK31" s="50">
        <v>189.10000000000218</v>
      </c>
      <c r="FL31" s="465"/>
      <c r="FM31" s="50">
        <v>0</v>
      </c>
      <c r="FN31" s="50">
        <v>0</v>
      </c>
      <c r="FO31" s="50">
        <v>0</v>
      </c>
      <c r="FP31" s="50">
        <v>543.20000000000437</v>
      </c>
      <c r="FQ31" s="465"/>
      <c r="FR31" s="50">
        <v>0</v>
      </c>
      <c r="FS31" s="50">
        <v>0</v>
      </c>
      <c r="FT31" s="50">
        <v>0</v>
      </c>
      <c r="FU31" s="50">
        <v>0</v>
      </c>
      <c r="FV31" s="465"/>
      <c r="FW31" s="50">
        <v>0</v>
      </c>
      <c r="FX31" s="50">
        <v>121.25</v>
      </c>
      <c r="FY31" s="50">
        <v>372.37499999999727</v>
      </c>
      <c r="FZ31" s="50">
        <v>616.70000000001164</v>
      </c>
      <c r="GA31" s="465"/>
      <c r="GB31" s="50">
        <v>0</v>
      </c>
      <c r="GC31" s="50">
        <v>0</v>
      </c>
      <c r="GD31" s="50">
        <v>0</v>
      </c>
      <c r="GE31" s="50">
        <v>0</v>
      </c>
      <c r="GF31" s="465"/>
      <c r="GG31" s="50">
        <v>0</v>
      </c>
      <c r="GH31" s="50">
        <v>305.09999999999854</v>
      </c>
      <c r="GI31" s="50">
        <v>756.599999999994</v>
      </c>
      <c r="GJ31" s="50">
        <v>812.20000000002619</v>
      </c>
      <c r="GK31" s="465"/>
      <c r="GL31" s="50">
        <v>0</v>
      </c>
      <c r="GM31" s="50">
        <v>69.999999999998181</v>
      </c>
      <c r="GN31" s="50">
        <v>223.49999999999454</v>
      </c>
      <c r="GO31" s="50">
        <v>298.00000000000728</v>
      </c>
      <c r="GP31" s="465"/>
      <c r="GV31" s="9"/>
      <c r="HE31" s="9"/>
      <c r="HN31" s="9"/>
      <c r="HW31" s="9"/>
      <c r="IF31" s="9"/>
      <c r="IO31" s="9"/>
      <c r="IX31" s="9"/>
      <c r="JG31" s="9"/>
      <c r="JP31" s="9"/>
      <c r="JY31" s="9"/>
      <c r="KH31" s="9"/>
      <c r="KQ31" s="9"/>
      <c r="KZ31" s="9"/>
      <c r="MA31" s="9"/>
      <c r="MJ31" s="9"/>
      <c r="MS31" s="9"/>
      <c r="NB31" s="9"/>
      <c r="NK31" s="9"/>
      <c r="NT31" s="9"/>
      <c r="NU31">
        <v>0</v>
      </c>
      <c r="NV31" s="9"/>
      <c r="NW31">
        <v>0</v>
      </c>
      <c r="NX31" s="9"/>
      <c r="NY31">
        <v>794.39999999999236</v>
      </c>
      <c r="NZ31" s="9"/>
      <c r="OA31">
        <v>0</v>
      </c>
    </row>
    <row r="32" spans="1:391" ht="18">
      <c r="A32" s="41" t="s">
        <v>728</v>
      </c>
      <c r="B32" s="46">
        <f t="shared" si="0"/>
        <v>39695.524999999921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5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5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5"/>
      <c r="S32" s="453">
        <v>24.5</v>
      </c>
      <c r="T32" s="50">
        <v>188.59999999999991</v>
      </c>
      <c r="U32" s="498">
        <v>248.32499999999993</v>
      </c>
      <c r="V32" s="50">
        <f>'Punten per wedstrijd'!F31</f>
        <v>121.50000000000045</v>
      </c>
      <c r="W32" s="465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5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5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5"/>
      <c r="AM32" s="453">
        <v>90.649999999999977</v>
      </c>
      <c r="AN32" s="453">
        <v>69.300000000000182</v>
      </c>
      <c r="AO32" s="453">
        <v>289.76249999999959</v>
      </c>
      <c r="AP32" s="50">
        <v>454.99999999999909</v>
      </c>
      <c r="AQ32" s="465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5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5"/>
      <c r="BB32" s="50">
        <v>0</v>
      </c>
      <c r="BC32" s="50">
        <v>24.450000000000045</v>
      </c>
      <c r="BD32" s="50">
        <v>401.69999999999959</v>
      </c>
      <c r="BE32" s="50">
        <v>404</v>
      </c>
      <c r="BF32" s="465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5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5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5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5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5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5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5"/>
      <c r="CP32" s="528">
        <v>106.14999999999964</v>
      </c>
      <c r="CQ32" s="528">
        <v>130.65000000000009</v>
      </c>
      <c r="CR32" s="528">
        <v>124.31250000000068</v>
      </c>
      <c r="CS32" s="50">
        <v>419.19999999999891</v>
      </c>
      <c r="CT32" s="465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5"/>
      <c r="CZ32" s="50">
        <v>0</v>
      </c>
      <c r="DA32" s="50">
        <v>0</v>
      </c>
      <c r="DB32" s="50">
        <v>10.725000000000136</v>
      </c>
      <c r="DC32" s="50">
        <v>111</v>
      </c>
      <c r="DD32" s="465"/>
      <c r="DE32" s="528">
        <v>235.54999999999973</v>
      </c>
      <c r="DF32" s="528">
        <v>921.24999999999864</v>
      </c>
      <c r="DG32" s="528">
        <v>1352.7750000000001</v>
      </c>
      <c r="DH32" s="50">
        <v>1287.4000000000015</v>
      </c>
      <c r="DI32" s="465"/>
      <c r="DJ32" s="528">
        <v>219.00000000000034</v>
      </c>
      <c r="DK32" s="528">
        <v>52.549999999998363</v>
      </c>
      <c r="DL32" s="528">
        <v>473.24999999999727</v>
      </c>
      <c r="DM32" s="50">
        <v>378.10000000000218</v>
      </c>
      <c r="DN32" s="465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5"/>
      <c r="DT32" s="50">
        <v>850.22499999999991</v>
      </c>
      <c r="DU32" s="50">
        <v>1537.35</v>
      </c>
      <c r="DV32" s="50">
        <v>1437.2250000000111</v>
      </c>
      <c r="DW32" s="50">
        <v>3108.6999999999334</v>
      </c>
      <c r="DX32" s="465"/>
      <c r="DY32" s="50">
        <v>37.5</v>
      </c>
      <c r="DZ32" s="50">
        <v>0</v>
      </c>
      <c r="EA32" s="50">
        <v>0</v>
      </c>
      <c r="EB32" s="50">
        <v>0</v>
      </c>
      <c r="EC32" s="465"/>
      <c r="ED32" s="50">
        <v>46</v>
      </c>
      <c r="EE32" s="50">
        <v>0</v>
      </c>
      <c r="EF32" s="50">
        <v>18.97499999999809</v>
      </c>
      <c r="EG32" s="50">
        <v>303.49999999999818</v>
      </c>
      <c r="EH32" s="465"/>
      <c r="EI32" s="50">
        <v>53.150000000000546</v>
      </c>
      <c r="EJ32" s="50">
        <v>187.35000000000036</v>
      </c>
      <c r="EK32" s="50">
        <v>413.99999999999864</v>
      </c>
      <c r="EL32" s="50">
        <v>18.400000000001455</v>
      </c>
      <c r="EM32" s="465"/>
      <c r="EN32" s="50">
        <v>68.5</v>
      </c>
      <c r="EO32" s="50">
        <v>49.899999999998727</v>
      </c>
      <c r="EP32" s="50">
        <v>84.299999999999727</v>
      </c>
      <c r="EQ32" s="50">
        <v>0</v>
      </c>
      <c r="ER32" s="465"/>
      <c r="ES32" s="50">
        <v>15.125000000001819</v>
      </c>
      <c r="ET32" s="50">
        <v>0</v>
      </c>
      <c r="EU32" s="50">
        <v>0</v>
      </c>
      <c r="EV32" s="50">
        <v>204.19999999999891</v>
      </c>
      <c r="EW32" s="465"/>
      <c r="EX32" s="50">
        <v>741.52500000000327</v>
      </c>
      <c r="EY32" s="50">
        <v>1318.9499999999944</v>
      </c>
      <c r="EZ32" s="50">
        <v>1710.1499999999937</v>
      </c>
      <c r="FA32" s="50">
        <v>977.80000000000007</v>
      </c>
      <c r="FB32" s="465"/>
      <c r="FC32" s="50">
        <v>63.450000000001637</v>
      </c>
      <c r="FD32" s="50">
        <v>90.000000000000455</v>
      </c>
      <c r="FE32" s="50">
        <v>59.250000000001364</v>
      </c>
      <c r="FF32" s="50">
        <v>255.399999999996</v>
      </c>
      <c r="FG32" s="465"/>
      <c r="FH32" s="50">
        <v>79.875000000002728</v>
      </c>
      <c r="FI32" s="50">
        <v>0</v>
      </c>
      <c r="FJ32" s="50">
        <v>0</v>
      </c>
      <c r="FK32" s="50">
        <v>169.44999999999709</v>
      </c>
      <c r="FL32" s="465"/>
      <c r="FM32" s="50">
        <v>72.250000000003638</v>
      </c>
      <c r="FN32" s="50">
        <v>0</v>
      </c>
      <c r="FO32" s="50">
        <v>0</v>
      </c>
      <c r="FP32" s="50">
        <v>409.49999999999818</v>
      </c>
      <c r="FQ32" s="465"/>
      <c r="FR32" s="50">
        <v>49.899999999999864</v>
      </c>
      <c r="FS32" s="50">
        <v>0</v>
      </c>
      <c r="FT32" s="50">
        <v>0</v>
      </c>
      <c r="FU32" s="50">
        <v>0</v>
      </c>
      <c r="FV32" s="465"/>
      <c r="FW32" s="50">
        <v>91.800000000002001</v>
      </c>
      <c r="FX32" s="50">
        <v>47.150000000000546</v>
      </c>
      <c r="FY32" s="50">
        <v>285.07499999999891</v>
      </c>
      <c r="FZ32" s="50">
        <v>332.79999999999927</v>
      </c>
      <c r="GA32" s="465"/>
      <c r="GB32" s="50">
        <v>84.900000000002365</v>
      </c>
      <c r="GC32" s="50">
        <v>0</v>
      </c>
      <c r="GD32" s="50">
        <v>0</v>
      </c>
      <c r="GE32" s="50">
        <v>0</v>
      </c>
      <c r="GF32" s="465"/>
      <c r="GG32" s="50">
        <v>153.22500000000491</v>
      </c>
      <c r="GH32" s="50">
        <v>279.14999999999873</v>
      </c>
      <c r="GI32" s="50">
        <v>368.54999999999836</v>
      </c>
      <c r="GJ32" s="50">
        <v>848.99999999999636</v>
      </c>
      <c r="GK32" s="465"/>
      <c r="GL32" s="50">
        <v>70.500000000000909</v>
      </c>
      <c r="GM32" s="50">
        <v>133.99999999999818</v>
      </c>
      <c r="GN32" s="50">
        <v>158.99999999999727</v>
      </c>
      <c r="GO32" s="50">
        <v>165.49999999999272</v>
      </c>
      <c r="GP32" s="465"/>
      <c r="GU32" s="18"/>
      <c r="GV32" s="9"/>
      <c r="HD32" s="18"/>
      <c r="HE32" s="9"/>
      <c r="HM32" s="18"/>
      <c r="HN32" s="9"/>
      <c r="HW32" s="9"/>
      <c r="IF32" s="9"/>
      <c r="IO32" s="9"/>
      <c r="IX32" s="9"/>
      <c r="JG32" s="9"/>
      <c r="JP32" s="9"/>
      <c r="JY32" s="9"/>
      <c r="KH32" s="9"/>
      <c r="KQ32" s="9"/>
      <c r="KZ32" s="9"/>
      <c r="MA32" s="9"/>
      <c r="MJ32" s="9"/>
      <c r="MS32" s="9"/>
      <c r="NB32" s="9"/>
      <c r="NK32" s="9"/>
      <c r="NT32" s="9"/>
      <c r="NU32">
        <v>0</v>
      </c>
      <c r="NV32" s="9"/>
      <c r="NW32">
        <v>0</v>
      </c>
      <c r="NX32" s="9"/>
      <c r="NY32">
        <v>828.15000000000055</v>
      </c>
      <c r="NZ32" s="9"/>
      <c r="OA32">
        <v>0</v>
      </c>
    </row>
    <row r="33" spans="1:391" ht="18">
      <c r="A33" s="84" t="s">
        <v>2010</v>
      </c>
      <c r="B33" s="46">
        <f t="shared" si="0"/>
        <v>41605.075000000186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5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5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5"/>
      <c r="S33" s="453">
        <v>0</v>
      </c>
      <c r="T33" s="50">
        <v>61.300000000000068</v>
      </c>
      <c r="U33" s="498">
        <v>191.8499999999998</v>
      </c>
      <c r="V33" s="50">
        <f>'Punten per wedstrijd'!F32</f>
        <v>256.39999999999986</v>
      </c>
      <c r="W33" s="465"/>
      <c r="X33" s="50">
        <v>0</v>
      </c>
      <c r="Y33" s="50">
        <v>334.04999999999973</v>
      </c>
      <c r="Z33" s="50">
        <v>135</v>
      </c>
      <c r="AA33" s="50">
        <v>236.80000000000018</v>
      </c>
      <c r="AB33" s="465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5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5"/>
      <c r="AM33" s="453">
        <v>0</v>
      </c>
      <c r="AN33" s="453">
        <v>284.5</v>
      </c>
      <c r="AO33" s="453">
        <v>218.55000000000041</v>
      </c>
      <c r="AP33" s="50">
        <v>429.39999999999964</v>
      </c>
      <c r="AQ33" s="465"/>
      <c r="AR33" s="50">
        <v>0</v>
      </c>
      <c r="AS33" s="50">
        <v>87.25</v>
      </c>
      <c r="AT33" s="50">
        <v>0</v>
      </c>
      <c r="AU33" s="50">
        <v>218</v>
      </c>
      <c r="AV33" s="465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5"/>
      <c r="BB33" s="50">
        <v>0</v>
      </c>
      <c r="BC33" s="50">
        <v>102</v>
      </c>
      <c r="BD33" s="50">
        <v>150.30000000000007</v>
      </c>
      <c r="BE33" s="50">
        <v>490.15</v>
      </c>
      <c r="BF33" s="465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5"/>
      <c r="BL33" s="50">
        <v>0</v>
      </c>
      <c r="BM33" s="50">
        <v>41.75</v>
      </c>
      <c r="BN33" s="50">
        <v>128.625</v>
      </c>
      <c r="BO33" s="50">
        <v>144.9</v>
      </c>
      <c r="BP33" s="465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5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5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5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5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5"/>
      <c r="CP33" s="528">
        <v>0</v>
      </c>
      <c r="CQ33" s="528">
        <v>301.25</v>
      </c>
      <c r="CR33" s="528">
        <v>240.75000000000068</v>
      </c>
      <c r="CS33" s="50">
        <v>482.90000000000146</v>
      </c>
      <c r="CT33" s="465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5"/>
      <c r="CZ33" s="50">
        <v>0</v>
      </c>
      <c r="DA33" s="50">
        <v>151.850000000004</v>
      </c>
      <c r="DB33" s="50">
        <v>68.400000000000546</v>
      </c>
      <c r="DC33" s="50">
        <v>91.2</v>
      </c>
      <c r="DD33" s="465"/>
      <c r="DE33" s="528">
        <v>0</v>
      </c>
      <c r="DF33" s="528">
        <v>1396.8499999999995</v>
      </c>
      <c r="DG33" s="528">
        <v>941.17500000000007</v>
      </c>
      <c r="DH33" s="50">
        <v>1608.2000000000025</v>
      </c>
      <c r="DI33" s="465"/>
      <c r="DJ33" s="528">
        <v>0</v>
      </c>
      <c r="DK33" s="528">
        <v>144.70000000000073</v>
      </c>
      <c r="DL33" s="528">
        <v>458.17500000000109</v>
      </c>
      <c r="DM33" s="50">
        <v>720.60000000000218</v>
      </c>
      <c r="DN33" s="465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5"/>
      <c r="DT33" s="50">
        <v>0</v>
      </c>
      <c r="DU33" s="50">
        <v>0</v>
      </c>
      <c r="DV33" s="50">
        <v>2672.7000000000439</v>
      </c>
      <c r="DW33" s="50">
        <v>3990.3999999999851</v>
      </c>
      <c r="DX33" s="465"/>
      <c r="DY33" s="50">
        <v>0</v>
      </c>
      <c r="DZ33" s="50">
        <v>0</v>
      </c>
      <c r="EA33" s="50">
        <v>0</v>
      </c>
      <c r="EB33" s="50">
        <v>0</v>
      </c>
      <c r="EC33" s="465"/>
      <c r="ED33" s="50">
        <v>0</v>
      </c>
      <c r="EE33" s="50">
        <v>0</v>
      </c>
      <c r="EF33" s="50">
        <v>239.69999999999345</v>
      </c>
      <c r="EG33" s="50">
        <v>398.79999999999563</v>
      </c>
      <c r="EH33" s="465"/>
      <c r="EI33" s="50">
        <v>0</v>
      </c>
      <c r="EJ33" s="50">
        <v>0</v>
      </c>
      <c r="EK33" s="50">
        <v>221.99999999999727</v>
      </c>
      <c r="EL33" s="50">
        <v>213.19999999999709</v>
      </c>
      <c r="EM33" s="465"/>
      <c r="EN33" s="50">
        <v>0</v>
      </c>
      <c r="EO33" s="50">
        <v>0</v>
      </c>
      <c r="EP33" s="50">
        <v>109.87499999999727</v>
      </c>
      <c r="EQ33" s="50">
        <v>0</v>
      </c>
      <c r="ER33" s="465"/>
      <c r="ES33" s="50">
        <v>0</v>
      </c>
      <c r="ET33" s="50">
        <v>0</v>
      </c>
      <c r="EU33" s="50">
        <v>0</v>
      </c>
      <c r="EV33" s="50">
        <v>261.49999999999454</v>
      </c>
      <c r="EW33" s="465"/>
      <c r="EX33" s="50">
        <v>0</v>
      </c>
      <c r="EY33" s="50">
        <v>0</v>
      </c>
      <c r="EZ33" s="50">
        <v>1818.0000000001337</v>
      </c>
      <c r="FA33" s="50">
        <v>2821.2000000000007</v>
      </c>
      <c r="FB33" s="465"/>
      <c r="FC33" s="50">
        <v>0</v>
      </c>
      <c r="FD33" s="50">
        <v>0</v>
      </c>
      <c r="FE33" s="50">
        <v>197.47499999999673</v>
      </c>
      <c r="FF33" s="50">
        <v>221.59999999999491</v>
      </c>
      <c r="FG33" s="465"/>
      <c r="FH33" s="50">
        <v>0</v>
      </c>
      <c r="FI33" s="50">
        <v>0</v>
      </c>
      <c r="FJ33" s="50">
        <v>0</v>
      </c>
      <c r="FK33" s="50">
        <v>489.19999999999345</v>
      </c>
      <c r="FL33" s="465"/>
      <c r="FM33" s="50">
        <v>0</v>
      </c>
      <c r="FN33" s="50">
        <v>0</v>
      </c>
      <c r="FO33" s="50">
        <v>0</v>
      </c>
      <c r="FP33" s="50">
        <v>485.89999999999054</v>
      </c>
      <c r="FQ33" s="465"/>
      <c r="FR33" s="50">
        <v>0</v>
      </c>
      <c r="FS33" s="50">
        <v>0</v>
      </c>
      <c r="FT33" s="50">
        <v>0</v>
      </c>
      <c r="FU33" s="50">
        <v>0</v>
      </c>
      <c r="FV33" s="465"/>
      <c r="FW33" s="50">
        <v>0</v>
      </c>
      <c r="FX33" s="50">
        <v>0</v>
      </c>
      <c r="FY33" s="50">
        <v>318.18750000000273</v>
      </c>
      <c r="FZ33" s="50">
        <v>290.60000000000218</v>
      </c>
      <c r="GA33" s="465"/>
      <c r="GB33" s="50">
        <v>0</v>
      </c>
      <c r="GC33" s="50">
        <v>0</v>
      </c>
      <c r="GD33" s="50">
        <v>0</v>
      </c>
      <c r="GE33" s="50">
        <v>0</v>
      </c>
      <c r="GF33" s="465"/>
      <c r="GG33" s="50">
        <v>0</v>
      </c>
      <c r="GH33" s="50">
        <v>0</v>
      </c>
      <c r="GI33" s="50">
        <v>783.37500000001091</v>
      </c>
      <c r="GJ33" s="50">
        <v>1127.9000000000051</v>
      </c>
      <c r="GK33" s="465"/>
      <c r="GL33" s="50">
        <v>0</v>
      </c>
      <c r="GM33" s="50">
        <v>0</v>
      </c>
      <c r="GN33" s="50">
        <v>211.31250000000546</v>
      </c>
      <c r="GO33" s="50">
        <v>201.5</v>
      </c>
      <c r="GP33" s="465"/>
      <c r="GV33" s="9"/>
      <c r="HE33" s="9"/>
      <c r="HN33" s="9"/>
      <c r="HW33" s="9"/>
      <c r="IF33" s="9"/>
      <c r="IO33" s="9"/>
      <c r="IX33" s="9"/>
      <c r="JG33" s="9"/>
      <c r="JP33" s="9"/>
      <c r="JY33" s="9"/>
      <c r="KH33" s="9"/>
      <c r="KQ33" s="9"/>
      <c r="KZ33" s="9"/>
      <c r="MA33" s="9"/>
      <c r="MJ33" s="9"/>
      <c r="MS33" s="9"/>
      <c r="NB33" s="9"/>
      <c r="NK33" s="9"/>
      <c r="NT33" s="9"/>
      <c r="NU33">
        <v>0</v>
      </c>
      <c r="NV33" s="9"/>
      <c r="NW33" s="21">
        <v>0</v>
      </c>
      <c r="NX33" s="9"/>
      <c r="NY33" s="21">
        <v>1048.1249999999891</v>
      </c>
      <c r="NZ33" s="9"/>
      <c r="OA33">
        <v>0</v>
      </c>
    </row>
    <row r="34" spans="1:391" s="39" customFormat="1" ht="18">
      <c r="A34" s="41" t="s">
        <v>3378</v>
      </c>
      <c r="B34" s="46">
        <f t="shared" si="0"/>
        <v>10993.000000000011</v>
      </c>
      <c r="C34" s="42"/>
      <c r="D34" s="50">
        <v>0</v>
      </c>
      <c r="E34" s="485">
        <v>0</v>
      </c>
      <c r="F34" s="50">
        <v>0</v>
      </c>
      <c r="G34" s="50">
        <f>'Punten per wedstrijd'!E137</f>
        <v>205.5</v>
      </c>
      <c r="H34" s="465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5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5"/>
      <c r="S34" s="453">
        <v>0</v>
      </c>
      <c r="T34" s="50">
        <v>0</v>
      </c>
      <c r="U34" s="498">
        <v>0</v>
      </c>
      <c r="V34" s="50">
        <f>'Punten per wedstrijd'!F33</f>
        <v>317.99999999999977</v>
      </c>
      <c r="W34" s="465"/>
      <c r="X34" s="50">
        <v>0</v>
      </c>
      <c r="Y34" s="50">
        <v>0</v>
      </c>
      <c r="Z34" s="50">
        <v>0</v>
      </c>
      <c r="AA34" s="50">
        <v>292.49999999999955</v>
      </c>
      <c r="AB34" s="465"/>
      <c r="AC34" s="50">
        <v>0</v>
      </c>
      <c r="AD34" s="50">
        <v>0</v>
      </c>
      <c r="AE34" s="50">
        <v>0</v>
      </c>
      <c r="AF34" s="50">
        <v>556.80000000000018</v>
      </c>
      <c r="AG34" s="465"/>
      <c r="AH34" s="50">
        <v>0</v>
      </c>
      <c r="AI34" s="50">
        <v>0</v>
      </c>
      <c r="AJ34" s="50">
        <v>0</v>
      </c>
      <c r="AK34" s="50">
        <v>572.25</v>
      </c>
      <c r="AL34" s="465"/>
      <c r="AM34" s="453">
        <v>0</v>
      </c>
      <c r="AN34" s="453">
        <v>0</v>
      </c>
      <c r="AO34" s="453">
        <v>0</v>
      </c>
      <c r="AP34" s="50">
        <v>481.05000000000018</v>
      </c>
      <c r="AQ34" s="465"/>
      <c r="AR34" s="50">
        <v>0</v>
      </c>
      <c r="AS34" s="50">
        <v>0</v>
      </c>
      <c r="AT34" s="50">
        <v>0</v>
      </c>
      <c r="AU34" s="50">
        <v>179.89999999999998</v>
      </c>
      <c r="AV34" s="465"/>
      <c r="AW34" s="50">
        <v>0</v>
      </c>
      <c r="AX34" s="50">
        <v>0</v>
      </c>
      <c r="AY34" s="50">
        <v>0</v>
      </c>
      <c r="AZ34" s="50">
        <v>907.19999999999982</v>
      </c>
      <c r="BA34" s="465"/>
      <c r="BB34" s="485">
        <v>0</v>
      </c>
      <c r="BC34" s="50">
        <v>0</v>
      </c>
      <c r="BD34" s="50">
        <v>0</v>
      </c>
      <c r="BE34" s="50">
        <v>521.5</v>
      </c>
      <c r="BF34" s="465"/>
      <c r="BG34" s="50">
        <v>0</v>
      </c>
      <c r="BH34" s="50">
        <v>0</v>
      </c>
      <c r="BI34" s="50">
        <v>0</v>
      </c>
      <c r="BJ34" s="50">
        <v>210.5</v>
      </c>
      <c r="BK34" s="465"/>
      <c r="BL34" s="50">
        <v>0</v>
      </c>
      <c r="BM34" s="50">
        <v>0</v>
      </c>
      <c r="BN34" s="50">
        <v>0</v>
      </c>
      <c r="BO34" s="50">
        <v>82.5</v>
      </c>
      <c r="BP34" s="465"/>
      <c r="BQ34" s="50">
        <v>0</v>
      </c>
      <c r="BR34" s="50">
        <v>0</v>
      </c>
      <c r="BS34" s="50">
        <v>0</v>
      </c>
      <c r="BT34" s="50">
        <v>531.05000000000018</v>
      </c>
      <c r="BU34" s="465"/>
      <c r="BV34" s="50">
        <v>0</v>
      </c>
      <c r="BW34" s="50">
        <v>0</v>
      </c>
      <c r="BX34" s="50">
        <v>0</v>
      </c>
      <c r="BY34" s="50">
        <v>654.30000000000018</v>
      </c>
      <c r="BZ34" s="465"/>
      <c r="CA34" s="50">
        <v>0</v>
      </c>
      <c r="CB34" s="50">
        <v>0</v>
      </c>
      <c r="CC34" s="50">
        <v>0</v>
      </c>
      <c r="CD34" s="50">
        <v>361.95000000000073</v>
      </c>
      <c r="CE34" s="465"/>
      <c r="CF34" s="50">
        <v>0</v>
      </c>
      <c r="CG34" s="50">
        <v>0</v>
      </c>
      <c r="CH34" s="50">
        <v>0</v>
      </c>
      <c r="CI34" s="50">
        <v>222.00000000000182</v>
      </c>
      <c r="CJ34" s="465"/>
      <c r="CK34" s="50">
        <v>0</v>
      </c>
      <c r="CL34" s="50">
        <v>0</v>
      </c>
      <c r="CM34" s="50">
        <v>0</v>
      </c>
      <c r="CN34" s="50">
        <v>344.6</v>
      </c>
      <c r="CO34" s="465"/>
      <c r="CP34" s="528">
        <v>0</v>
      </c>
      <c r="CQ34" s="528">
        <v>0</v>
      </c>
      <c r="CR34" s="528">
        <v>0</v>
      </c>
      <c r="CS34" s="50">
        <v>253.30000000000473</v>
      </c>
      <c r="CT34" s="465"/>
      <c r="CU34" s="50">
        <v>0</v>
      </c>
      <c r="CV34" s="50">
        <v>0</v>
      </c>
      <c r="CW34" s="50">
        <v>0</v>
      </c>
      <c r="CX34" s="50">
        <v>475.600000000004</v>
      </c>
      <c r="CY34" s="465"/>
      <c r="CZ34" s="50">
        <v>0</v>
      </c>
      <c r="DA34" s="50">
        <v>0</v>
      </c>
      <c r="DB34" s="50">
        <v>0</v>
      </c>
      <c r="DC34" s="50">
        <v>150</v>
      </c>
      <c r="DD34" s="465"/>
      <c r="DE34" s="528">
        <v>0</v>
      </c>
      <c r="DF34" s="528">
        <v>0</v>
      </c>
      <c r="DG34" s="528">
        <v>0</v>
      </c>
      <c r="DH34" s="50">
        <v>1543.4000000000015</v>
      </c>
      <c r="DI34" s="465"/>
      <c r="DJ34" s="528">
        <v>0</v>
      </c>
      <c r="DK34" s="528">
        <v>0</v>
      </c>
      <c r="DL34" s="528">
        <v>0</v>
      </c>
      <c r="DM34" s="50">
        <v>658.19999999999709</v>
      </c>
      <c r="DN34" s="465"/>
      <c r="DO34" s="50">
        <v>0</v>
      </c>
      <c r="DP34" s="50">
        <v>0</v>
      </c>
      <c r="DQ34" s="50">
        <v>0</v>
      </c>
      <c r="DR34" s="50">
        <v>562.10000000000036</v>
      </c>
      <c r="DS34" s="465"/>
      <c r="DT34" s="50"/>
      <c r="DU34" s="50"/>
      <c r="DV34" s="50"/>
      <c r="DW34" s="50"/>
      <c r="DX34" s="465"/>
      <c r="DY34" s="50"/>
      <c r="DZ34" s="50"/>
      <c r="EA34" s="50"/>
      <c r="EB34" s="50"/>
      <c r="EC34" s="465"/>
      <c r="ED34" s="50"/>
      <c r="EE34" s="50"/>
      <c r="EF34" s="50"/>
      <c r="EG34" s="50"/>
      <c r="EH34" s="465"/>
      <c r="EI34" s="50"/>
      <c r="EJ34" s="50"/>
      <c r="EK34" s="50"/>
      <c r="EL34" s="50"/>
      <c r="EM34" s="465"/>
      <c r="EN34" s="50"/>
      <c r="EO34" s="50"/>
      <c r="EP34" s="50"/>
      <c r="EQ34" s="50"/>
      <c r="ER34" s="465"/>
      <c r="ES34" s="50"/>
      <c r="ET34" s="50"/>
      <c r="EU34" s="50"/>
      <c r="EV34" s="50"/>
      <c r="EW34" s="465"/>
      <c r="EX34" s="50"/>
      <c r="EY34" s="50"/>
      <c r="EZ34" s="50"/>
      <c r="FA34" s="50"/>
      <c r="FB34" s="465"/>
      <c r="FC34" s="50"/>
      <c r="FD34" s="50"/>
      <c r="FE34" s="50"/>
      <c r="FF34" s="50"/>
      <c r="FG34" s="465"/>
      <c r="FH34" s="50"/>
      <c r="FI34" s="50"/>
      <c r="FJ34" s="50"/>
      <c r="FK34" s="50"/>
      <c r="FL34" s="465"/>
      <c r="FM34" s="50"/>
      <c r="FN34" s="50"/>
      <c r="FO34" s="50"/>
      <c r="FP34" s="50"/>
      <c r="FQ34" s="465"/>
      <c r="FR34" s="50"/>
      <c r="FS34" s="50"/>
      <c r="FT34" s="50"/>
      <c r="FU34" s="50"/>
      <c r="FV34" s="465"/>
      <c r="FW34" s="50"/>
      <c r="FX34" s="50"/>
      <c r="FY34" s="50"/>
      <c r="FZ34" s="50"/>
      <c r="GA34" s="465"/>
      <c r="GB34" s="50"/>
      <c r="GC34" s="50"/>
      <c r="GD34" s="50"/>
      <c r="GE34" s="50"/>
      <c r="GF34" s="465"/>
      <c r="GG34" s="50"/>
      <c r="GH34" s="50"/>
      <c r="GI34" s="50"/>
      <c r="GJ34" s="50"/>
      <c r="GK34" s="465"/>
      <c r="GL34" s="50"/>
      <c r="GM34" s="50"/>
      <c r="GN34" s="50"/>
      <c r="GO34" s="50"/>
      <c r="GP34" s="465"/>
      <c r="GU34" s="21"/>
      <c r="GV34" s="37"/>
      <c r="HD34" s="458"/>
      <c r="HE34" s="37"/>
      <c r="HM34" s="21"/>
      <c r="HN34" s="37"/>
      <c r="HV34" s="21"/>
      <c r="HW34" s="37"/>
      <c r="IE34" s="21"/>
      <c r="IF34" s="37"/>
      <c r="IN34" s="21"/>
      <c r="IO34" s="37"/>
      <c r="IW34" s="21"/>
      <c r="IX34" s="37"/>
      <c r="JF34" s="21"/>
      <c r="JG34" s="37"/>
      <c r="JO34" s="21"/>
      <c r="JP34" s="37"/>
      <c r="JX34" s="21"/>
      <c r="JY34" s="37"/>
      <c r="KG34" s="21"/>
      <c r="KH34" s="37"/>
      <c r="KP34" s="21"/>
      <c r="KQ34" s="37"/>
      <c r="KY34" s="21"/>
      <c r="KZ34" s="37"/>
      <c r="LZ34" s="21"/>
      <c r="MA34" s="37"/>
      <c r="MI34" s="21"/>
      <c r="MJ34" s="37"/>
      <c r="MR34" s="21"/>
      <c r="MS34" s="37"/>
      <c r="NA34" s="21"/>
      <c r="NB34" s="37"/>
      <c r="NJ34" s="21"/>
      <c r="NK34" s="37"/>
      <c r="NS34" s="21"/>
      <c r="NT34" s="37"/>
      <c r="NU34" s="21"/>
      <c r="NV34" s="37"/>
      <c r="NW34" s="21"/>
      <c r="NX34" s="21"/>
      <c r="NY34" s="21"/>
      <c r="NZ34" s="37"/>
      <c r="OA34" s="37"/>
    </row>
    <row r="35" spans="1:391" ht="18">
      <c r="A35" s="41" t="s">
        <v>783</v>
      </c>
      <c r="B35" s="46">
        <f t="shared" si="0"/>
        <v>58176.449999999866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5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5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5"/>
      <c r="S35" s="453">
        <v>42.5</v>
      </c>
      <c r="T35" s="50">
        <v>72.89999999999992</v>
      </c>
      <c r="U35" s="498">
        <v>189.37499999999966</v>
      </c>
      <c r="V35" s="50">
        <f>'Punten per wedstrijd'!F34</f>
        <v>165.40000000000009</v>
      </c>
      <c r="W35" s="465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5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5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5"/>
      <c r="AM35" s="453">
        <v>70.274999999999864</v>
      </c>
      <c r="AN35" s="453">
        <v>217.25000000000068</v>
      </c>
      <c r="AO35" s="453">
        <v>195.41250000000014</v>
      </c>
      <c r="AP35" s="50">
        <v>437.79999999999927</v>
      </c>
      <c r="AQ35" s="465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5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5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5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5"/>
      <c r="BL35" s="50">
        <v>0</v>
      </c>
      <c r="BM35" s="50">
        <v>8.4500000000002728</v>
      </c>
      <c r="BN35" s="50">
        <v>135</v>
      </c>
      <c r="BO35" s="50">
        <v>206.8</v>
      </c>
      <c r="BP35" s="465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5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5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5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5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5"/>
      <c r="CP35" s="528">
        <v>160.32499999999936</v>
      </c>
      <c r="CQ35" s="528">
        <v>260.90000000000146</v>
      </c>
      <c r="CR35" s="528">
        <v>296.40000000000055</v>
      </c>
      <c r="CS35" s="50">
        <v>400.89999999999964</v>
      </c>
      <c r="CT35" s="465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5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5"/>
      <c r="DE35" s="528">
        <v>348.25000000000045</v>
      </c>
      <c r="DF35" s="528">
        <v>1666.7000000000007</v>
      </c>
      <c r="DG35" s="528">
        <v>2284.6874999999991</v>
      </c>
      <c r="DH35" s="50">
        <v>1705.9999999999964</v>
      </c>
      <c r="DI35" s="465"/>
      <c r="DJ35" s="528">
        <v>191.74999999999977</v>
      </c>
      <c r="DK35" s="528">
        <v>161.55000000000018</v>
      </c>
      <c r="DL35" s="528">
        <v>657.97500000000218</v>
      </c>
      <c r="DM35" s="50">
        <v>732.39999999999964</v>
      </c>
      <c r="DN35" s="465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5"/>
      <c r="DT35" s="50">
        <v>789.849999999999</v>
      </c>
      <c r="DU35" s="50">
        <v>1922.7499999999982</v>
      </c>
      <c r="DV35" s="50">
        <v>2499.9000000000142</v>
      </c>
      <c r="DW35" s="50">
        <v>4175.0999999999585</v>
      </c>
      <c r="DX35" s="465"/>
      <c r="DY35" s="50">
        <v>4.9499999999998181</v>
      </c>
      <c r="DZ35" s="50">
        <v>0</v>
      </c>
      <c r="EA35" s="50">
        <v>0</v>
      </c>
      <c r="EB35" s="50">
        <v>0</v>
      </c>
      <c r="EC35" s="465"/>
      <c r="ED35" s="50">
        <v>83.725000000000364</v>
      </c>
      <c r="EE35" s="50">
        <v>0</v>
      </c>
      <c r="EF35" s="50">
        <v>218.17500000000109</v>
      </c>
      <c r="EG35" s="50">
        <v>328.5</v>
      </c>
      <c r="EH35" s="465"/>
      <c r="EI35" s="50">
        <v>62.575000000000728</v>
      </c>
      <c r="EJ35" s="50">
        <v>210.74999999999955</v>
      </c>
      <c r="EK35" s="50">
        <v>88.424999999995634</v>
      </c>
      <c r="EL35" s="50">
        <v>618.80000000000655</v>
      </c>
      <c r="EM35" s="465"/>
      <c r="EN35" s="50">
        <v>93.799999999999272</v>
      </c>
      <c r="EO35" s="50">
        <v>215.14999999999782</v>
      </c>
      <c r="EP35" s="50">
        <v>201.14999999999509</v>
      </c>
      <c r="EQ35" s="50">
        <v>0</v>
      </c>
      <c r="ER35" s="465"/>
      <c r="ES35" s="50">
        <v>46.125</v>
      </c>
      <c r="ET35" s="50">
        <v>0</v>
      </c>
      <c r="EU35" s="50">
        <v>0</v>
      </c>
      <c r="EV35" s="50">
        <v>261</v>
      </c>
      <c r="EW35" s="465"/>
      <c r="EX35" s="50">
        <v>505.74999999999818</v>
      </c>
      <c r="EY35" s="50">
        <v>1123.6000000000022</v>
      </c>
      <c r="EZ35" s="50">
        <v>2273.7749999999214</v>
      </c>
      <c r="FA35" s="50">
        <v>3859</v>
      </c>
      <c r="FB35" s="465"/>
      <c r="FC35" s="50">
        <v>115.25</v>
      </c>
      <c r="FD35" s="50">
        <v>86.999999999999545</v>
      </c>
      <c r="FE35" s="50">
        <v>236.69999999999345</v>
      </c>
      <c r="FF35" s="50">
        <v>308.24999999999636</v>
      </c>
      <c r="FG35" s="465"/>
      <c r="FH35" s="50">
        <v>105.07500000000073</v>
      </c>
      <c r="FI35" s="50">
        <v>0</v>
      </c>
      <c r="FJ35" s="50">
        <v>0</v>
      </c>
      <c r="FK35" s="50">
        <v>338.64999999999418</v>
      </c>
      <c r="FL35" s="465"/>
      <c r="FM35" s="50">
        <v>104.35000000000036</v>
      </c>
      <c r="FN35" s="50">
        <v>0</v>
      </c>
      <c r="FO35" s="50">
        <v>0</v>
      </c>
      <c r="FP35" s="50">
        <v>411.29999999999927</v>
      </c>
      <c r="FQ35" s="465"/>
      <c r="FR35" s="50">
        <v>22.074999999999818</v>
      </c>
      <c r="FS35" s="50">
        <v>0</v>
      </c>
      <c r="FT35" s="50">
        <v>0</v>
      </c>
      <c r="FU35" s="50">
        <v>0</v>
      </c>
      <c r="FV35" s="465"/>
      <c r="FW35" s="50">
        <v>128.84999999999854</v>
      </c>
      <c r="FX35" s="50">
        <v>113.89999999999964</v>
      </c>
      <c r="FY35" s="50">
        <v>372.67499999999563</v>
      </c>
      <c r="FZ35" s="50">
        <v>399.70000000000437</v>
      </c>
      <c r="GA35" s="465"/>
      <c r="GB35" s="50">
        <v>132.54999999999745</v>
      </c>
      <c r="GC35" s="50">
        <v>0</v>
      </c>
      <c r="GD35" s="50">
        <v>0</v>
      </c>
      <c r="GE35" s="50">
        <v>0</v>
      </c>
      <c r="GF35" s="465"/>
      <c r="GG35" s="50">
        <v>215.52499999999509</v>
      </c>
      <c r="GH35" s="50">
        <v>530.84999999999673</v>
      </c>
      <c r="GI35" s="50">
        <v>994.72499999998854</v>
      </c>
      <c r="GJ35" s="50">
        <v>1186.9000000000196</v>
      </c>
      <c r="GK35" s="465"/>
      <c r="GL35" s="50">
        <v>74.749999999999091</v>
      </c>
      <c r="GM35" s="50">
        <v>120.50000000000182</v>
      </c>
      <c r="GN35" s="50">
        <v>187.49999999998909</v>
      </c>
      <c r="GO35" s="50">
        <v>470.00000000000364</v>
      </c>
      <c r="GP35" s="465"/>
      <c r="GU35" s="18"/>
      <c r="GV35" s="9"/>
      <c r="HD35" s="18"/>
      <c r="HE35" s="9"/>
      <c r="HM35" s="18"/>
      <c r="HN35" s="9"/>
      <c r="HW35" s="9"/>
      <c r="IF35" s="9"/>
      <c r="IO35" s="9"/>
      <c r="IX35" s="9"/>
      <c r="JG35" s="9"/>
      <c r="JP35" s="9"/>
      <c r="JY35" s="9"/>
      <c r="KH35" s="9"/>
      <c r="KQ35" s="9"/>
      <c r="KZ35" s="9"/>
      <c r="MA35" s="9"/>
      <c r="MJ35" s="9"/>
      <c r="MS35" s="9"/>
      <c r="NB35" s="9"/>
      <c r="NK35" s="9"/>
      <c r="NT35" s="9"/>
      <c r="NU35">
        <v>0</v>
      </c>
      <c r="NV35" s="9"/>
      <c r="NW35">
        <v>0</v>
      </c>
      <c r="NX35" s="9"/>
      <c r="NY35">
        <v>1082.2499999999973</v>
      </c>
      <c r="NZ35" s="9"/>
      <c r="OA35">
        <v>0</v>
      </c>
    </row>
    <row r="36" spans="1:391" ht="18">
      <c r="A36" s="41" t="s">
        <v>13</v>
      </c>
      <c r="B36" s="46">
        <f t="shared" si="0"/>
        <v>46585.625000000065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5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5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5"/>
      <c r="S36" s="453">
        <v>9.4499999999999318</v>
      </c>
      <c r="T36" s="50">
        <v>0</v>
      </c>
      <c r="U36" s="498">
        <v>187.27500000000003</v>
      </c>
      <c r="V36" s="50">
        <f>'Punten per wedstrijd'!F35</f>
        <v>290.59999999999991</v>
      </c>
      <c r="W36" s="465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5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5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5"/>
      <c r="AM36" s="453">
        <v>93.149999999999977</v>
      </c>
      <c r="AN36" s="453">
        <v>236.17499999999973</v>
      </c>
      <c r="AO36" s="453">
        <v>317.21249999999986</v>
      </c>
      <c r="AP36" s="50">
        <v>537.5</v>
      </c>
      <c r="AQ36" s="465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5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5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5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5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5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5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5"/>
      <c r="CA36" s="50">
        <v>0</v>
      </c>
      <c r="CB36" s="50">
        <v>166</v>
      </c>
      <c r="CC36" s="50">
        <v>239.25</v>
      </c>
      <c r="CD36" s="50">
        <v>366.30000000000109</v>
      </c>
      <c r="CE36" s="465"/>
      <c r="CF36" s="50">
        <v>0</v>
      </c>
      <c r="CG36" s="50">
        <v>209.59999999999945</v>
      </c>
      <c r="CH36" s="50">
        <v>432.15000000000123</v>
      </c>
      <c r="CI36" s="50">
        <v>356</v>
      </c>
      <c r="CJ36" s="465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5"/>
      <c r="CP36" s="528">
        <v>105.20000000000027</v>
      </c>
      <c r="CQ36" s="528">
        <v>336.95000000000073</v>
      </c>
      <c r="CR36" s="528">
        <v>316.98749999999973</v>
      </c>
      <c r="CS36" s="50">
        <v>492.89999999999964</v>
      </c>
      <c r="CT36" s="465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5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5"/>
      <c r="DE36" s="528">
        <v>339.97500000000082</v>
      </c>
      <c r="DF36" s="528">
        <v>553.449999999998</v>
      </c>
      <c r="DG36" s="528">
        <v>1673.625</v>
      </c>
      <c r="DH36" s="50">
        <v>1771.5000000000036</v>
      </c>
      <c r="DI36" s="465"/>
      <c r="DJ36" s="528">
        <v>102.17499999999973</v>
      </c>
      <c r="DK36" s="528">
        <v>116.44999999999982</v>
      </c>
      <c r="DL36" s="528">
        <v>283.875</v>
      </c>
      <c r="DM36" s="50">
        <v>477.100000000004</v>
      </c>
      <c r="DN36" s="465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5"/>
      <c r="DT36" s="50">
        <v>842.19999999999891</v>
      </c>
      <c r="DU36" s="50">
        <v>1656.1500000000019</v>
      </c>
      <c r="DV36" s="50">
        <v>2228.4374999999659</v>
      </c>
      <c r="DW36" s="50">
        <v>3513.8000000000466</v>
      </c>
      <c r="DX36" s="465"/>
      <c r="DY36" s="50">
        <v>112.62499999999909</v>
      </c>
      <c r="DZ36" s="50">
        <v>0</v>
      </c>
      <c r="EA36" s="50">
        <v>0</v>
      </c>
      <c r="EB36" s="50">
        <v>0</v>
      </c>
      <c r="EC36" s="465"/>
      <c r="ED36" s="50">
        <v>34.124999999999091</v>
      </c>
      <c r="EE36" s="50">
        <v>0</v>
      </c>
      <c r="EF36" s="50">
        <v>90.750000000002728</v>
      </c>
      <c r="EG36" s="50">
        <v>171.89999999999782</v>
      </c>
      <c r="EH36" s="465"/>
      <c r="EI36" s="50">
        <v>84.324999999998909</v>
      </c>
      <c r="EJ36" s="50">
        <v>159.54999999999995</v>
      </c>
      <c r="EK36" s="50">
        <v>206.09999999999945</v>
      </c>
      <c r="EL36" s="50">
        <v>83.099999999998545</v>
      </c>
      <c r="EM36" s="465"/>
      <c r="EN36" s="50">
        <v>73.874999999999091</v>
      </c>
      <c r="EO36" s="50">
        <v>134.75</v>
      </c>
      <c r="EP36" s="50">
        <v>367.87499999999727</v>
      </c>
      <c r="EQ36" s="50">
        <v>0</v>
      </c>
      <c r="ER36" s="465"/>
      <c r="ES36" s="50">
        <v>138.49999999999818</v>
      </c>
      <c r="ET36" s="50">
        <v>0</v>
      </c>
      <c r="EU36" s="50">
        <v>0</v>
      </c>
      <c r="EV36" s="50">
        <v>165.00000000000364</v>
      </c>
      <c r="EW36" s="465"/>
      <c r="EX36" s="50">
        <v>346.15000000000146</v>
      </c>
      <c r="EY36" s="50">
        <v>988.15000000000873</v>
      </c>
      <c r="EZ36" s="50">
        <v>1255.5750000000344</v>
      </c>
      <c r="FA36" s="50">
        <v>2029.8</v>
      </c>
      <c r="FB36" s="465"/>
      <c r="FC36" s="50">
        <v>43.449999999999818</v>
      </c>
      <c r="FD36" s="50">
        <v>0.65000000000009095</v>
      </c>
      <c r="FE36" s="50">
        <v>263.25000000000273</v>
      </c>
      <c r="FF36" s="50">
        <v>239.70000000000073</v>
      </c>
      <c r="FG36" s="465"/>
      <c r="FH36" s="50">
        <v>70.875000000000909</v>
      </c>
      <c r="FI36" s="50">
        <v>0</v>
      </c>
      <c r="FJ36" s="50">
        <v>0</v>
      </c>
      <c r="FK36" s="50">
        <v>470.44999999999345</v>
      </c>
      <c r="FL36" s="465"/>
      <c r="FM36" s="50">
        <v>32.050000000000182</v>
      </c>
      <c r="FN36" s="50">
        <v>0</v>
      </c>
      <c r="FO36" s="50">
        <v>0</v>
      </c>
      <c r="FP36" s="50">
        <v>469.39999999999782</v>
      </c>
      <c r="FQ36" s="465"/>
      <c r="FR36" s="50">
        <v>41.474999999999</v>
      </c>
      <c r="FS36" s="50">
        <v>0</v>
      </c>
      <c r="FT36" s="50">
        <v>0</v>
      </c>
      <c r="FU36" s="50">
        <v>0</v>
      </c>
      <c r="FV36" s="465"/>
      <c r="FW36" s="50">
        <v>124.35000000000036</v>
      </c>
      <c r="FX36" s="50">
        <v>92.249999999999773</v>
      </c>
      <c r="FY36" s="50">
        <v>355.72499999999673</v>
      </c>
      <c r="FZ36" s="50">
        <v>347.89999999999782</v>
      </c>
      <c r="GA36" s="465"/>
      <c r="GB36" s="50">
        <v>53.500000000001819</v>
      </c>
      <c r="GC36" s="50">
        <v>0</v>
      </c>
      <c r="GD36" s="50">
        <v>0</v>
      </c>
      <c r="GE36" s="50">
        <v>0</v>
      </c>
      <c r="GF36" s="465"/>
      <c r="GG36" s="50">
        <v>116.90000000000509</v>
      </c>
      <c r="GH36" s="50">
        <v>387.40000000000146</v>
      </c>
      <c r="GI36" s="50">
        <v>758.77499999999782</v>
      </c>
      <c r="GJ36" s="50">
        <v>1059.3999999999869</v>
      </c>
      <c r="GK36" s="465"/>
      <c r="GL36" s="50">
        <v>54.874999999995453</v>
      </c>
      <c r="GM36" s="50">
        <v>154.25000000000182</v>
      </c>
      <c r="GN36" s="50">
        <v>287.62499999999454</v>
      </c>
      <c r="GO36" s="50">
        <v>272.50000000000728</v>
      </c>
      <c r="GP36" s="465"/>
      <c r="GU36" s="18"/>
      <c r="GV36" s="9"/>
      <c r="HD36" s="18"/>
      <c r="HE36" s="9"/>
      <c r="HM36" s="18"/>
      <c r="HN36" s="9"/>
      <c r="HW36" s="9"/>
      <c r="IF36" s="9"/>
      <c r="IO36" s="9"/>
      <c r="IX36" s="9"/>
      <c r="JG36" s="9"/>
      <c r="JP36" s="9"/>
      <c r="JY36" s="9"/>
      <c r="KH36" s="9"/>
      <c r="KQ36" s="9"/>
      <c r="KZ36" s="9"/>
      <c r="MA36" s="9"/>
      <c r="MJ36" s="9"/>
      <c r="MS36" s="9"/>
      <c r="NB36" s="9"/>
      <c r="NK36" s="9"/>
      <c r="NT36" s="9"/>
      <c r="NU36">
        <v>0</v>
      </c>
      <c r="NV36" s="9"/>
      <c r="NW36">
        <v>0</v>
      </c>
      <c r="NX36" s="9"/>
      <c r="NY36">
        <v>1260.9375000000082</v>
      </c>
      <c r="NZ36" s="9"/>
      <c r="OA36">
        <v>0</v>
      </c>
    </row>
    <row r="37" spans="1:391" ht="18">
      <c r="A37" s="41" t="s">
        <v>734</v>
      </c>
      <c r="B37" s="46">
        <f t="shared" si="0"/>
        <v>50279.612500000097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5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5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5"/>
      <c r="S37" s="453">
        <v>10.5</v>
      </c>
      <c r="T37" s="50">
        <v>88.799999999999841</v>
      </c>
      <c r="U37" s="498">
        <v>215.62499999999966</v>
      </c>
      <c r="V37" s="50">
        <f>'Punten per wedstrijd'!F36</f>
        <v>271.50000000000045</v>
      </c>
      <c r="W37" s="465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5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5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5"/>
      <c r="AM37" s="453">
        <v>52.799999999999841</v>
      </c>
      <c r="AN37" s="453">
        <v>215.50000000000023</v>
      </c>
      <c r="AO37" s="453">
        <v>305.625</v>
      </c>
      <c r="AP37" s="50">
        <v>584.29999999999973</v>
      </c>
      <c r="AQ37" s="465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5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5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5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5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5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5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5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5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5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5"/>
      <c r="CP37" s="528">
        <v>155.025000000001</v>
      </c>
      <c r="CQ37" s="528">
        <v>201.59999999999945</v>
      </c>
      <c r="CR37" s="528">
        <v>257.10000000000218</v>
      </c>
      <c r="CS37" s="50">
        <v>476.69999999999891</v>
      </c>
      <c r="CT37" s="465"/>
      <c r="CU37" s="50">
        <v>0</v>
      </c>
      <c r="CV37" s="50">
        <v>231.19999999999936</v>
      </c>
      <c r="CW37" s="50">
        <v>375.75000000000136</v>
      </c>
      <c r="CX37" s="50">
        <v>322</v>
      </c>
      <c r="CY37" s="465"/>
      <c r="CZ37" s="50">
        <v>0</v>
      </c>
      <c r="DA37" s="50">
        <v>0</v>
      </c>
      <c r="DB37" s="50">
        <v>157.50000000000136</v>
      </c>
      <c r="DC37" s="50">
        <v>39</v>
      </c>
      <c r="DD37" s="465"/>
      <c r="DE37" s="528">
        <v>359.42500000000018</v>
      </c>
      <c r="DF37" s="528">
        <v>1005.5999999999976</v>
      </c>
      <c r="DG37" s="528">
        <v>2170.6500000000005</v>
      </c>
      <c r="DH37" s="50">
        <v>1966.2999999999993</v>
      </c>
      <c r="DI37" s="465"/>
      <c r="DJ37" s="528">
        <v>127.50000000000068</v>
      </c>
      <c r="DK37" s="528">
        <v>219.19999999999891</v>
      </c>
      <c r="DL37" s="528">
        <v>629.99999999999727</v>
      </c>
      <c r="DM37" s="50">
        <v>790.80000000000109</v>
      </c>
      <c r="DN37" s="465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5"/>
      <c r="DT37" s="50">
        <v>682.95000000000073</v>
      </c>
      <c r="DU37" s="50">
        <v>1521.1500000000005</v>
      </c>
      <c r="DV37" s="50">
        <v>1633.1999999999593</v>
      </c>
      <c r="DW37" s="50">
        <v>3004.4000000000178</v>
      </c>
      <c r="DX37" s="465"/>
      <c r="DY37" s="50">
        <v>12.375000000000909</v>
      </c>
      <c r="DZ37" s="50">
        <v>0</v>
      </c>
      <c r="EA37" s="50">
        <v>0</v>
      </c>
      <c r="EB37" s="50">
        <v>0</v>
      </c>
      <c r="EC37" s="465"/>
      <c r="ED37" s="50">
        <v>38.550000000001091</v>
      </c>
      <c r="EE37" s="50">
        <v>0</v>
      </c>
      <c r="EF37" s="50">
        <v>133.04999999999836</v>
      </c>
      <c r="EG37" s="50">
        <v>301.50000000000364</v>
      </c>
      <c r="EH37" s="465"/>
      <c r="EI37" s="50">
        <v>42.350000000000819</v>
      </c>
      <c r="EJ37" s="50">
        <v>202.60000000000036</v>
      </c>
      <c r="EK37" s="50">
        <v>158.17500000000382</v>
      </c>
      <c r="EL37" s="50">
        <v>453.60000000000582</v>
      </c>
      <c r="EM37" s="465"/>
      <c r="EN37" s="50">
        <v>95.774999999999636</v>
      </c>
      <c r="EO37" s="50">
        <v>160.050000000002</v>
      </c>
      <c r="EP37" s="50">
        <v>117.90000000000327</v>
      </c>
      <c r="EQ37" s="50">
        <v>0</v>
      </c>
      <c r="ER37" s="465"/>
      <c r="ES37" s="50">
        <v>38.5</v>
      </c>
      <c r="ET37" s="50">
        <v>0</v>
      </c>
      <c r="EU37" s="50">
        <v>0</v>
      </c>
      <c r="EV37" s="50">
        <v>346.40000000000873</v>
      </c>
      <c r="EW37" s="465"/>
      <c r="EX37" s="50">
        <v>428</v>
      </c>
      <c r="EY37" s="50">
        <v>1089.5999999999776</v>
      </c>
      <c r="EZ37" s="50">
        <v>2440.0875000000442</v>
      </c>
      <c r="FA37" s="50">
        <v>3814.7999999999993</v>
      </c>
      <c r="FB37" s="465"/>
      <c r="FC37" s="50">
        <v>17.049999999999272</v>
      </c>
      <c r="FD37" s="50">
        <v>75.500000000000909</v>
      </c>
      <c r="FE37" s="50">
        <v>186.825000000003</v>
      </c>
      <c r="FF37" s="50">
        <v>229.50000000000728</v>
      </c>
      <c r="FG37" s="465"/>
      <c r="FH37" s="50">
        <v>59.300000000000182</v>
      </c>
      <c r="FI37" s="50">
        <v>0</v>
      </c>
      <c r="FJ37" s="50">
        <v>0</v>
      </c>
      <c r="FK37" s="50">
        <v>120.90000000001237</v>
      </c>
      <c r="FL37" s="465"/>
      <c r="FM37" s="50">
        <v>61.199999999998909</v>
      </c>
      <c r="FN37" s="50">
        <v>0</v>
      </c>
      <c r="FO37" s="50">
        <v>0</v>
      </c>
      <c r="FP37" s="50">
        <v>437.00000000001091</v>
      </c>
      <c r="FQ37" s="465"/>
      <c r="FR37" s="50">
        <v>46.900000000000773</v>
      </c>
      <c r="FS37" s="50">
        <v>0</v>
      </c>
      <c r="FT37" s="50">
        <v>0</v>
      </c>
      <c r="FU37" s="50">
        <v>0</v>
      </c>
      <c r="FV37" s="465"/>
      <c r="FW37" s="50">
        <v>25.574999999999818</v>
      </c>
      <c r="FX37" s="50">
        <v>139.95000000000073</v>
      </c>
      <c r="FY37" s="50">
        <v>325.31250000000273</v>
      </c>
      <c r="FZ37" s="50">
        <v>465.90000000001237</v>
      </c>
      <c r="GA37" s="465"/>
      <c r="GB37" s="50">
        <v>61.475000000000364</v>
      </c>
      <c r="GC37" s="50">
        <v>0</v>
      </c>
      <c r="GD37" s="50">
        <v>0</v>
      </c>
      <c r="GE37" s="50">
        <v>0</v>
      </c>
      <c r="GF37" s="465"/>
      <c r="GG37" s="50">
        <v>131.17500000000018</v>
      </c>
      <c r="GH37" s="50">
        <v>473.25000000000182</v>
      </c>
      <c r="GI37" s="50">
        <v>718.650000000006</v>
      </c>
      <c r="GJ37" s="50">
        <v>998.20000000002256</v>
      </c>
      <c r="GK37" s="465"/>
      <c r="GL37" s="50">
        <v>58.000000000001819</v>
      </c>
      <c r="GM37" s="50">
        <v>188.25</v>
      </c>
      <c r="GN37" s="50">
        <v>237.75000000000546</v>
      </c>
      <c r="GO37" s="50">
        <v>334.99999999999636</v>
      </c>
      <c r="GP37" s="465"/>
      <c r="GU37" s="18"/>
      <c r="GV37" s="9"/>
      <c r="HD37" s="18"/>
      <c r="HE37" s="9"/>
      <c r="HM37" s="18"/>
      <c r="HN37" s="9"/>
      <c r="HW37" s="9"/>
      <c r="IF37" s="9"/>
      <c r="IO37" s="9"/>
      <c r="IX37" s="9"/>
      <c r="JG37" s="9"/>
      <c r="JP37" s="9"/>
      <c r="JY37" s="9"/>
      <c r="KH37" s="9"/>
      <c r="KQ37" s="9"/>
      <c r="KZ37" s="9"/>
      <c r="MA37" s="9"/>
      <c r="MJ37" s="9"/>
      <c r="MS37" s="9"/>
      <c r="NB37" s="9"/>
      <c r="NK37" s="9"/>
      <c r="NT37" s="9"/>
      <c r="NU37">
        <v>0</v>
      </c>
      <c r="NV37" s="9"/>
      <c r="NW37">
        <v>0</v>
      </c>
      <c r="NX37" s="9"/>
      <c r="NY37">
        <v>853.61249999999563</v>
      </c>
      <c r="NZ37" s="9"/>
      <c r="OA37">
        <v>0</v>
      </c>
    </row>
    <row r="38" spans="1:391" ht="18">
      <c r="A38" s="41" t="s">
        <v>15</v>
      </c>
      <c r="B38" s="46">
        <f t="shared" ref="B38:B69" si="1">SUM(D38:AAJ38)</f>
        <v>52061.237499999675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5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5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5"/>
      <c r="S38" s="453">
        <v>0</v>
      </c>
      <c r="T38" s="50">
        <v>72.499999999999886</v>
      </c>
      <c r="U38" s="498">
        <v>209.40000000000038</v>
      </c>
      <c r="V38" s="50">
        <f>'Punten per wedstrijd'!F37</f>
        <v>240.70000000000005</v>
      </c>
      <c r="W38" s="465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5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5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5"/>
      <c r="AM38" s="453">
        <v>72.074999999999932</v>
      </c>
      <c r="AN38" s="453">
        <v>324.54999999999995</v>
      </c>
      <c r="AO38" s="453">
        <v>265.04999999999939</v>
      </c>
      <c r="AP38" s="50">
        <v>432.39999999999964</v>
      </c>
      <c r="AQ38" s="465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5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5"/>
      <c r="BB38" s="50">
        <v>0</v>
      </c>
      <c r="BC38" s="50">
        <v>157</v>
      </c>
      <c r="BD38" s="50">
        <v>189.22499999999809</v>
      </c>
      <c r="BE38" s="50">
        <v>354.7</v>
      </c>
      <c r="BF38" s="465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5"/>
      <c r="BL38" s="50">
        <v>0</v>
      </c>
      <c r="BM38" s="50">
        <v>124</v>
      </c>
      <c r="BN38" s="50">
        <v>143.625</v>
      </c>
      <c r="BO38" s="50">
        <v>210</v>
      </c>
      <c r="BP38" s="465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5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5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5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5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5"/>
      <c r="CP38" s="528">
        <v>108.49999999999909</v>
      </c>
      <c r="CQ38" s="528">
        <v>265.64999999999918</v>
      </c>
      <c r="CR38" s="528">
        <v>310.87500000000068</v>
      </c>
      <c r="CS38" s="50">
        <v>358.89999999999964</v>
      </c>
      <c r="CT38" s="465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5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5"/>
      <c r="DE38" s="528">
        <v>426.37499999999864</v>
      </c>
      <c r="DF38" s="528">
        <v>1610.1499999999996</v>
      </c>
      <c r="DG38" s="528">
        <v>2236.7250000000004</v>
      </c>
      <c r="DH38" s="50">
        <v>1315.6999999999989</v>
      </c>
      <c r="DI38" s="465"/>
      <c r="DJ38" s="528">
        <v>219.32499999999982</v>
      </c>
      <c r="DK38" s="528">
        <v>118.19999999999891</v>
      </c>
      <c r="DL38" s="528">
        <v>499.950000000003</v>
      </c>
      <c r="DM38" s="50">
        <v>927.29999999999927</v>
      </c>
      <c r="DN38" s="465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5"/>
      <c r="DT38" s="50">
        <v>744.19999999999936</v>
      </c>
      <c r="DU38" s="50">
        <v>2265.2999999999988</v>
      </c>
      <c r="DV38" s="50">
        <v>2203.7999999999697</v>
      </c>
      <c r="DW38" s="50">
        <v>2816.5999999999985</v>
      </c>
      <c r="DX38" s="465"/>
      <c r="DY38" s="50">
        <v>25.524999999998727</v>
      </c>
      <c r="DZ38" s="50">
        <v>0</v>
      </c>
      <c r="EA38" s="50">
        <v>0</v>
      </c>
      <c r="EB38" s="50">
        <v>0</v>
      </c>
      <c r="EC38" s="465"/>
      <c r="ED38" s="50">
        <v>13.349999999999</v>
      </c>
      <c r="EE38" s="50">
        <v>0</v>
      </c>
      <c r="EF38" s="50">
        <v>160.64999999999509</v>
      </c>
      <c r="EG38" s="50">
        <v>456</v>
      </c>
      <c r="EH38" s="465"/>
      <c r="EI38" s="50">
        <v>101.97499999999854</v>
      </c>
      <c r="EJ38" s="50">
        <v>154.2000000000005</v>
      </c>
      <c r="EK38" s="50">
        <v>365.474999999994</v>
      </c>
      <c r="EL38" s="50">
        <v>464.70000000000437</v>
      </c>
      <c r="EM38" s="465"/>
      <c r="EN38" s="50">
        <v>54.549999999998818</v>
      </c>
      <c r="EO38" s="50">
        <v>111.04999999999836</v>
      </c>
      <c r="EP38" s="50">
        <v>207.974999999994</v>
      </c>
      <c r="EQ38" s="50">
        <v>0</v>
      </c>
      <c r="ER38" s="465"/>
      <c r="ES38" s="50">
        <v>108.74999999999909</v>
      </c>
      <c r="ET38" s="50">
        <v>0</v>
      </c>
      <c r="EU38" s="50">
        <v>0</v>
      </c>
      <c r="EV38" s="50">
        <v>162.40000000000509</v>
      </c>
      <c r="EW38" s="465"/>
      <c r="EX38" s="50">
        <v>694.50000000000091</v>
      </c>
      <c r="EY38" s="50">
        <v>1072.2999999999556</v>
      </c>
      <c r="EZ38" s="50">
        <v>2019.5249999998559</v>
      </c>
      <c r="FA38" s="50">
        <v>4104.3</v>
      </c>
      <c r="FB38" s="465"/>
      <c r="FC38" s="50">
        <v>61.625</v>
      </c>
      <c r="FD38" s="50">
        <v>0</v>
      </c>
      <c r="FE38" s="50">
        <v>112.49999999999454</v>
      </c>
      <c r="FF38" s="50">
        <v>168.00000000000364</v>
      </c>
      <c r="FG38" s="465"/>
      <c r="FH38" s="50">
        <v>70.5</v>
      </c>
      <c r="FI38" s="50">
        <v>0</v>
      </c>
      <c r="FJ38" s="50">
        <v>0</v>
      </c>
      <c r="FK38" s="50">
        <v>229.700000000008</v>
      </c>
      <c r="FL38" s="465"/>
      <c r="FM38" s="50">
        <v>6.5999999999994543</v>
      </c>
      <c r="FN38" s="50">
        <v>0</v>
      </c>
      <c r="FO38" s="50">
        <v>0</v>
      </c>
      <c r="FP38" s="50">
        <v>419.00000000000364</v>
      </c>
      <c r="FQ38" s="465"/>
      <c r="FR38" s="50">
        <v>41.325000000000045</v>
      </c>
      <c r="FS38" s="50">
        <v>0</v>
      </c>
      <c r="FT38" s="50">
        <v>0</v>
      </c>
      <c r="FU38" s="50">
        <v>0</v>
      </c>
      <c r="FV38" s="465"/>
      <c r="FW38" s="50">
        <v>87.824999999999818</v>
      </c>
      <c r="FX38" s="50">
        <v>33.000000000000909</v>
      </c>
      <c r="FY38" s="50">
        <v>360.224999999994</v>
      </c>
      <c r="FZ38" s="50">
        <v>268.10000000000218</v>
      </c>
      <c r="GA38" s="465"/>
      <c r="GB38" s="50">
        <v>14.5</v>
      </c>
      <c r="GC38" s="50">
        <v>0</v>
      </c>
      <c r="GD38" s="50">
        <v>0</v>
      </c>
      <c r="GE38" s="50">
        <v>0</v>
      </c>
      <c r="GF38" s="465"/>
      <c r="GG38" s="50">
        <v>108.32500000000073</v>
      </c>
      <c r="GH38" s="50">
        <v>413.44999999999709</v>
      </c>
      <c r="GI38" s="50">
        <v>628.79999999998199</v>
      </c>
      <c r="GJ38" s="50">
        <v>1392.9999999999891</v>
      </c>
      <c r="GK38" s="465"/>
      <c r="GL38" s="50">
        <v>44.375</v>
      </c>
      <c r="GM38" s="50">
        <v>151.24999999999454</v>
      </c>
      <c r="GN38" s="50">
        <v>182.24999999998363</v>
      </c>
      <c r="GO38" s="50">
        <v>352.50000000000364</v>
      </c>
      <c r="GP38" s="465"/>
      <c r="GU38" s="18"/>
      <c r="GV38" s="9"/>
      <c r="HD38" s="18"/>
      <c r="HE38" s="9"/>
      <c r="HM38" s="18"/>
      <c r="HN38" s="9"/>
      <c r="HW38" s="9"/>
      <c r="IF38" s="9"/>
      <c r="IO38" s="9"/>
      <c r="IX38" s="9"/>
      <c r="JG38" s="9"/>
      <c r="JP38" s="9"/>
      <c r="JY38" s="9"/>
      <c r="KH38" s="9"/>
      <c r="KQ38" s="9"/>
      <c r="KZ38" s="9"/>
      <c r="MA38" s="9"/>
      <c r="MJ38" s="9"/>
      <c r="MS38" s="9"/>
      <c r="NB38" s="9"/>
      <c r="NK38" s="9"/>
      <c r="NT38" s="9"/>
      <c r="NU38">
        <v>0</v>
      </c>
      <c r="NV38" s="9"/>
      <c r="NW38">
        <v>0</v>
      </c>
      <c r="NX38" s="9"/>
      <c r="NY38">
        <v>859.94999999998936</v>
      </c>
      <c r="NZ38" s="9"/>
      <c r="OA38">
        <v>0</v>
      </c>
    </row>
    <row r="39" spans="1:391" s="39" customFormat="1" ht="18">
      <c r="A39" s="41" t="s">
        <v>3393</v>
      </c>
      <c r="B39" s="46">
        <f t="shared" si="1"/>
        <v>13052.399999999994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5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5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5"/>
      <c r="S39" s="453">
        <v>0</v>
      </c>
      <c r="T39" s="50">
        <v>0</v>
      </c>
      <c r="U39" s="498">
        <v>0</v>
      </c>
      <c r="V39" s="50">
        <f>'Punten per wedstrijd'!F38</f>
        <v>286.70000000000073</v>
      </c>
      <c r="W39" s="465"/>
      <c r="X39" s="50">
        <v>0</v>
      </c>
      <c r="Y39" s="50">
        <v>0</v>
      </c>
      <c r="Z39" s="50">
        <v>0</v>
      </c>
      <c r="AA39" s="50">
        <v>205.20000000000027</v>
      </c>
      <c r="AB39" s="465"/>
      <c r="AC39" s="50">
        <v>0</v>
      </c>
      <c r="AD39" s="50">
        <v>0</v>
      </c>
      <c r="AE39" s="50">
        <v>0</v>
      </c>
      <c r="AF39" s="50">
        <v>941.70000000000027</v>
      </c>
      <c r="AG39" s="465"/>
      <c r="AH39" s="50">
        <v>0</v>
      </c>
      <c r="AI39" s="50">
        <v>0</v>
      </c>
      <c r="AJ39" s="50">
        <v>0</v>
      </c>
      <c r="AK39" s="50">
        <v>726.69999999999936</v>
      </c>
      <c r="AL39" s="465"/>
      <c r="AM39" s="453">
        <v>0</v>
      </c>
      <c r="AN39" s="453">
        <v>0</v>
      </c>
      <c r="AO39" s="453">
        <v>0</v>
      </c>
      <c r="AP39" s="50">
        <v>664.19999999999982</v>
      </c>
      <c r="AQ39" s="465"/>
      <c r="AR39" s="50">
        <v>0</v>
      </c>
      <c r="AS39" s="50">
        <v>0</v>
      </c>
      <c r="AT39" s="50">
        <v>0</v>
      </c>
      <c r="AU39" s="50">
        <v>236</v>
      </c>
      <c r="AV39" s="465"/>
      <c r="AW39" s="50">
        <v>0</v>
      </c>
      <c r="AX39" s="50">
        <v>0</v>
      </c>
      <c r="AY39" s="50">
        <v>0</v>
      </c>
      <c r="AZ39" s="50">
        <v>933.09999999999945</v>
      </c>
      <c r="BA39" s="465"/>
      <c r="BB39" s="50">
        <v>0</v>
      </c>
      <c r="BC39" s="50">
        <v>0</v>
      </c>
      <c r="BD39" s="50">
        <v>0</v>
      </c>
      <c r="BE39" s="50">
        <v>495.4</v>
      </c>
      <c r="BF39" s="465"/>
      <c r="BG39" s="50">
        <v>0</v>
      </c>
      <c r="BH39" s="50">
        <v>0</v>
      </c>
      <c r="BI39" s="50">
        <v>0</v>
      </c>
      <c r="BJ39" s="50">
        <v>259.7</v>
      </c>
      <c r="BK39" s="465"/>
      <c r="BL39" s="50">
        <v>0</v>
      </c>
      <c r="BM39" s="50">
        <v>0</v>
      </c>
      <c r="BN39" s="50">
        <v>0</v>
      </c>
      <c r="BO39" s="50">
        <v>140.6</v>
      </c>
      <c r="BP39" s="465"/>
      <c r="BQ39" s="50">
        <v>0</v>
      </c>
      <c r="BR39" s="50">
        <v>0</v>
      </c>
      <c r="BS39" s="50">
        <v>0</v>
      </c>
      <c r="BT39" s="50">
        <v>581.49999999999909</v>
      </c>
      <c r="BU39" s="465"/>
      <c r="BV39" s="50">
        <v>0</v>
      </c>
      <c r="BW39" s="50">
        <v>0</v>
      </c>
      <c r="BX39" s="50">
        <v>0</v>
      </c>
      <c r="BY39" s="50">
        <v>546.19999999999618</v>
      </c>
      <c r="BZ39" s="465"/>
      <c r="CA39" s="50">
        <v>0</v>
      </c>
      <c r="CB39" s="50">
        <v>0</v>
      </c>
      <c r="CC39" s="50">
        <v>0</v>
      </c>
      <c r="CD39" s="50">
        <v>418.49999999999818</v>
      </c>
      <c r="CE39" s="465"/>
      <c r="CF39" s="50">
        <v>0</v>
      </c>
      <c r="CG39" s="50">
        <v>0</v>
      </c>
      <c r="CH39" s="50">
        <v>0</v>
      </c>
      <c r="CI39" s="50">
        <v>307.49999999999818</v>
      </c>
      <c r="CJ39" s="465"/>
      <c r="CK39" s="50">
        <v>0</v>
      </c>
      <c r="CL39" s="50">
        <v>0</v>
      </c>
      <c r="CM39" s="50">
        <v>0</v>
      </c>
      <c r="CN39" s="50">
        <v>235</v>
      </c>
      <c r="CO39" s="465"/>
      <c r="CP39" s="528">
        <v>0</v>
      </c>
      <c r="CQ39" s="528">
        <v>0</v>
      </c>
      <c r="CR39" s="528">
        <v>0</v>
      </c>
      <c r="CS39" s="50">
        <v>333.60000000000036</v>
      </c>
      <c r="CT39" s="465"/>
      <c r="CU39" s="50">
        <v>0</v>
      </c>
      <c r="CV39" s="50">
        <v>0</v>
      </c>
      <c r="CW39" s="50">
        <v>0</v>
      </c>
      <c r="CX39" s="50">
        <v>668.09999999999854</v>
      </c>
      <c r="CY39" s="465"/>
      <c r="CZ39" s="50">
        <v>0</v>
      </c>
      <c r="DA39" s="50">
        <v>0</v>
      </c>
      <c r="DB39" s="50">
        <v>0</v>
      </c>
      <c r="DC39" s="50">
        <v>29.4</v>
      </c>
      <c r="DD39" s="465"/>
      <c r="DE39" s="528">
        <v>0</v>
      </c>
      <c r="DF39" s="528">
        <v>0</v>
      </c>
      <c r="DG39" s="528">
        <v>0</v>
      </c>
      <c r="DH39" s="50">
        <v>2397.4000000000015</v>
      </c>
      <c r="DI39" s="465"/>
      <c r="DJ39" s="528">
        <v>0</v>
      </c>
      <c r="DK39" s="528">
        <v>0</v>
      </c>
      <c r="DL39" s="528">
        <v>0</v>
      </c>
      <c r="DM39" s="50">
        <v>824.90000000000146</v>
      </c>
      <c r="DN39" s="465"/>
      <c r="DO39" s="50">
        <v>0</v>
      </c>
      <c r="DP39" s="50">
        <v>0</v>
      </c>
      <c r="DQ39" s="50">
        <v>0</v>
      </c>
      <c r="DR39" s="50">
        <v>834.60000000000036</v>
      </c>
      <c r="DS39" s="465"/>
      <c r="DT39" s="50"/>
      <c r="DU39" s="50"/>
      <c r="DV39" s="50"/>
      <c r="DW39" s="50"/>
      <c r="DX39" s="465"/>
      <c r="DY39" s="50"/>
      <c r="DZ39" s="50"/>
      <c r="EA39" s="50"/>
      <c r="EB39" s="50"/>
      <c r="EC39" s="465"/>
      <c r="ED39" s="50"/>
      <c r="EE39" s="50"/>
      <c r="EF39" s="50"/>
      <c r="EG39" s="50"/>
      <c r="EH39" s="465"/>
      <c r="EI39" s="50"/>
      <c r="EJ39" s="50"/>
      <c r="EK39" s="50"/>
      <c r="EL39" s="50"/>
      <c r="EM39" s="465"/>
      <c r="EN39" s="50"/>
      <c r="EO39" s="50"/>
      <c r="EP39" s="50"/>
      <c r="EQ39" s="50"/>
      <c r="ER39" s="465"/>
      <c r="ES39" s="50"/>
      <c r="ET39" s="50"/>
      <c r="EU39" s="50"/>
      <c r="EV39" s="50"/>
      <c r="EW39" s="465"/>
      <c r="EX39" s="50"/>
      <c r="EY39" s="50"/>
      <c r="EZ39" s="50"/>
      <c r="FA39" s="50"/>
      <c r="FB39" s="465"/>
      <c r="FC39" s="50"/>
      <c r="FD39" s="50"/>
      <c r="FE39" s="50"/>
      <c r="FF39" s="50"/>
      <c r="FG39" s="465"/>
      <c r="FH39" s="50"/>
      <c r="FI39" s="50"/>
      <c r="FJ39" s="50"/>
      <c r="FK39" s="50"/>
      <c r="FL39" s="465"/>
      <c r="FM39" s="50"/>
      <c r="FN39" s="50"/>
      <c r="FO39" s="50"/>
      <c r="FP39" s="50"/>
      <c r="FQ39" s="465"/>
      <c r="FR39" s="50"/>
      <c r="FS39" s="50"/>
      <c r="FT39" s="50"/>
      <c r="FU39" s="50"/>
      <c r="FV39" s="465"/>
      <c r="FW39" s="50"/>
      <c r="FX39" s="50"/>
      <c r="FY39" s="50"/>
      <c r="FZ39" s="50"/>
      <c r="GA39" s="465"/>
      <c r="GB39" s="50"/>
      <c r="GC39" s="50"/>
      <c r="GD39" s="50"/>
      <c r="GE39" s="50"/>
      <c r="GF39" s="465"/>
      <c r="GG39" s="50"/>
      <c r="GH39" s="50"/>
      <c r="GI39" s="50"/>
      <c r="GJ39" s="50"/>
      <c r="GK39" s="465"/>
      <c r="GL39" s="50"/>
      <c r="GM39" s="50"/>
      <c r="GN39" s="50"/>
      <c r="GO39" s="50"/>
      <c r="GP39" s="465"/>
      <c r="GU39" s="18"/>
      <c r="GV39" s="9"/>
      <c r="HD39" s="18"/>
      <c r="HE39" s="9"/>
      <c r="HM39" s="18"/>
      <c r="HN39" s="9"/>
      <c r="HV39"/>
      <c r="HW39" s="9"/>
      <c r="IE39"/>
      <c r="IF39" s="9"/>
      <c r="IN39"/>
      <c r="IO39" s="9"/>
      <c r="IW39"/>
      <c r="IX39" s="9"/>
      <c r="JF39"/>
      <c r="JG39" s="9"/>
      <c r="JO39"/>
      <c r="JP39" s="9"/>
      <c r="JX39"/>
      <c r="JY39" s="9"/>
      <c r="KG39"/>
      <c r="KH39" s="9"/>
      <c r="KP39"/>
      <c r="KQ39" s="9"/>
      <c r="KY39"/>
      <c r="KZ39" s="9"/>
      <c r="LZ39"/>
      <c r="MA39" s="9"/>
      <c r="MI39"/>
      <c r="MJ39" s="9"/>
      <c r="MR39"/>
      <c r="MS39" s="9"/>
      <c r="NA39"/>
      <c r="NB39" s="9"/>
      <c r="NJ39"/>
      <c r="NK39" s="9"/>
      <c r="NS39"/>
      <c r="NT39" s="9"/>
      <c r="NU39"/>
      <c r="NV39" s="9"/>
      <c r="NW39"/>
      <c r="NX39" s="9"/>
      <c r="NY39"/>
      <c r="NZ39" s="37"/>
      <c r="OA39"/>
    </row>
    <row r="40" spans="1:391" ht="18">
      <c r="A40" s="84" t="s">
        <v>2006</v>
      </c>
      <c r="B40" s="46">
        <f t="shared" si="1"/>
        <v>34938.474999999962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5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5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5"/>
      <c r="S40" s="453">
        <v>0</v>
      </c>
      <c r="T40" s="50">
        <v>122.5</v>
      </c>
      <c r="U40" s="498">
        <v>371.85000000000048</v>
      </c>
      <c r="V40" s="50">
        <f>'Punten per wedstrijd'!F39</f>
        <v>9.6000000000003638</v>
      </c>
      <c r="W40" s="465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5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5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5"/>
      <c r="AM40" s="453">
        <v>0</v>
      </c>
      <c r="AN40" s="453">
        <v>80.150000000000091</v>
      </c>
      <c r="AO40" s="453">
        <v>484.76250000000027</v>
      </c>
      <c r="AP40" s="50">
        <v>321.30000000000018</v>
      </c>
      <c r="AQ40" s="465"/>
      <c r="AR40" s="50">
        <v>0</v>
      </c>
      <c r="AS40" s="50">
        <v>84</v>
      </c>
      <c r="AT40" s="50">
        <v>374.10000000000014</v>
      </c>
      <c r="AU40" s="50">
        <v>16.5</v>
      </c>
      <c r="AV40" s="465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5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5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5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5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5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5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5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5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5"/>
      <c r="CP40" s="528">
        <v>0</v>
      </c>
      <c r="CQ40" s="528">
        <v>241.49999999999909</v>
      </c>
      <c r="CR40" s="528">
        <v>311.51249999999891</v>
      </c>
      <c r="CS40" s="50">
        <v>206.09999999999945</v>
      </c>
      <c r="CT40" s="465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5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5"/>
      <c r="DE40" s="528">
        <v>0</v>
      </c>
      <c r="DF40" s="528">
        <v>887.80000000000064</v>
      </c>
      <c r="DG40" s="528">
        <v>967.2000000000005</v>
      </c>
      <c r="DH40" s="50">
        <v>1546.8999999999969</v>
      </c>
      <c r="DI40" s="465"/>
      <c r="DJ40" s="528">
        <v>0</v>
      </c>
      <c r="DK40" s="528">
        <v>83.200000000001637</v>
      </c>
      <c r="DL40" s="528">
        <v>164.17499999999973</v>
      </c>
      <c r="DM40" s="50">
        <v>590.59999999999673</v>
      </c>
      <c r="DN40" s="465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5"/>
      <c r="DT40" s="50">
        <v>0</v>
      </c>
      <c r="DU40" s="50">
        <v>0</v>
      </c>
      <c r="DV40" s="50">
        <v>2472.0000000000559</v>
      </c>
      <c r="DW40" s="50">
        <v>2904.2999999999683</v>
      </c>
      <c r="DX40" s="465"/>
      <c r="DY40" s="50">
        <v>0</v>
      </c>
      <c r="DZ40" s="50">
        <v>0</v>
      </c>
      <c r="EA40" s="50">
        <v>0</v>
      </c>
      <c r="EB40" s="50">
        <v>0</v>
      </c>
      <c r="EC40" s="465"/>
      <c r="ED40" s="50">
        <v>0</v>
      </c>
      <c r="EE40" s="50">
        <v>0</v>
      </c>
      <c r="EF40" s="50">
        <v>194.92499999999973</v>
      </c>
      <c r="EG40" s="50">
        <v>101.99999999999636</v>
      </c>
      <c r="EH40" s="465"/>
      <c r="EI40" s="50">
        <v>0</v>
      </c>
      <c r="EJ40" s="50">
        <v>0</v>
      </c>
      <c r="EK40" s="50">
        <v>408.45000000000027</v>
      </c>
      <c r="EL40" s="50">
        <v>334.69999999999709</v>
      </c>
      <c r="EM40" s="465"/>
      <c r="EN40" s="50">
        <v>0</v>
      </c>
      <c r="EO40" s="50">
        <v>0</v>
      </c>
      <c r="EP40" s="50">
        <v>183.52500000000327</v>
      </c>
      <c r="EQ40" s="50">
        <v>0</v>
      </c>
      <c r="ER40" s="465"/>
      <c r="ES40" s="50">
        <v>0</v>
      </c>
      <c r="ET40" s="50">
        <v>0</v>
      </c>
      <c r="EU40" s="50">
        <v>0</v>
      </c>
      <c r="EV40" s="50">
        <v>417.399999999996</v>
      </c>
      <c r="EW40" s="465"/>
      <c r="EX40" s="50">
        <v>0</v>
      </c>
      <c r="EY40" s="50">
        <v>0</v>
      </c>
      <c r="EZ40" s="50">
        <v>1816.1249999999673</v>
      </c>
      <c r="FA40" s="50">
        <v>834.3</v>
      </c>
      <c r="FB40" s="465"/>
      <c r="FC40" s="50">
        <v>0</v>
      </c>
      <c r="FD40" s="50">
        <v>0</v>
      </c>
      <c r="FE40" s="50">
        <v>219.37500000000273</v>
      </c>
      <c r="FF40" s="50">
        <v>252.69999999999345</v>
      </c>
      <c r="FG40" s="465"/>
      <c r="FH40" s="50">
        <v>0</v>
      </c>
      <c r="FI40" s="50">
        <v>0</v>
      </c>
      <c r="FJ40" s="50">
        <v>0</v>
      </c>
      <c r="FK40" s="50">
        <v>335.84999999999491</v>
      </c>
      <c r="FL40" s="465"/>
      <c r="FM40" s="50">
        <v>0</v>
      </c>
      <c r="FN40" s="50">
        <v>0</v>
      </c>
      <c r="FO40" s="50">
        <v>0</v>
      </c>
      <c r="FP40" s="50">
        <v>431.59999999999854</v>
      </c>
      <c r="FQ40" s="465"/>
      <c r="FR40" s="50">
        <v>0</v>
      </c>
      <c r="FS40" s="50">
        <v>0</v>
      </c>
      <c r="FT40" s="50">
        <v>0</v>
      </c>
      <c r="FU40" s="50">
        <v>0</v>
      </c>
      <c r="FV40" s="465"/>
      <c r="FW40" s="50">
        <v>0</v>
      </c>
      <c r="FX40" s="50">
        <v>0</v>
      </c>
      <c r="FY40" s="50">
        <v>413.36250000000109</v>
      </c>
      <c r="FZ40" s="50">
        <v>245.30000000000291</v>
      </c>
      <c r="GA40" s="465"/>
      <c r="GB40" s="50">
        <v>0</v>
      </c>
      <c r="GC40" s="50">
        <v>0</v>
      </c>
      <c r="GD40" s="50">
        <v>0</v>
      </c>
      <c r="GE40" s="50">
        <v>0</v>
      </c>
      <c r="GF40" s="465"/>
      <c r="GG40" s="50">
        <v>0</v>
      </c>
      <c r="GH40" s="50">
        <v>0</v>
      </c>
      <c r="GI40" s="50">
        <v>969</v>
      </c>
      <c r="GJ40" s="50">
        <v>551.90000000000873</v>
      </c>
      <c r="GK40" s="465"/>
      <c r="GL40" s="50">
        <v>0</v>
      </c>
      <c r="GM40" s="50">
        <v>0</v>
      </c>
      <c r="GN40" s="50">
        <v>376.31250000000273</v>
      </c>
      <c r="GO40" s="50">
        <v>232.49999999999272</v>
      </c>
      <c r="GP40" s="465"/>
      <c r="GV40" s="9"/>
      <c r="HE40" s="9"/>
      <c r="HN40" s="9"/>
      <c r="HW40" s="9"/>
      <c r="IF40" s="9"/>
      <c r="IO40" s="9"/>
      <c r="IX40" s="9"/>
      <c r="JG40" s="9"/>
      <c r="JP40" s="9"/>
      <c r="JY40" s="9"/>
      <c r="KH40" s="9"/>
      <c r="KQ40" s="9"/>
      <c r="KZ40" s="9"/>
      <c r="MA40" s="9"/>
      <c r="MJ40" s="9"/>
      <c r="MS40" s="9"/>
      <c r="NB40" s="9"/>
      <c r="NK40" s="9"/>
      <c r="NT40" s="9"/>
      <c r="NU40">
        <v>0</v>
      </c>
      <c r="NV40" s="9"/>
      <c r="NW40">
        <v>0</v>
      </c>
      <c r="NX40" s="9"/>
      <c r="NY40">
        <v>1067.3999999999992</v>
      </c>
      <c r="NZ40" s="9"/>
      <c r="OA40">
        <v>0</v>
      </c>
    </row>
    <row r="41" spans="1:391" ht="18">
      <c r="A41" s="41" t="s">
        <v>17</v>
      </c>
      <c r="B41" s="46">
        <f t="shared" si="1"/>
        <v>56796.150000000242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5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5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5"/>
      <c r="S41" s="453">
        <v>13.325000000000045</v>
      </c>
      <c r="T41" s="50">
        <v>168.14999999999998</v>
      </c>
      <c r="U41" s="498">
        <v>129.37500000000051</v>
      </c>
      <c r="V41" s="50">
        <f>'Punten per wedstrijd'!F40</f>
        <v>231.80000000000018</v>
      </c>
      <c r="W41" s="465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5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5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5"/>
      <c r="AM41" s="453">
        <v>112.77499999999998</v>
      </c>
      <c r="AN41" s="453">
        <v>233.5</v>
      </c>
      <c r="AO41" s="453">
        <v>192.5249999999985</v>
      </c>
      <c r="AP41" s="50">
        <v>608.5</v>
      </c>
      <c r="AQ41" s="465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5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5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5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5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5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5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5"/>
      <c r="CA41" s="50">
        <v>0</v>
      </c>
      <c r="CB41" s="50">
        <v>246</v>
      </c>
      <c r="CC41" s="50">
        <v>97.500000000000682</v>
      </c>
      <c r="CD41" s="50">
        <v>333.29999999999927</v>
      </c>
      <c r="CE41" s="465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5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5"/>
      <c r="CP41" s="528">
        <v>135.84999999999991</v>
      </c>
      <c r="CQ41" s="528">
        <v>285.30000000000109</v>
      </c>
      <c r="CR41" s="528">
        <v>478.19999999999891</v>
      </c>
      <c r="CS41" s="50">
        <v>431.89999999999782</v>
      </c>
      <c r="CT41" s="465"/>
      <c r="CU41" s="50">
        <v>0</v>
      </c>
      <c r="CV41" s="50">
        <v>158.25</v>
      </c>
      <c r="CW41" s="50">
        <v>224.62499999999727</v>
      </c>
      <c r="CX41" s="50">
        <v>646</v>
      </c>
      <c r="CY41" s="465"/>
      <c r="CZ41" s="50">
        <v>0</v>
      </c>
      <c r="DA41" s="50">
        <v>66.500000000003638</v>
      </c>
      <c r="DB41" s="50">
        <v>0</v>
      </c>
      <c r="DC41" s="50">
        <v>302.7</v>
      </c>
      <c r="DD41" s="465"/>
      <c r="DE41" s="528">
        <v>109.72499999999945</v>
      </c>
      <c r="DF41" s="528">
        <v>1329.125</v>
      </c>
      <c r="DG41" s="528">
        <v>1219.5000000000002</v>
      </c>
      <c r="DH41" s="50">
        <v>2482.3000000000011</v>
      </c>
      <c r="DI41" s="465"/>
      <c r="DJ41" s="528">
        <v>259.27500000000009</v>
      </c>
      <c r="DK41" s="528">
        <v>193.40000000000055</v>
      </c>
      <c r="DL41" s="528">
        <v>592.94999999999891</v>
      </c>
      <c r="DM41" s="50">
        <v>932.10000000000036</v>
      </c>
      <c r="DN41" s="465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5"/>
      <c r="DT41" s="50">
        <v>769.925000000002</v>
      </c>
      <c r="DU41" s="50">
        <v>2020.9499999999989</v>
      </c>
      <c r="DV41" s="50">
        <v>2482.8000000000243</v>
      </c>
      <c r="DW41" s="50">
        <v>4962.6000000000167</v>
      </c>
      <c r="DX41" s="465"/>
      <c r="DY41" s="50">
        <v>5.250000000001819</v>
      </c>
      <c r="DZ41" s="50">
        <v>0</v>
      </c>
      <c r="EA41" s="50">
        <v>0</v>
      </c>
      <c r="EB41" s="50">
        <v>0</v>
      </c>
      <c r="EC41" s="465"/>
      <c r="ED41" s="50">
        <v>37.375000000001819</v>
      </c>
      <c r="EE41" s="50">
        <v>0</v>
      </c>
      <c r="EF41" s="50">
        <v>218.85000000000491</v>
      </c>
      <c r="EG41" s="50">
        <v>342.80000000000291</v>
      </c>
      <c r="EH41" s="465"/>
      <c r="EI41" s="50">
        <v>85.800000000001091</v>
      </c>
      <c r="EJ41" s="50">
        <v>233.50000000000045</v>
      </c>
      <c r="EK41" s="50">
        <v>278.10000000000218</v>
      </c>
      <c r="EL41" s="50">
        <v>299.80000000000291</v>
      </c>
      <c r="EM41" s="465"/>
      <c r="EN41" s="50">
        <v>75.675000000001091</v>
      </c>
      <c r="EO41" s="50">
        <v>94.499999999999091</v>
      </c>
      <c r="EP41" s="50">
        <v>392.32500000000164</v>
      </c>
      <c r="EQ41" s="50">
        <v>0</v>
      </c>
      <c r="ER41" s="465"/>
      <c r="ES41" s="50">
        <v>20.625</v>
      </c>
      <c r="ET41" s="50">
        <v>0</v>
      </c>
      <c r="EU41" s="50">
        <v>0</v>
      </c>
      <c r="EV41" s="50">
        <v>185.50000000000364</v>
      </c>
      <c r="EW41" s="465"/>
      <c r="EX41" s="50">
        <v>810.79999999999745</v>
      </c>
      <c r="EY41" s="50">
        <v>1433.7999999999483</v>
      </c>
      <c r="EZ41" s="50">
        <v>2312.0250000001997</v>
      </c>
      <c r="FA41" s="50">
        <v>2882</v>
      </c>
      <c r="FB41" s="465"/>
      <c r="FC41" s="50">
        <v>15.224999999998545</v>
      </c>
      <c r="FD41" s="50">
        <v>6.2999999999997272</v>
      </c>
      <c r="FE41" s="50">
        <v>134.77500000000327</v>
      </c>
      <c r="FF41" s="50">
        <v>156</v>
      </c>
      <c r="FG41" s="465"/>
      <c r="FH41" s="50">
        <v>78.299999999999272</v>
      </c>
      <c r="FI41" s="50">
        <v>0</v>
      </c>
      <c r="FJ41" s="50">
        <v>0</v>
      </c>
      <c r="FK41" s="50">
        <v>282.79999999999927</v>
      </c>
      <c r="FL41" s="465"/>
      <c r="FM41" s="50">
        <v>30.099999999998545</v>
      </c>
      <c r="FN41" s="50">
        <v>0</v>
      </c>
      <c r="FO41" s="50">
        <v>0</v>
      </c>
      <c r="FP41" s="50">
        <v>439.69999999999709</v>
      </c>
      <c r="FQ41" s="465"/>
      <c r="FR41" s="50">
        <v>8.8500000000001364</v>
      </c>
      <c r="FS41" s="50">
        <v>0</v>
      </c>
      <c r="FT41" s="50">
        <v>0</v>
      </c>
      <c r="FU41" s="50">
        <v>0</v>
      </c>
      <c r="FV41" s="465"/>
      <c r="FW41" s="50">
        <v>111.07499999999891</v>
      </c>
      <c r="FX41" s="50">
        <v>179.25000000000091</v>
      </c>
      <c r="FY41" s="50">
        <v>401.47500000000764</v>
      </c>
      <c r="FZ41" s="50">
        <v>517.39999999999418</v>
      </c>
      <c r="GA41" s="465"/>
      <c r="GB41" s="50">
        <v>130.97499999999945</v>
      </c>
      <c r="GC41" s="50">
        <v>0</v>
      </c>
      <c r="GD41" s="50">
        <v>0</v>
      </c>
      <c r="GE41" s="50">
        <v>0</v>
      </c>
      <c r="GF41" s="465"/>
      <c r="GG41" s="50">
        <v>124.14999999999782</v>
      </c>
      <c r="GH41" s="50">
        <v>567.90000000000055</v>
      </c>
      <c r="GI41" s="50">
        <v>846.07500000000982</v>
      </c>
      <c r="GJ41" s="50">
        <v>1082.9999999999927</v>
      </c>
      <c r="GK41" s="465"/>
      <c r="GL41" s="50">
        <v>50.999999999998181</v>
      </c>
      <c r="GM41" s="50">
        <v>160.99999999999818</v>
      </c>
      <c r="GN41" s="50">
        <v>236.62500000001364</v>
      </c>
      <c r="GO41" s="50">
        <v>328.00000000000364</v>
      </c>
      <c r="GP41" s="465"/>
      <c r="GU41" s="18"/>
      <c r="GV41" s="9"/>
      <c r="HD41" s="18"/>
      <c r="HE41" s="9"/>
      <c r="HM41" s="18"/>
      <c r="HN41" s="9"/>
      <c r="HW41" s="9"/>
      <c r="IF41" s="9"/>
      <c r="IO41" s="9"/>
      <c r="IX41" s="9"/>
      <c r="JG41" s="9"/>
      <c r="JP41" s="9"/>
      <c r="JY41" s="9"/>
      <c r="KH41" s="9"/>
      <c r="KQ41" s="9"/>
      <c r="KZ41" s="9"/>
      <c r="MA41" s="9"/>
      <c r="MJ41" s="9"/>
      <c r="MS41" s="9"/>
      <c r="NB41" s="9"/>
      <c r="NK41" s="9"/>
      <c r="NT41" s="9"/>
      <c r="NU41">
        <v>0</v>
      </c>
      <c r="NV41" s="9"/>
      <c r="NW41">
        <v>0</v>
      </c>
      <c r="NX41" s="9"/>
      <c r="NY41">
        <v>796.05000000000109</v>
      </c>
      <c r="NZ41" s="9"/>
      <c r="OA41">
        <v>0</v>
      </c>
    </row>
    <row r="42" spans="1:391" ht="18">
      <c r="A42" s="41" t="s">
        <v>757</v>
      </c>
      <c r="B42" s="46">
        <f t="shared" si="1"/>
        <v>50320.950000000194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5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5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5"/>
      <c r="S42" s="453">
        <v>35.375000000000057</v>
      </c>
      <c r="T42" s="50">
        <v>146.54999999999995</v>
      </c>
      <c r="U42" s="498">
        <v>261.37499999999983</v>
      </c>
      <c r="V42" s="50">
        <f>'Punten per wedstrijd'!F41</f>
        <v>510.39999999999986</v>
      </c>
      <c r="W42" s="465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5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5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5"/>
      <c r="AM42" s="453">
        <v>70.449999999999818</v>
      </c>
      <c r="AN42" s="453">
        <v>275</v>
      </c>
      <c r="AO42" s="453">
        <v>190.31249999999932</v>
      </c>
      <c r="AP42" s="50">
        <v>673.50000000000091</v>
      </c>
      <c r="AQ42" s="465"/>
      <c r="AR42" s="50">
        <v>70.624999999999545</v>
      </c>
      <c r="AS42" s="50">
        <v>248.75</v>
      </c>
      <c r="AT42" s="50">
        <v>442.875</v>
      </c>
      <c r="AU42" s="50">
        <v>419.1</v>
      </c>
      <c r="AV42" s="465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5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5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5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5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5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5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5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5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5"/>
      <c r="CP42" s="528">
        <v>110.79999999999973</v>
      </c>
      <c r="CQ42" s="528">
        <v>214.949999999998</v>
      </c>
      <c r="CR42" s="528">
        <v>344.10000000000014</v>
      </c>
      <c r="CS42" s="50">
        <v>349.39999999999964</v>
      </c>
      <c r="CT42" s="465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5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5"/>
      <c r="DE42" s="528">
        <v>363.42500000000109</v>
      </c>
      <c r="DF42" s="528">
        <v>1069.6999999999989</v>
      </c>
      <c r="DG42" s="528">
        <v>671.5499999999995</v>
      </c>
      <c r="DH42" s="50">
        <v>1443</v>
      </c>
      <c r="DI42" s="465"/>
      <c r="DJ42" s="528">
        <v>150.08750000000032</v>
      </c>
      <c r="DK42" s="528">
        <v>224.449999999998</v>
      </c>
      <c r="DL42" s="528">
        <v>443.54999999999995</v>
      </c>
      <c r="DM42" s="50">
        <v>551.70000000000073</v>
      </c>
      <c r="DN42" s="465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5"/>
      <c r="DT42" s="50">
        <v>655.77499999999873</v>
      </c>
      <c r="DU42" s="50">
        <v>1883.0250000000005</v>
      </c>
      <c r="DV42" s="50">
        <v>2254.8750000000136</v>
      </c>
      <c r="DW42" s="50">
        <v>4141.9499999999716</v>
      </c>
      <c r="DX42" s="465"/>
      <c r="DY42" s="50">
        <v>77.625000000001819</v>
      </c>
      <c r="DZ42" s="50">
        <v>0</v>
      </c>
      <c r="EA42" s="50">
        <v>0</v>
      </c>
      <c r="EB42" s="50">
        <v>0</v>
      </c>
      <c r="EC42" s="465"/>
      <c r="ED42" s="50">
        <v>56.5</v>
      </c>
      <c r="EE42" s="50">
        <v>0</v>
      </c>
      <c r="EF42" s="50">
        <v>75.375</v>
      </c>
      <c r="EG42" s="50">
        <v>373</v>
      </c>
      <c r="EH42" s="465"/>
      <c r="EI42" s="50">
        <v>46.575000000000728</v>
      </c>
      <c r="EJ42" s="50">
        <v>333.19999999999936</v>
      </c>
      <c r="EK42" s="50">
        <v>60.900000000000546</v>
      </c>
      <c r="EL42" s="50">
        <v>208.89999999999964</v>
      </c>
      <c r="EM42" s="465"/>
      <c r="EN42" s="50">
        <v>92.550000000002001</v>
      </c>
      <c r="EO42" s="50">
        <v>236.14999999999964</v>
      </c>
      <c r="EP42" s="50">
        <v>283.57499999999891</v>
      </c>
      <c r="EQ42" s="50">
        <v>0</v>
      </c>
      <c r="ER42" s="465"/>
      <c r="ES42" s="50">
        <v>81.925000000001091</v>
      </c>
      <c r="ET42" s="50">
        <v>0</v>
      </c>
      <c r="EU42" s="50">
        <v>0</v>
      </c>
      <c r="EV42" s="50">
        <v>407.20000000000437</v>
      </c>
      <c r="EW42" s="465"/>
      <c r="EX42" s="50">
        <v>602.82500000000073</v>
      </c>
      <c r="EY42" s="50">
        <v>1062.2000000000453</v>
      </c>
      <c r="EZ42" s="50">
        <v>1865.3250000001135</v>
      </c>
      <c r="FA42" s="50">
        <v>2165.5</v>
      </c>
      <c r="FB42" s="465"/>
      <c r="FC42" s="50">
        <v>30.625000000000909</v>
      </c>
      <c r="FD42" s="50">
        <v>59.999999999999545</v>
      </c>
      <c r="FE42" s="50">
        <v>247.49999999999727</v>
      </c>
      <c r="FF42" s="50">
        <v>200.20000000000437</v>
      </c>
      <c r="FG42" s="465"/>
      <c r="FH42" s="50">
        <v>99.325000000001637</v>
      </c>
      <c r="FI42" s="50">
        <v>0</v>
      </c>
      <c r="FJ42" s="50">
        <v>0</v>
      </c>
      <c r="FK42" s="50">
        <v>197.70000000000073</v>
      </c>
      <c r="FL42" s="465"/>
      <c r="FM42" s="50">
        <v>52.050000000001091</v>
      </c>
      <c r="FN42" s="50">
        <v>0</v>
      </c>
      <c r="FO42" s="50">
        <v>0</v>
      </c>
      <c r="FP42" s="50">
        <v>451.09999999999854</v>
      </c>
      <c r="FQ42" s="465"/>
      <c r="FR42" s="50">
        <v>108.54999999999973</v>
      </c>
      <c r="FS42" s="50">
        <v>0</v>
      </c>
      <c r="FT42" s="50">
        <v>0</v>
      </c>
      <c r="FU42" s="50">
        <v>0</v>
      </c>
      <c r="FV42" s="465"/>
      <c r="FW42" s="50">
        <v>97.875000000001819</v>
      </c>
      <c r="FX42" s="50">
        <v>102.34999999999945</v>
      </c>
      <c r="FY42" s="50">
        <v>302.62500000000273</v>
      </c>
      <c r="FZ42" s="50">
        <v>419</v>
      </c>
      <c r="GA42" s="465"/>
      <c r="GB42" s="50">
        <v>67.275000000002365</v>
      </c>
      <c r="GC42" s="50">
        <v>0</v>
      </c>
      <c r="GD42" s="50">
        <v>0</v>
      </c>
      <c r="GE42" s="50">
        <v>0</v>
      </c>
      <c r="GF42" s="465"/>
      <c r="GG42" s="50">
        <v>188.57500000000346</v>
      </c>
      <c r="GH42" s="50">
        <v>505.22499999999945</v>
      </c>
      <c r="GI42" s="50">
        <v>1000.0500000000093</v>
      </c>
      <c r="GJ42" s="50">
        <v>805.60000000000946</v>
      </c>
      <c r="GK42" s="465"/>
      <c r="GL42" s="50">
        <v>60.999999999998181</v>
      </c>
      <c r="GM42" s="50">
        <v>102.00000000000546</v>
      </c>
      <c r="GN42" s="50">
        <v>246.37500000000546</v>
      </c>
      <c r="GO42" s="50">
        <v>306</v>
      </c>
      <c r="GP42" s="465"/>
      <c r="GU42" s="18"/>
      <c r="GV42" s="9"/>
      <c r="HD42" s="18"/>
      <c r="HE42" s="9"/>
      <c r="HM42" s="18"/>
      <c r="HN42" s="9"/>
      <c r="HW42" s="9"/>
      <c r="IF42" s="9"/>
      <c r="IO42" s="9"/>
      <c r="IX42" s="9"/>
      <c r="JG42" s="9"/>
      <c r="JP42" s="9"/>
      <c r="JY42" s="9"/>
      <c r="KH42" s="9"/>
      <c r="KQ42" s="9"/>
      <c r="KZ42" s="9"/>
      <c r="MA42" s="9"/>
      <c r="MJ42" s="9"/>
      <c r="MS42" s="9"/>
      <c r="NB42" s="9"/>
      <c r="NK42" s="9"/>
      <c r="NT42" s="9"/>
      <c r="NU42">
        <v>0</v>
      </c>
      <c r="NV42" s="9"/>
      <c r="NW42">
        <v>0</v>
      </c>
      <c r="NX42" s="9"/>
      <c r="NY42">
        <v>1077.2249999999995</v>
      </c>
      <c r="NZ42" s="9"/>
      <c r="OA42">
        <v>0</v>
      </c>
    </row>
    <row r="43" spans="1:391" ht="18">
      <c r="A43" s="40" t="s">
        <v>162</v>
      </c>
      <c r="B43" s="46">
        <f t="shared" si="1"/>
        <v>53246.149999999885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5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5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5"/>
      <c r="S43" s="453">
        <v>28.64999999999992</v>
      </c>
      <c r="T43" s="50">
        <v>62</v>
      </c>
      <c r="U43" s="498">
        <v>145.05000000000007</v>
      </c>
      <c r="V43" s="50">
        <f>'Punten per wedstrijd'!F42</f>
        <v>217.5</v>
      </c>
      <c r="W43" s="465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5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5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5"/>
      <c r="AM43" s="453">
        <v>95.250000000000114</v>
      </c>
      <c r="AN43" s="453">
        <v>150.05000000000041</v>
      </c>
      <c r="AO43" s="453">
        <v>324.60000000000014</v>
      </c>
      <c r="AP43" s="50">
        <v>522.49999999999909</v>
      </c>
      <c r="AQ43" s="465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5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5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5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5"/>
      <c r="BL43" s="50">
        <v>0</v>
      </c>
      <c r="BM43" s="50">
        <v>96</v>
      </c>
      <c r="BN43" s="50">
        <v>122.25</v>
      </c>
      <c r="BO43" s="50">
        <v>240.3</v>
      </c>
      <c r="BP43" s="465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5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5"/>
      <c r="CA43" s="50">
        <v>0</v>
      </c>
      <c r="CB43" s="50">
        <v>142.49999999999818</v>
      </c>
      <c r="CC43" s="50">
        <v>156</v>
      </c>
      <c r="CD43" s="50">
        <v>486.29999999999745</v>
      </c>
      <c r="CE43" s="465"/>
      <c r="CF43" s="50">
        <v>0</v>
      </c>
      <c r="CG43" s="50">
        <v>187</v>
      </c>
      <c r="CH43" s="50">
        <v>89.850000000000136</v>
      </c>
      <c r="CI43" s="50">
        <v>396.79999999999745</v>
      </c>
      <c r="CJ43" s="465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5"/>
      <c r="CP43" s="528">
        <v>139.20000000000027</v>
      </c>
      <c r="CQ43" s="528">
        <v>184.75000000000045</v>
      </c>
      <c r="CR43" s="528">
        <v>339.97500000000082</v>
      </c>
      <c r="CS43" s="50">
        <v>482.59999999999673</v>
      </c>
      <c r="CT43" s="465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5"/>
      <c r="CZ43" s="50">
        <v>0</v>
      </c>
      <c r="DA43" s="50">
        <v>46.75</v>
      </c>
      <c r="DB43" s="50">
        <v>36.450000000001637</v>
      </c>
      <c r="DC43" s="50">
        <v>141</v>
      </c>
      <c r="DD43" s="465"/>
      <c r="DE43" s="528">
        <v>277.19999999999936</v>
      </c>
      <c r="DF43" s="528">
        <v>1202.5</v>
      </c>
      <c r="DG43" s="528">
        <v>2394.8999999999996</v>
      </c>
      <c r="DH43" s="50">
        <v>1877.0000000000055</v>
      </c>
      <c r="DI43" s="465"/>
      <c r="DJ43" s="528">
        <v>194.07500000000039</v>
      </c>
      <c r="DK43" s="528">
        <v>142.75</v>
      </c>
      <c r="DL43" s="528">
        <v>593.55000000000109</v>
      </c>
      <c r="DM43" s="50">
        <v>996.40000000000691</v>
      </c>
      <c r="DN43" s="465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5"/>
      <c r="DT43" s="50">
        <v>737.09999999999991</v>
      </c>
      <c r="DU43" s="50">
        <v>1736.7999999999984</v>
      </c>
      <c r="DV43" s="50">
        <v>1669.3500000000254</v>
      </c>
      <c r="DW43" s="50">
        <v>3358.3999999999887</v>
      </c>
      <c r="DX43" s="465"/>
      <c r="DY43" s="50">
        <v>65.449999999999818</v>
      </c>
      <c r="DZ43" s="50">
        <v>0</v>
      </c>
      <c r="EA43" s="50">
        <v>0</v>
      </c>
      <c r="EB43" s="50">
        <v>0</v>
      </c>
      <c r="EC43" s="465"/>
      <c r="ED43" s="50">
        <v>88.724999999999454</v>
      </c>
      <c r="EE43" s="50">
        <v>0</v>
      </c>
      <c r="EF43" s="50">
        <v>108.59999999999945</v>
      </c>
      <c r="EG43" s="50">
        <v>179.99999999998909</v>
      </c>
      <c r="EH43" s="465"/>
      <c r="EI43" s="50">
        <v>35.550000000001091</v>
      </c>
      <c r="EJ43" s="50">
        <v>166.20000000000027</v>
      </c>
      <c r="EK43" s="50">
        <v>203.85000000000082</v>
      </c>
      <c r="EL43" s="50">
        <v>654.59999999999127</v>
      </c>
      <c r="EM43" s="465"/>
      <c r="EN43" s="50">
        <v>153.15000000000055</v>
      </c>
      <c r="EO43" s="50">
        <v>197.70000000000073</v>
      </c>
      <c r="EP43" s="50">
        <v>121.79999999999973</v>
      </c>
      <c r="EQ43" s="50">
        <v>0</v>
      </c>
      <c r="ER43" s="465"/>
      <c r="ES43" s="50">
        <v>52.125000000000909</v>
      </c>
      <c r="ET43" s="50">
        <v>0</v>
      </c>
      <c r="EU43" s="50">
        <v>0</v>
      </c>
      <c r="EV43" s="50">
        <v>259.39999999999418</v>
      </c>
      <c r="EW43" s="465"/>
      <c r="EX43" s="50">
        <v>484.65000000000146</v>
      </c>
      <c r="EY43" s="50">
        <v>1642.3999999999733</v>
      </c>
      <c r="EZ43" s="50">
        <v>2094.899999999946</v>
      </c>
      <c r="FA43" s="50">
        <v>4115.7</v>
      </c>
      <c r="FB43" s="465"/>
      <c r="FC43" s="50">
        <v>36.599999999999454</v>
      </c>
      <c r="FD43" s="50">
        <v>88.750000000000909</v>
      </c>
      <c r="FE43" s="50">
        <v>112.5</v>
      </c>
      <c r="FF43" s="50">
        <v>159.89999999999054</v>
      </c>
      <c r="FG43" s="465"/>
      <c r="FH43" s="50">
        <v>129.55000000000109</v>
      </c>
      <c r="FI43" s="50">
        <v>0</v>
      </c>
      <c r="FJ43" s="50">
        <v>0</v>
      </c>
      <c r="FK43" s="50">
        <v>164.59999999999491</v>
      </c>
      <c r="FL43" s="465"/>
      <c r="FM43" s="50">
        <v>88.574999999999818</v>
      </c>
      <c r="FN43" s="50">
        <v>0</v>
      </c>
      <c r="FO43" s="50">
        <v>0</v>
      </c>
      <c r="FP43" s="50">
        <v>428.99999999999272</v>
      </c>
      <c r="FQ43" s="465"/>
      <c r="FR43" s="50">
        <v>32.249999999999545</v>
      </c>
      <c r="FS43" s="50">
        <v>0</v>
      </c>
      <c r="FT43" s="50">
        <v>0</v>
      </c>
      <c r="FU43" s="50">
        <v>0</v>
      </c>
      <c r="FV43" s="465"/>
      <c r="FW43" s="50">
        <v>123.30000000000018</v>
      </c>
      <c r="FX43" s="50">
        <v>174.65000000000032</v>
      </c>
      <c r="FY43" s="50">
        <v>256.49999999999727</v>
      </c>
      <c r="FZ43" s="50">
        <v>309.49999999999636</v>
      </c>
      <c r="GA43" s="465"/>
      <c r="GB43" s="50">
        <v>86.975000000000364</v>
      </c>
      <c r="GC43" s="50">
        <v>0</v>
      </c>
      <c r="GD43" s="50">
        <v>0</v>
      </c>
      <c r="GE43" s="50">
        <v>0</v>
      </c>
      <c r="GF43" s="465"/>
      <c r="GG43" s="50">
        <v>182.97500000000218</v>
      </c>
      <c r="GH43" s="50">
        <v>590.59999999999945</v>
      </c>
      <c r="GI43" s="50">
        <v>535.19999999999891</v>
      </c>
      <c r="GJ43" s="50">
        <v>945.5</v>
      </c>
      <c r="GK43" s="465"/>
      <c r="GL43" s="50">
        <v>74.375000000001819</v>
      </c>
      <c r="GM43" s="50">
        <v>146.74999999999818</v>
      </c>
      <c r="GN43" s="50">
        <v>244.5</v>
      </c>
      <c r="GO43" s="50">
        <v>279.50000000000364</v>
      </c>
      <c r="GP43" s="465"/>
      <c r="GU43" s="18"/>
      <c r="GV43" s="9"/>
      <c r="HD43" s="18"/>
      <c r="HE43" s="9"/>
      <c r="HM43" s="18"/>
      <c r="HN43" s="9"/>
      <c r="HW43" s="9"/>
      <c r="IF43" s="9"/>
      <c r="IO43" s="9"/>
      <c r="IX43" s="9"/>
      <c r="JG43" s="9"/>
      <c r="JP43" s="9"/>
      <c r="JY43" s="9"/>
      <c r="KH43" s="9"/>
      <c r="KQ43" s="9"/>
      <c r="KZ43" s="9"/>
      <c r="MA43" s="9"/>
      <c r="MJ43" s="9"/>
      <c r="MS43" s="9"/>
      <c r="NB43" s="9"/>
      <c r="NK43" s="9"/>
      <c r="NT43" s="9"/>
      <c r="NU43">
        <v>0</v>
      </c>
      <c r="NV43" s="9"/>
      <c r="NW43">
        <v>0</v>
      </c>
      <c r="NX43" s="9"/>
      <c r="NY43">
        <v>922.42499999999836</v>
      </c>
      <c r="NZ43" s="9"/>
      <c r="OA43">
        <v>0</v>
      </c>
    </row>
    <row r="44" spans="1:391" s="39" customFormat="1" ht="18">
      <c r="A44" s="41" t="s">
        <v>3372</v>
      </c>
      <c r="B44" s="46">
        <f t="shared" si="1"/>
        <v>10312.200000000021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5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5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5"/>
      <c r="S44" s="453">
        <v>0</v>
      </c>
      <c r="T44" s="50">
        <v>0</v>
      </c>
      <c r="U44" s="498">
        <v>0</v>
      </c>
      <c r="V44" s="50">
        <f>'Punten per wedstrijd'!F43</f>
        <v>461.00000000000023</v>
      </c>
      <c r="W44" s="465"/>
      <c r="X44" s="50">
        <v>0</v>
      </c>
      <c r="Y44" s="50">
        <v>0</v>
      </c>
      <c r="Z44" s="50">
        <v>0</v>
      </c>
      <c r="AA44" s="50">
        <v>236.19999999999936</v>
      </c>
      <c r="AB44" s="465"/>
      <c r="AC44" s="50">
        <v>0</v>
      </c>
      <c r="AD44" s="50">
        <v>0</v>
      </c>
      <c r="AE44" s="50">
        <v>0</v>
      </c>
      <c r="AF44" s="50">
        <v>686.89999999999964</v>
      </c>
      <c r="AG44" s="465"/>
      <c r="AH44" s="50">
        <v>0</v>
      </c>
      <c r="AI44" s="50">
        <v>0</v>
      </c>
      <c r="AJ44" s="50">
        <v>0</v>
      </c>
      <c r="AK44" s="50">
        <v>367.19999999999982</v>
      </c>
      <c r="AL44" s="465"/>
      <c r="AM44" s="453">
        <v>0</v>
      </c>
      <c r="AN44" s="453">
        <v>0</v>
      </c>
      <c r="AO44" s="453">
        <v>0</v>
      </c>
      <c r="AP44" s="50">
        <v>620.64999999999873</v>
      </c>
      <c r="AQ44" s="465"/>
      <c r="AR44" s="50">
        <v>0</v>
      </c>
      <c r="AS44" s="50">
        <v>0</v>
      </c>
      <c r="AT44" s="50">
        <v>0</v>
      </c>
      <c r="AU44" s="50">
        <v>334.8</v>
      </c>
      <c r="AV44" s="465"/>
      <c r="AW44" s="50">
        <v>0</v>
      </c>
      <c r="AX44" s="50">
        <v>0</v>
      </c>
      <c r="AY44" s="50">
        <v>0</v>
      </c>
      <c r="AZ44" s="50">
        <v>376.30000000000109</v>
      </c>
      <c r="BA44" s="465"/>
      <c r="BB44" s="50">
        <v>0</v>
      </c>
      <c r="BC44" s="50">
        <v>0</v>
      </c>
      <c r="BD44" s="50">
        <v>0</v>
      </c>
      <c r="BE44" s="50">
        <v>595.75</v>
      </c>
      <c r="BF44" s="465"/>
      <c r="BG44" s="50">
        <v>0</v>
      </c>
      <c r="BH44" s="50">
        <v>0</v>
      </c>
      <c r="BI44" s="50">
        <v>0</v>
      </c>
      <c r="BJ44" s="50">
        <v>153.69999999999999</v>
      </c>
      <c r="BK44" s="465"/>
      <c r="BL44" s="50">
        <v>0</v>
      </c>
      <c r="BM44" s="50">
        <v>0</v>
      </c>
      <c r="BN44" s="50">
        <v>0</v>
      </c>
      <c r="BO44" s="50">
        <v>255.8</v>
      </c>
      <c r="BP44" s="465"/>
      <c r="BQ44" s="50">
        <v>0</v>
      </c>
      <c r="BR44" s="50">
        <v>0</v>
      </c>
      <c r="BS44" s="50">
        <v>0</v>
      </c>
      <c r="BT44" s="50">
        <v>577.300000000002</v>
      </c>
      <c r="BU44" s="465"/>
      <c r="BV44" s="50">
        <v>0</v>
      </c>
      <c r="BW44" s="50">
        <v>0</v>
      </c>
      <c r="BX44" s="50">
        <v>0</v>
      </c>
      <c r="BY44" s="50">
        <v>505.90000000000236</v>
      </c>
      <c r="BZ44" s="465"/>
      <c r="CA44" s="50">
        <v>0</v>
      </c>
      <c r="CB44" s="50">
        <v>0</v>
      </c>
      <c r="CC44" s="50">
        <v>0</v>
      </c>
      <c r="CD44" s="50">
        <v>538.10000000000309</v>
      </c>
      <c r="CE44" s="465"/>
      <c r="CF44" s="50">
        <v>0</v>
      </c>
      <c r="CG44" s="50">
        <v>0</v>
      </c>
      <c r="CH44" s="50">
        <v>0</v>
      </c>
      <c r="CI44" s="50">
        <v>378.80000000000291</v>
      </c>
      <c r="CJ44" s="465"/>
      <c r="CK44" s="50">
        <v>0</v>
      </c>
      <c r="CL44" s="50">
        <v>0</v>
      </c>
      <c r="CM44" s="50">
        <v>0</v>
      </c>
      <c r="CN44" s="50">
        <v>248.90000000000003</v>
      </c>
      <c r="CO44" s="465"/>
      <c r="CP44" s="528">
        <v>0</v>
      </c>
      <c r="CQ44" s="528">
        <v>0</v>
      </c>
      <c r="CR44" s="528">
        <v>0</v>
      </c>
      <c r="CS44" s="50">
        <v>298.00000000000546</v>
      </c>
      <c r="CT44" s="465"/>
      <c r="CU44" s="50">
        <v>0</v>
      </c>
      <c r="CV44" s="50">
        <v>0</v>
      </c>
      <c r="CW44" s="50">
        <v>0</v>
      </c>
      <c r="CX44" s="50">
        <v>338.50000000000364</v>
      </c>
      <c r="CY44" s="465"/>
      <c r="CZ44" s="50">
        <v>0</v>
      </c>
      <c r="DA44" s="50">
        <v>0</v>
      </c>
      <c r="DB44" s="50">
        <v>0</v>
      </c>
      <c r="DC44" s="50">
        <v>379.2</v>
      </c>
      <c r="DD44" s="465"/>
      <c r="DE44" s="528">
        <v>0</v>
      </c>
      <c r="DF44" s="528">
        <v>0</v>
      </c>
      <c r="DG44" s="528">
        <v>0</v>
      </c>
      <c r="DH44" s="50">
        <v>658.10000000000218</v>
      </c>
      <c r="DI44" s="465"/>
      <c r="DJ44" s="528">
        <v>0</v>
      </c>
      <c r="DK44" s="528">
        <v>0</v>
      </c>
      <c r="DL44" s="528">
        <v>0</v>
      </c>
      <c r="DM44" s="50">
        <v>610.10000000000036</v>
      </c>
      <c r="DN44" s="465"/>
      <c r="DO44" s="50">
        <v>0</v>
      </c>
      <c r="DP44" s="50">
        <v>0</v>
      </c>
      <c r="DQ44" s="50">
        <v>0</v>
      </c>
      <c r="DR44" s="50">
        <v>387.29999999999927</v>
      </c>
      <c r="DS44" s="465"/>
      <c r="DT44" s="50"/>
      <c r="DU44" s="50"/>
      <c r="DV44" s="50"/>
      <c r="DW44" s="50"/>
      <c r="DX44" s="465"/>
      <c r="DY44" s="50"/>
      <c r="DZ44" s="50"/>
      <c r="EA44" s="50"/>
      <c r="EB44" s="50"/>
      <c r="EC44" s="465"/>
      <c r="ED44" s="50"/>
      <c r="EE44" s="50"/>
      <c r="EF44" s="50"/>
      <c r="EG44" s="50"/>
      <c r="EH44" s="465"/>
      <c r="EI44" s="50"/>
      <c r="EJ44" s="50"/>
      <c r="EK44" s="50"/>
      <c r="EL44" s="50"/>
      <c r="EM44" s="465"/>
      <c r="EN44" s="50"/>
      <c r="EO44" s="50"/>
      <c r="EP44" s="50"/>
      <c r="EQ44" s="50"/>
      <c r="ER44" s="465"/>
      <c r="ES44" s="50"/>
      <c r="ET44" s="50"/>
      <c r="EU44" s="50"/>
      <c r="EV44" s="50"/>
      <c r="EW44" s="465"/>
      <c r="EX44" s="50"/>
      <c r="EY44" s="50"/>
      <c r="EZ44" s="50"/>
      <c r="FA44" s="50"/>
      <c r="FB44" s="465"/>
      <c r="FC44" s="50"/>
      <c r="FD44" s="50"/>
      <c r="FE44" s="50"/>
      <c r="FF44" s="50"/>
      <c r="FG44" s="465"/>
      <c r="FH44" s="50"/>
      <c r="FI44" s="50"/>
      <c r="FJ44" s="50"/>
      <c r="FK44" s="50"/>
      <c r="FL44" s="465"/>
      <c r="FM44" s="50"/>
      <c r="FN44" s="50"/>
      <c r="FO44" s="50"/>
      <c r="FP44" s="50"/>
      <c r="FQ44" s="465"/>
      <c r="FR44" s="50"/>
      <c r="FS44" s="50"/>
      <c r="FT44" s="50"/>
      <c r="FU44" s="50"/>
      <c r="FV44" s="465"/>
      <c r="FW44" s="50"/>
      <c r="FX44" s="50"/>
      <c r="FY44" s="50"/>
      <c r="FZ44" s="50"/>
      <c r="GA44" s="465"/>
      <c r="GB44" s="50"/>
      <c r="GC44" s="50"/>
      <c r="GD44" s="50"/>
      <c r="GE44" s="50"/>
      <c r="GF44" s="465"/>
      <c r="GG44" s="50"/>
      <c r="GH44" s="50"/>
      <c r="GI44" s="50"/>
      <c r="GJ44" s="50"/>
      <c r="GK44" s="465"/>
      <c r="GL44" s="50"/>
      <c r="GM44" s="50"/>
      <c r="GN44" s="50"/>
      <c r="GO44" s="50"/>
      <c r="GP44" s="465"/>
      <c r="GU44" s="143"/>
      <c r="GV44" s="459"/>
      <c r="HD44" s="143"/>
      <c r="HE44" s="459"/>
      <c r="HM44" s="143"/>
      <c r="HN44" s="459"/>
      <c r="HW44" s="459"/>
      <c r="IF44" s="459"/>
      <c r="IO44" s="459"/>
      <c r="IX44" s="459"/>
      <c r="JG44" s="459"/>
      <c r="JP44" s="459"/>
      <c r="JY44" s="459"/>
      <c r="KH44" s="459"/>
      <c r="KQ44" s="459"/>
      <c r="KZ44" s="459"/>
      <c r="MA44" s="459"/>
      <c r="MJ44" s="459"/>
      <c r="MS44" s="459"/>
      <c r="NB44" s="459"/>
      <c r="NK44" s="459"/>
      <c r="NT44" s="459"/>
      <c r="NZ44" s="37"/>
    </row>
    <row r="45" spans="1:391" s="39" customFormat="1" ht="18">
      <c r="A45" s="41" t="s">
        <v>3397</v>
      </c>
      <c r="B45" s="46">
        <f t="shared" si="1"/>
        <v>11502.499999999993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5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5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5"/>
      <c r="S45" s="453">
        <v>0</v>
      </c>
      <c r="T45" s="50">
        <v>0</v>
      </c>
      <c r="U45" s="498">
        <v>0</v>
      </c>
      <c r="V45" s="50">
        <f>'Punten per wedstrijd'!F44</f>
        <v>219.69999999999959</v>
      </c>
      <c r="W45" s="465"/>
      <c r="X45" s="50">
        <v>0</v>
      </c>
      <c r="Y45" s="50">
        <v>0</v>
      </c>
      <c r="Z45" s="50">
        <v>0</v>
      </c>
      <c r="AA45" s="50">
        <v>286.50000000000045</v>
      </c>
      <c r="AB45" s="465"/>
      <c r="AC45" s="50">
        <v>0</v>
      </c>
      <c r="AD45" s="50">
        <v>0</v>
      </c>
      <c r="AE45" s="50">
        <v>0</v>
      </c>
      <c r="AF45" s="50">
        <v>805.00000000000091</v>
      </c>
      <c r="AG45" s="465"/>
      <c r="AH45" s="50">
        <v>0</v>
      </c>
      <c r="AI45" s="50">
        <v>0</v>
      </c>
      <c r="AJ45" s="50">
        <v>0</v>
      </c>
      <c r="AK45" s="50">
        <v>791.45000000000027</v>
      </c>
      <c r="AL45" s="465"/>
      <c r="AM45" s="453">
        <v>0</v>
      </c>
      <c r="AN45" s="453">
        <v>0</v>
      </c>
      <c r="AO45" s="453">
        <v>0</v>
      </c>
      <c r="AP45" s="50">
        <v>645.15000000000055</v>
      </c>
      <c r="AQ45" s="465"/>
      <c r="AR45" s="50">
        <v>0</v>
      </c>
      <c r="AS45" s="50">
        <v>0</v>
      </c>
      <c r="AT45" s="50">
        <v>0</v>
      </c>
      <c r="AU45" s="50">
        <v>140.80000000000001</v>
      </c>
      <c r="AV45" s="465"/>
      <c r="AW45" s="50">
        <v>0</v>
      </c>
      <c r="AX45" s="50">
        <v>0</v>
      </c>
      <c r="AY45" s="50">
        <v>0</v>
      </c>
      <c r="AZ45" s="50">
        <v>906.60000000000036</v>
      </c>
      <c r="BA45" s="465"/>
      <c r="BB45" s="50">
        <v>0</v>
      </c>
      <c r="BC45" s="50">
        <v>0</v>
      </c>
      <c r="BD45" s="50">
        <v>0</v>
      </c>
      <c r="BE45" s="50">
        <v>517.29999999999995</v>
      </c>
      <c r="BF45" s="465"/>
      <c r="BG45" s="50">
        <v>0</v>
      </c>
      <c r="BH45" s="50">
        <v>0</v>
      </c>
      <c r="BI45" s="50">
        <v>0</v>
      </c>
      <c r="BJ45" s="50">
        <v>266</v>
      </c>
      <c r="BK45" s="465"/>
      <c r="BL45" s="50">
        <v>0</v>
      </c>
      <c r="BM45" s="50">
        <v>0</v>
      </c>
      <c r="BN45" s="50">
        <v>0</v>
      </c>
      <c r="BO45" s="50">
        <v>188.8</v>
      </c>
      <c r="BP45" s="465"/>
      <c r="BQ45" s="50">
        <v>0</v>
      </c>
      <c r="BR45" s="50">
        <v>0</v>
      </c>
      <c r="BS45" s="50">
        <v>0</v>
      </c>
      <c r="BT45" s="50">
        <v>611.34999999999945</v>
      </c>
      <c r="BU45" s="465"/>
      <c r="BV45" s="50">
        <v>0</v>
      </c>
      <c r="BW45" s="50">
        <v>0</v>
      </c>
      <c r="BX45" s="50">
        <v>0</v>
      </c>
      <c r="BY45" s="50">
        <v>578.50000000000091</v>
      </c>
      <c r="BZ45" s="465"/>
      <c r="CA45" s="50">
        <v>0</v>
      </c>
      <c r="CB45" s="50">
        <v>0</v>
      </c>
      <c r="CC45" s="50">
        <v>0</v>
      </c>
      <c r="CD45" s="50">
        <v>404.75000000000182</v>
      </c>
      <c r="CE45" s="465"/>
      <c r="CF45" s="50">
        <v>0</v>
      </c>
      <c r="CG45" s="50">
        <v>0</v>
      </c>
      <c r="CH45" s="50">
        <v>0</v>
      </c>
      <c r="CI45" s="50">
        <v>312.80000000000109</v>
      </c>
      <c r="CJ45" s="465"/>
      <c r="CK45" s="50">
        <v>0</v>
      </c>
      <c r="CL45" s="50">
        <v>0</v>
      </c>
      <c r="CM45" s="50">
        <v>0</v>
      </c>
      <c r="CN45" s="50">
        <v>229</v>
      </c>
      <c r="CO45" s="465"/>
      <c r="CP45" s="528">
        <v>0</v>
      </c>
      <c r="CQ45" s="528">
        <v>0</v>
      </c>
      <c r="CR45" s="528">
        <v>0</v>
      </c>
      <c r="CS45" s="50">
        <v>304.49999999999818</v>
      </c>
      <c r="CT45" s="465"/>
      <c r="CU45" s="50">
        <v>0</v>
      </c>
      <c r="CV45" s="50">
        <v>0</v>
      </c>
      <c r="CW45" s="50">
        <v>0</v>
      </c>
      <c r="CX45" s="50">
        <v>231.19999999999891</v>
      </c>
      <c r="CY45" s="465"/>
      <c r="CZ45" s="50">
        <v>0</v>
      </c>
      <c r="DA45" s="50">
        <v>0</v>
      </c>
      <c r="DB45" s="50">
        <v>0</v>
      </c>
      <c r="DC45" s="50">
        <v>9.1</v>
      </c>
      <c r="DD45" s="465"/>
      <c r="DE45" s="528">
        <v>0</v>
      </c>
      <c r="DF45" s="528">
        <v>0</v>
      </c>
      <c r="DG45" s="528">
        <v>0</v>
      </c>
      <c r="DH45" s="50">
        <v>1450.2999999999993</v>
      </c>
      <c r="DI45" s="465"/>
      <c r="DJ45" s="528">
        <v>0</v>
      </c>
      <c r="DK45" s="528">
        <v>0</v>
      </c>
      <c r="DL45" s="528">
        <v>0</v>
      </c>
      <c r="DM45" s="50">
        <v>617.09999999999491</v>
      </c>
      <c r="DN45" s="465"/>
      <c r="DO45" s="50">
        <v>0</v>
      </c>
      <c r="DP45" s="50">
        <v>0</v>
      </c>
      <c r="DQ45" s="50">
        <v>0</v>
      </c>
      <c r="DR45" s="50">
        <v>636.09999999999491</v>
      </c>
      <c r="DS45" s="465"/>
      <c r="DT45" s="50"/>
      <c r="DU45" s="50"/>
      <c r="DV45" s="50"/>
      <c r="DW45" s="50"/>
      <c r="DX45" s="465"/>
      <c r="DY45" s="50"/>
      <c r="DZ45" s="50"/>
      <c r="EA45" s="50"/>
      <c r="EB45" s="50"/>
      <c r="EC45" s="465"/>
      <c r="ED45" s="50"/>
      <c r="EE45" s="50"/>
      <c r="EF45" s="50"/>
      <c r="EG45" s="50"/>
      <c r="EH45" s="465"/>
      <c r="EI45" s="50"/>
      <c r="EJ45" s="50"/>
      <c r="EK45" s="50"/>
      <c r="EL45" s="50"/>
      <c r="EM45" s="465"/>
      <c r="EN45" s="50"/>
      <c r="EO45" s="50"/>
      <c r="EP45" s="50"/>
      <c r="EQ45" s="50"/>
      <c r="ER45" s="465"/>
      <c r="ES45" s="50"/>
      <c r="ET45" s="50"/>
      <c r="EU45" s="50"/>
      <c r="EV45" s="50"/>
      <c r="EW45" s="465"/>
      <c r="EX45" s="50"/>
      <c r="EY45" s="50"/>
      <c r="EZ45" s="50"/>
      <c r="FA45" s="50"/>
      <c r="FB45" s="465"/>
      <c r="FC45" s="50"/>
      <c r="FD45" s="50"/>
      <c r="FE45" s="50"/>
      <c r="FF45" s="50"/>
      <c r="FG45" s="465"/>
      <c r="FH45" s="50"/>
      <c r="FI45" s="50"/>
      <c r="FJ45" s="50"/>
      <c r="FK45" s="50"/>
      <c r="FL45" s="465"/>
      <c r="FM45" s="50"/>
      <c r="FN45" s="50"/>
      <c r="FO45" s="50"/>
      <c r="FP45" s="50"/>
      <c r="FQ45" s="465"/>
      <c r="FR45" s="50"/>
      <c r="FS45" s="50"/>
      <c r="FT45" s="50"/>
      <c r="FU45" s="50"/>
      <c r="FV45" s="465"/>
      <c r="FW45" s="50"/>
      <c r="FX45" s="50"/>
      <c r="FY45" s="50"/>
      <c r="FZ45" s="50"/>
      <c r="GA45" s="465"/>
      <c r="GB45" s="50"/>
      <c r="GC45" s="50"/>
      <c r="GD45" s="50"/>
      <c r="GE45" s="50"/>
      <c r="GF45" s="465"/>
      <c r="GG45" s="50"/>
      <c r="GH45" s="50"/>
      <c r="GI45" s="50"/>
      <c r="GJ45" s="50"/>
      <c r="GK45" s="465"/>
      <c r="GL45" s="50"/>
      <c r="GM45" s="50"/>
      <c r="GN45" s="50"/>
      <c r="GO45" s="50"/>
      <c r="GP45" s="465"/>
      <c r="GU45" s="143"/>
      <c r="GV45" s="459"/>
      <c r="HD45" s="143"/>
      <c r="HE45" s="459"/>
      <c r="HM45" s="143"/>
      <c r="HN45" s="459"/>
      <c r="HW45" s="459"/>
      <c r="IF45" s="459"/>
      <c r="IO45" s="459"/>
      <c r="IX45" s="459"/>
      <c r="JG45" s="459"/>
      <c r="JP45" s="459"/>
      <c r="JY45" s="459"/>
      <c r="KH45" s="459"/>
      <c r="KQ45" s="459"/>
      <c r="KZ45" s="459"/>
      <c r="MA45" s="459"/>
      <c r="MJ45" s="459"/>
      <c r="MS45" s="459"/>
      <c r="NB45" s="459"/>
      <c r="NK45" s="459"/>
      <c r="NT45" s="459"/>
      <c r="NZ45" s="37"/>
    </row>
    <row r="46" spans="1:391" ht="18">
      <c r="A46" s="41" t="s">
        <v>3375</v>
      </c>
      <c r="B46" s="46">
        <f t="shared" si="1"/>
        <v>8253.5000000000182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5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5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5"/>
      <c r="S46" s="453">
        <v>0</v>
      </c>
      <c r="T46" s="50">
        <v>0</v>
      </c>
      <c r="U46" s="498">
        <v>0</v>
      </c>
      <c r="V46" s="50">
        <f>'Punten per wedstrijd'!F45</f>
        <v>339.99999999999977</v>
      </c>
      <c r="W46" s="465"/>
      <c r="X46" s="50">
        <v>0</v>
      </c>
      <c r="Y46" s="50">
        <v>0</v>
      </c>
      <c r="Z46" s="50">
        <v>0</v>
      </c>
      <c r="AA46" s="50">
        <v>85.399999999999636</v>
      </c>
      <c r="AB46" s="465"/>
      <c r="AC46" s="50">
        <v>0</v>
      </c>
      <c r="AD46" s="50">
        <v>0</v>
      </c>
      <c r="AE46" s="50">
        <v>0</v>
      </c>
      <c r="AF46" s="50">
        <v>696.59999999999991</v>
      </c>
      <c r="AG46" s="465"/>
      <c r="AH46" s="50">
        <v>0</v>
      </c>
      <c r="AI46" s="50">
        <v>0</v>
      </c>
      <c r="AJ46" s="50">
        <v>0</v>
      </c>
      <c r="AK46" s="50">
        <v>385.49999999999955</v>
      </c>
      <c r="AL46" s="465"/>
      <c r="AM46" s="453">
        <v>0</v>
      </c>
      <c r="AN46" s="453">
        <v>0</v>
      </c>
      <c r="AO46" s="453">
        <v>0</v>
      </c>
      <c r="AP46" s="50">
        <v>557.89999999999964</v>
      </c>
      <c r="AQ46" s="465"/>
      <c r="AR46" s="50">
        <v>0</v>
      </c>
      <c r="AS46" s="50">
        <v>0</v>
      </c>
      <c r="AT46" s="50">
        <v>0</v>
      </c>
      <c r="AU46" s="50">
        <v>263.59999999999997</v>
      </c>
      <c r="AV46" s="465"/>
      <c r="AW46" s="50">
        <v>0</v>
      </c>
      <c r="AX46" s="50">
        <v>0</v>
      </c>
      <c r="AY46" s="50">
        <v>0</v>
      </c>
      <c r="AZ46" s="50">
        <v>379.600000000004</v>
      </c>
      <c r="BA46" s="465"/>
      <c r="BB46" s="50">
        <v>0</v>
      </c>
      <c r="BC46" s="50">
        <v>0</v>
      </c>
      <c r="BD46" s="50">
        <v>0</v>
      </c>
      <c r="BE46" s="50">
        <v>496.5</v>
      </c>
      <c r="BF46" s="465"/>
      <c r="BG46" s="50">
        <v>0</v>
      </c>
      <c r="BH46" s="50">
        <v>0</v>
      </c>
      <c r="BI46" s="50">
        <v>0</v>
      </c>
      <c r="BJ46" s="50">
        <v>333.8</v>
      </c>
      <c r="BK46" s="465"/>
      <c r="BL46" s="50">
        <v>0</v>
      </c>
      <c r="BM46" s="50">
        <v>0</v>
      </c>
      <c r="BN46" s="50">
        <v>0</v>
      </c>
      <c r="BO46" s="50">
        <v>176.9</v>
      </c>
      <c r="BP46" s="465"/>
      <c r="BQ46" s="50">
        <v>0</v>
      </c>
      <c r="BR46" s="50">
        <v>0</v>
      </c>
      <c r="BS46" s="50">
        <v>0</v>
      </c>
      <c r="BT46" s="50">
        <v>496.60000000000309</v>
      </c>
      <c r="BU46" s="465"/>
      <c r="BV46" s="50">
        <v>0</v>
      </c>
      <c r="BW46" s="50">
        <v>0</v>
      </c>
      <c r="BX46" s="50">
        <v>0</v>
      </c>
      <c r="BY46" s="50">
        <v>644.50000000000091</v>
      </c>
      <c r="BZ46" s="465"/>
      <c r="CA46" s="50">
        <v>0</v>
      </c>
      <c r="CB46" s="50">
        <v>0</v>
      </c>
      <c r="CC46" s="50">
        <v>0</v>
      </c>
      <c r="CD46" s="50">
        <v>544.19999999999982</v>
      </c>
      <c r="CE46" s="465"/>
      <c r="CF46" s="50">
        <v>0</v>
      </c>
      <c r="CG46" s="50">
        <v>0</v>
      </c>
      <c r="CH46" s="50">
        <v>0</v>
      </c>
      <c r="CI46" s="50">
        <v>258.90000000000055</v>
      </c>
      <c r="CJ46" s="465"/>
      <c r="CK46" s="50">
        <v>0</v>
      </c>
      <c r="CL46" s="50">
        <v>0</v>
      </c>
      <c r="CM46" s="50">
        <v>0</v>
      </c>
      <c r="CN46" s="50">
        <v>384.3</v>
      </c>
      <c r="CO46" s="465"/>
      <c r="CP46" s="528">
        <v>0</v>
      </c>
      <c r="CQ46" s="528">
        <v>0</v>
      </c>
      <c r="CR46" s="528">
        <v>0</v>
      </c>
      <c r="CS46" s="50">
        <v>66.300000000000182</v>
      </c>
      <c r="CT46" s="465"/>
      <c r="CU46" s="50">
        <v>0</v>
      </c>
      <c r="CV46" s="50">
        <v>0</v>
      </c>
      <c r="CW46" s="50">
        <v>0</v>
      </c>
      <c r="CX46" s="50">
        <v>37.400000000000546</v>
      </c>
      <c r="CY46" s="465"/>
      <c r="CZ46" s="50">
        <v>0</v>
      </c>
      <c r="DA46" s="50">
        <v>0</v>
      </c>
      <c r="DB46" s="50">
        <v>0</v>
      </c>
      <c r="DC46" s="50">
        <v>29.700000000000003</v>
      </c>
      <c r="DD46" s="465"/>
      <c r="DE46" s="528">
        <v>0</v>
      </c>
      <c r="DF46" s="528">
        <v>0</v>
      </c>
      <c r="DG46" s="528">
        <v>0</v>
      </c>
      <c r="DH46" s="50">
        <v>701.40000000000146</v>
      </c>
      <c r="DI46" s="465"/>
      <c r="DJ46" s="528">
        <v>0</v>
      </c>
      <c r="DK46" s="528">
        <v>0</v>
      </c>
      <c r="DL46" s="528">
        <v>0</v>
      </c>
      <c r="DM46" s="50">
        <v>566.50000000000364</v>
      </c>
      <c r="DN46" s="465"/>
      <c r="DO46" s="50">
        <v>0</v>
      </c>
      <c r="DP46" s="50">
        <v>0</v>
      </c>
      <c r="DQ46" s="50">
        <v>0</v>
      </c>
      <c r="DR46" s="50">
        <v>359.40000000000509</v>
      </c>
      <c r="DS46" s="465"/>
      <c r="DT46" s="50"/>
      <c r="DU46" s="50"/>
      <c r="DV46" s="50"/>
      <c r="DW46" s="50"/>
      <c r="DX46" s="465"/>
      <c r="DY46" s="50"/>
      <c r="DZ46" s="50"/>
      <c r="EA46" s="50"/>
      <c r="EB46" s="50"/>
      <c r="EC46" s="465"/>
      <c r="ED46" s="50"/>
      <c r="EE46" s="50"/>
      <c r="EF46" s="50"/>
      <c r="EG46" s="50"/>
      <c r="EH46" s="465"/>
      <c r="EI46" s="50"/>
      <c r="EJ46" s="50"/>
      <c r="EK46" s="50"/>
      <c r="EL46" s="50"/>
      <c r="EM46" s="465"/>
      <c r="EN46" s="50"/>
      <c r="EO46" s="50"/>
      <c r="EP46" s="50"/>
      <c r="EQ46" s="50"/>
      <c r="ER46" s="465"/>
      <c r="ES46" s="50"/>
      <c r="ET46" s="50"/>
      <c r="EU46" s="50"/>
      <c r="EV46" s="50"/>
      <c r="EW46" s="465"/>
      <c r="EX46" s="50"/>
      <c r="EY46" s="50"/>
      <c r="EZ46" s="50"/>
      <c r="FA46" s="50"/>
      <c r="FB46" s="465"/>
      <c r="FC46" s="50"/>
      <c r="FD46" s="50"/>
      <c r="FE46" s="50"/>
      <c r="FF46" s="50"/>
      <c r="FG46" s="465"/>
      <c r="FH46" s="50"/>
      <c r="FI46" s="50"/>
      <c r="FJ46" s="50"/>
      <c r="FK46" s="50"/>
      <c r="FL46" s="465"/>
      <c r="FM46" s="50"/>
      <c r="FN46" s="50"/>
      <c r="FO46" s="50"/>
      <c r="FP46" s="50"/>
      <c r="FQ46" s="465"/>
      <c r="FR46" s="50"/>
      <c r="FS46" s="50"/>
      <c r="FT46" s="50"/>
      <c r="FU46" s="50"/>
      <c r="FV46" s="465"/>
      <c r="FW46" s="50"/>
      <c r="FX46" s="50"/>
      <c r="FY46" s="50"/>
      <c r="FZ46" s="50"/>
      <c r="GA46" s="465"/>
      <c r="GB46" s="50"/>
      <c r="GC46" s="50"/>
      <c r="GD46" s="50"/>
      <c r="GE46" s="50"/>
      <c r="GF46" s="465"/>
      <c r="GG46" s="50"/>
      <c r="GH46" s="50"/>
      <c r="GI46" s="50"/>
      <c r="GJ46" s="50"/>
      <c r="GK46" s="465"/>
      <c r="GL46" s="50"/>
      <c r="GM46" s="50"/>
      <c r="GN46" s="50"/>
      <c r="GO46" s="50"/>
      <c r="GP46" s="465"/>
    </row>
    <row r="47" spans="1:391" ht="18">
      <c r="A47" s="84" t="s">
        <v>1643</v>
      </c>
      <c r="B47" s="46">
        <f t="shared" si="1"/>
        <v>42384.512500000012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5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5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5"/>
      <c r="S47" s="453">
        <v>38.449999999999989</v>
      </c>
      <c r="T47" s="50">
        <v>40.39999999999992</v>
      </c>
      <c r="U47" s="498">
        <v>89.25</v>
      </c>
      <c r="V47" s="50">
        <f>'Punten per wedstrijd'!F46</f>
        <v>205.89999999999986</v>
      </c>
      <c r="W47" s="465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5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5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5"/>
      <c r="AM47" s="453">
        <v>105.67499999999995</v>
      </c>
      <c r="AN47" s="453">
        <v>115.04999999999995</v>
      </c>
      <c r="AO47" s="453">
        <v>119.24999999999932</v>
      </c>
      <c r="AP47" s="50">
        <v>468</v>
      </c>
      <c r="AQ47" s="465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5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5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5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5"/>
      <c r="BL47" s="50">
        <v>0</v>
      </c>
      <c r="BM47" s="50">
        <v>189.40000000000055</v>
      </c>
      <c r="BN47" s="50">
        <v>52.5</v>
      </c>
      <c r="BO47" s="50">
        <v>85.9</v>
      </c>
      <c r="BP47" s="465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5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5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5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5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5"/>
      <c r="CP47" s="528">
        <v>131.30000000000064</v>
      </c>
      <c r="CQ47" s="528">
        <v>288.64999999999964</v>
      </c>
      <c r="CR47" s="528">
        <v>263.85000000000014</v>
      </c>
      <c r="CS47" s="50">
        <v>280.30000000000291</v>
      </c>
      <c r="CT47" s="465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5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5"/>
      <c r="DE47" s="528">
        <v>161.42500000000109</v>
      </c>
      <c r="DF47" s="528">
        <v>724.20000000000073</v>
      </c>
      <c r="DG47" s="528">
        <v>1438.4249999999997</v>
      </c>
      <c r="DH47" s="50">
        <v>1840.5000000000036</v>
      </c>
      <c r="DI47" s="465"/>
      <c r="DJ47" s="528">
        <v>166.70000000000027</v>
      </c>
      <c r="DK47" s="528">
        <v>245.95000000000073</v>
      </c>
      <c r="DL47" s="528">
        <v>287.55000000000109</v>
      </c>
      <c r="DM47" s="50">
        <v>765.39999999999964</v>
      </c>
      <c r="DN47" s="465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5"/>
      <c r="DT47" s="50">
        <v>0</v>
      </c>
      <c r="DU47" s="50">
        <v>1635.1500000000005</v>
      </c>
      <c r="DV47" s="50">
        <v>2381.4750000000172</v>
      </c>
      <c r="DW47" s="50">
        <v>2600.8000000000502</v>
      </c>
      <c r="DX47" s="465"/>
      <c r="DY47" s="50">
        <v>0</v>
      </c>
      <c r="DZ47" s="50">
        <v>0</v>
      </c>
      <c r="EA47" s="50">
        <v>0</v>
      </c>
      <c r="EB47" s="50">
        <v>0</v>
      </c>
      <c r="EC47" s="465"/>
      <c r="ED47" s="50">
        <v>0</v>
      </c>
      <c r="EE47" s="50">
        <v>0</v>
      </c>
      <c r="EF47" s="50">
        <v>166.12499999999864</v>
      </c>
      <c r="EG47" s="50">
        <v>478.5</v>
      </c>
      <c r="EH47" s="465"/>
      <c r="EI47" s="50">
        <v>0</v>
      </c>
      <c r="EJ47" s="50">
        <v>128.75</v>
      </c>
      <c r="EK47" s="50">
        <v>108.29999999999973</v>
      </c>
      <c r="EL47" s="50">
        <v>155.69999999999891</v>
      </c>
      <c r="EM47" s="465"/>
      <c r="EN47" s="50">
        <v>0</v>
      </c>
      <c r="EO47" s="50">
        <v>153.85000000000127</v>
      </c>
      <c r="EP47" s="50">
        <v>334.65000000000055</v>
      </c>
      <c r="EQ47" s="50">
        <v>0</v>
      </c>
      <c r="ER47" s="465"/>
      <c r="ES47" s="50">
        <v>0</v>
      </c>
      <c r="ET47" s="50">
        <v>0</v>
      </c>
      <c r="EU47" s="50">
        <v>0</v>
      </c>
      <c r="EV47" s="50">
        <v>25.200000000000728</v>
      </c>
      <c r="EW47" s="465"/>
      <c r="EX47" s="50">
        <v>0</v>
      </c>
      <c r="EY47" s="50">
        <v>773.70000000002528</v>
      </c>
      <c r="EZ47" s="50">
        <v>1798.5374999999367</v>
      </c>
      <c r="FA47" s="50">
        <v>2661.2</v>
      </c>
      <c r="FB47" s="465"/>
      <c r="FC47" s="50">
        <v>0</v>
      </c>
      <c r="FD47" s="50">
        <v>143.75</v>
      </c>
      <c r="FE47" s="50">
        <v>141.375</v>
      </c>
      <c r="FF47" s="50">
        <v>16.299999999999272</v>
      </c>
      <c r="FG47" s="465"/>
      <c r="FH47" s="50">
        <v>0</v>
      </c>
      <c r="FI47" s="50">
        <v>0</v>
      </c>
      <c r="FJ47" s="50">
        <v>0</v>
      </c>
      <c r="FK47" s="50">
        <v>176.89999999999964</v>
      </c>
      <c r="FL47" s="465"/>
      <c r="FM47" s="50">
        <v>0</v>
      </c>
      <c r="FN47" s="50">
        <v>0</v>
      </c>
      <c r="FO47" s="50">
        <v>0</v>
      </c>
      <c r="FP47" s="50">
        <v>360.79999999999745</v>
      </c>
      <c r="FQ47" s="465"/>
      <c r="FR47" s="50">
        <v>0</v>
      </c>
      <c r="FS47" s="50">
        <v>0</v>
      </c>
      <c r="FT47" s="50">
        <v>0</v>
      </c>
      <c r="FU47" s="50">
        <v>0</v>
      </c>
      <c r="FV47" s="465"/>
      <c r="FW47" s="50">
        <v>0</v>
      </c>
      <c r="FX47" s="50">
        <v>83.849999999999682</v>
      </c>
      <c r="FY47" s="50">
        <v>454.91249999999945</v>
      </c>
      <c r="FZ47" s="50">
        <v>359.89999999999418</v>
      </c>
      <c r="GA47" s="465"/>
      <c r="GB47" s="50">
        <v>0</v>
      </c>
      <c r="GC47" s="50">
        <v>0</v>
      </c>
      <c r="GD47" s="50">
        <v>0</v>
      </c>
      <c r="GE47" s="50">
        <v>0</v>
      </c>
      <c r="GF47" s="465"/>
      <c r="GG47" s="50">
        <v>0</v>
      </c>
      <c r="GH47" s="50">
        <v>368.85000000000127</v>
      </c>
      <c r="GI47" s="50">
        <v>887.24999999999727</v>
      </c>
      <c r="GJ47" s="50">
        <v>795.59999999998763</v>
      </c>
      <c r="GK47" s="465"/>
      <c r="GL47" s="50">
        <v>0</v>
      </c>
      <c r="GM47" s="50">
        <v>116.50000000000364</v>
      </c>
      <c r="GN47" s="50">
        <v>151.125</v>
      </c>
      <c r="GO47" s="50">
        <v>253.50000000000364</v>
      </c>
      <c r="GP47" s="465"/>
      <c r="GV47" s="9"/>
      <c r="HE47" s="9"/>
      <c r="HN47" s="9"/>
      <c r="HW47" s="9"/>
      <c r="IF47" s="9"/>
      <c r="IO47" s="9"/>
      <c r="IX47" s="9"/>
      <c r="JG47" s="9"/>
      <c r="JP47" s="9"/>
      <c r="JY47" s="9"/>
      <c r="KH47" s="9"/>
      <c r="KQ47" s="9"/>
      <c r="KZ47" s="9"/>
      <c r="MA47" s="9"/>
      <c r="MJ47" s="9"/>
      <c r="MS47" s="9"/>
      <c r="NB47" s="9"/>
      <c r="NK47" s="9"/>
      <c r="NT47" s="9"/>
      <c r="NU47">
        <v>0</v>
      </c>
      <c r="NV47" s="9"/>
      <c r="NW47">
        <v>0</v>
      </c>
      <c r="NX47" s="9"/>
      <c r="NY47">
        <v>777.18749999999727</v>
      </c>
      <c r="NZ47" s="9"/>
      <c r="OA47">
        <v>0</v>
      </c>
    </row>
    <row r="48" spans="1:391" s="39" customFormat="1" ht="18">
      <c r="A48" s="84" t="s">
        <v>3371</v>
      </c>
      <c r="B48" s="46">
        <f t="shared" si="1"/>
        <v>12168.000000000025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5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5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5"/>
      <c r="S48" s="453">
        <v>0</v>
      </c>
      <c r="T48" s="50">
        <v>0</v>
      </c>
      <c r="U48" s="498">
        <v>0</v>
      </c>
      <c r="V48" s="50">
        <f>'Punten per wedstrijd'!F47</f>
        <v>380.49999999999955</v>
      </c>
      <c r="W48" s="465"/>
      <c r="X48" s="50">
        <v>0</v>
      </c>
      <c r="Y48" s="50">
        <v>0</v>
      </c>
      <c r="Z48" s="50">
        <v>0</v>
      </c>
      <c r="AA48" s="50">
        <v>179.09999999999945</v>
      </c>
      <c r="AB48" s="465"/>
      <c r="AC48" s="50">
        <v>0</v>
      </c>
      <c r="AD48" s="50">
        <v>0</v>
      </c>
      <c r="AE48" s="50">
        <v>0</v>
      </c>
      <c r="AF48" s="50">
        <v>631.19999999999936</v>
      </c>
      <c r="AG48" s="465"/>
      <c r="AH48" s="50">
        <v>0</v>
      </c>
      <c r="AI48" s="50">
        <v>0</v>
      </c>
      <c r="AJ48" s="50">
        <v>0</v>
      </c>
      <c r="AK48" s="50">
        <v>593.44999999999982</v>
      </c>
      <c r="AL48" s="465"/>
      <c r="AM48" s="453">
        <v>0</v>
      </c>
      <c r="AN48" s="453">
        <v>0</v>
      </c>
      <c r="AO48" s="453">
        <v>0</v>
      </c>
      <c r="AP48" s="50">
        <v>860.35000000000082</v>
      </c>
      <c r="AQ48" s="465"/>
      <c r="AR48" s="50">
        <v>0</v>
      </c>
      <c r="AS48" s="50">
        <v>0</v>
      </c>
      <c r="AT48" s="50">
        <v>0</v>
      </c>
      <c r="AU48" s="50">
        <v>380.6</v>
      </c>
      <c r="AV48" s="465"/>
      <c r="AW48" s="50">
        <v>0</v>
      </c>
      <c r="AX48" s="50">
        <v>0</v>
      </c>
      <c r="AY48" s="50">
        <v>0</v>
      </c>
      <c r="AZ48" s="50">
        <v>834.00000000000273</v>
      </c>
      <c r="BA48" s="465"/>
      <c r="BB48" s="50">
        <v>0</v>
      </c>
      <c r="BC48" s="50">
        <v>0</v>
      </c>
      <c r="BD48" s="50">
        <v>0</v>
      </c>
      <c r="BE48" s="50">
        <v>600.5</v>
      </c>
      <c r="BF48" s="465"/>
      <c r="BG48" s="50">
        <v>0</v>
      </c>
      <c r="BH48" s="50">
        <v>0</v>
      </c>
      <c r="BI48" s="50">
        <v>0</v>
      </c>
      <c r="BJ48" s="50">
        <v>304.89999999999998</v>
      </c>
      <c r="BK48" s="465"/>
      <c r="BL48" s="50">
        <v>0</v>
      </c>
      <c r="BM48" s="50">
        <v>0</v>
      </c>
      <c r="BN48" s="50">
        <v>0</v>
      </c>
      <c r="BO48" s="50">
        <v>291.5</v>
      </c>
      <c r="BP48" s="465"/>
      <c r="BQ48" s="50">
        <v>0</v>
      </c>
      <c r="BR48" s="50">
        <v>0</v>
      </c>
      <c r="BS48" s="50">
        <v>0</v>
      </c>
      <c r="BT48" s="50">
        <v>613.85000000000127</v>
      </c>
      <c r="BU48" s="465"/>
      <c r="BV48" s="50">
        <v>0</v>
      </c>
      <c r="BW48" s="50">
        <v>0</v>
      </c>
      <c r="BX48" s="50">
        <v>0</v>
      </c>
      <c r="BY48" s="50">
        <v>303.70000000000164</v>
      </c>
      <c r="BZ48" s="465"/>
      <c r="CA48" s="50">
        <v>0</v>
      </c>
      <c r="CB48" s="50">
        <v>0</v>
      </c>
      <c r="CC48" s="50">
        <v>0</v>
      </c>
      <c r="CD48" s="50">
        <v>621.15000000000327</v>
      </c>
      <c r="CE48" s="465"/>
      <c r="CF48" s="50">
        <v>0</v>
      </c>
      <c r="CG48" s="50">
        <v>0</v>
      </c>
      <c r="CH48" s="50">
        <v>0</v>
      </c>
      <c r="CI48" s="50">
        <v>358.80000000000109</v>
      </c>
      <c r="CJ48" s="465"/>
      <c r="CK48" s="50">
        <v>0</v>
      </c>
      <c r="CL48" s="50">
        <v>0</v>
      </c>
      <c r="CM48" s="50">
        <v>0</v>
      </c>
      <c r="CN48" s="50">
        <v>190.70000000000002</v>
      </c>
      <c r="CO48" s="465"/>
      <c r="CP48" s="528">
        <v>0</v>
      </c>
      <c r="CQ48" s="528">
        <v>0</v>
      </c>
      <c r="CR48" s="528">
        <v>0</v>
      </c>
      <c r="CS48" s="50">
        <v>377.60000000000036</v>
      </c>
      <c r="CT48" s="465"/>
      <c r="CU48" s="50">
        <v>0</v>
      </c>
      <c r="CV48" s="50">
        <v>0</v>
      </c>
      <c r="CW48" s="50">
        <v>0</v>
      </c>
      <c r="CX48" s="50">
        <v>338.00000000000546</v>
      </c>
      <c r="CY48" s="465"/>
      <c r="CZ48" s="50">
        <v>0</v>
      </c>
      <c r="DA48" s="50">
        <v>0</v>
      </c>
      <c r="DB48" s="50">
        <v>0</v>
      </c>
      <c r="DC48" s="50">
        <v>327</v>
      </c>
      <c r="DD48" s="465"/>
      <c r="DE48" s="528">
        <v>0</v>
      </c>
      <c r="DF48" s="528">
        <v>0</v>
      </c>
      <c r="DG48" s="528">
        <v>0</v>
      </c>
      <c r="DH48" s="50">
        <v>1787.2000000000044</v>
      </c>
      <c r="DI48" s="465"/>
      <c r="DJ48" s="528">
        <v>0</v>
      </c>
      <c r="DK48" s="528">
        <v>0</v>
      </c>
      <c r="DL48" s="528">
        <v>0</v>
      </c>
      <c r="DM48" s="50">
        <v>519.50000000000364</v>
      </c>
      <c r="DN48" s="465"/>
      <c r="DO48" s="50">
        <v>0</v>
      </c>
      <c r="DP48" s="50">
        <v>0</v>
      </c>
      <c r="DQ48" s="50">
        <v>0</v>
      </c>
      <c r="DR48" s="50">
        <v>553.50000000000364</v>
      </c>
      <c r="DS48" s="465"/>
      <c r="DT48" s="50"/>
      <c r="DU48" s="50"/>
      <c r="DV48" s="50"/>
      <c r="DW48" s="50"/>
      <c r="DX48" s="465"/>
      <c r="DY48" s="50"/>
      <c r="DZ48" s="50"/>
      <c r="EA48" s="50"/>
      <c r="EB48" s="50"/>
      <c r="EC48" s="465"/>
      <c r="ED48" s="50"/>
      <c r="EE48" s="50"/>
      <c r="EF48" s="50"/>
      <c r="EG48" s="50"/>
      <c r="EH48" s="465"/>
      <c r="EI48" s="50"/>
      <c r="EJ48" s="50"/>
      <c r="EK48" s="50"/>
      <c r="EL48" s="50"/>
      <c r="EM48" s="465"/>
      <c r="EN48" s="50"/>
      <c r="EO48" s="50"/>
      <c r="EP48" s="50"/>
      <c r="EQ48" s="50"/>
      <c r="ER48" s="465"/>
      <c r="ES48" s="50"/>
      <c r="ET48" s="50"/>
      <c r="EU48" s="50"/>
      <c r="EV48" s="50"/>
      <c r="EW48" s="465"/>
      <c r="EX48" s="50"/>
      <c r="EY48" s="50"/>
      <c r="EZ48" s="50"/>
      <c r="FA48" s="50"/>
      <c r="FB48" s="465"/>
      <c r="FC48" s="50"/>
      <c r="FD48" s="50"/>
      <c r="FE48" s="50"/>
      <c r="FF48" s="50"/>
      <c r="FG48" s="465"/>
      <c r="FH48" s="50"/>
      <c r="FI48" s="50"/>
      <c r="FJ48" s="50"/>
      <c r="FK48" s="50"/>
      <c r="FL48" s="465"/>
      <c r="FM48" s="50"/>
      <c r="FN48" s="50"/>
      <c r="FO48" s="50"/>
      <c r="FP48" s="50"/>
      <c r="FQ48" s="465"/>
      <c r="FR48" s="50"/>
      <c r="FS48" s="50"/>
      <c r="FT48" s="50"/>
      <c r="FU48" s="50"/>
      <c r="FV48" s="465"/>
      <c r="FW48" s="50"/>
      <c r="FX48" s="50"/>
      <c r="FY48" s="50"/>
      <c r="FZ48" s="50"/>
      <c r="GA48" s="465"/>
      <c r="GB48" s="50"/>
      <c r="GC48" s="50"/>
      <c r="GD48" s="50"/>
      <c r="GE48" s="50"/>
      <c r="GF48" s="465"/>
      <c r="GG48" s="50"/>
      <c r="GH48" s="50"/>
      <c r="GI48" s="50"/>
      <c r="GJ48" s="50"/>
      <c r="GK48" s="465"/>
      <c r="GL48" s="50"/>
      <c r="GM48" s="50"/>
      <c r="GN48" s="50"/>
      <c r="GO48" s="50"/>
      <c r="GP48" s="465"/>
      <c r="GV48" s="459"/>
      <c r="HE48" s="459"/>
      <c r="HN48" s="459"/>
      <c r="HW48" s="459"/>
      <c r="IF48" s="459"/>
      <c r="IO48" s="459"/>
      <c r="IX48" s="459"/>
      <c r="JG48" s="459"/>
      <c r="JP48" s="459"/>
      <c r="JY48" s="459"/>
      <c r="KH48" s="459"/>
      <c r="KQ48" s="459"/>
      <c r="KZ48" s="459"/>
      <c r="MA48" s="459"/>
      <c r="MJ48" s="459"/>
      <c r="MS48" s="459"/>
      <c r="NB48" s="459"/>
      <c r="NK48" s="459"/>
      <c r="NT48" s="459"/>
      <c r="NZ48" s="37"/>
    </row>
    <row r="49" spans="1:391" ht="18">
      <c r="A49" s="41" t="s">
        <v>800</v>
      </c>
      <c r="B49" s="46">
        <f t="shared" si="1"/>
        <v>60159.399999999943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5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5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5"/>
      <c r="S49" s="453">
        <v>70.125</v>
      </c>
      <c r="T49" s="50">
        <v>177.60000000000002</v>
      </c>
      <c r="U49" s="498">
        <v>134.99999999999966</v>
      </c>
      <c r="V49" s="50">
        <f>'Punten per wedstrijd'!F48</f>
        <v>293.29999999999927</v>
      </c>
      <c r="W49" s="465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5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5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5"/>
      <c r="AM49" s="453">
        <v>119.1999999999997</v>
      </c>
      <c r="AN49" s="453">
        <v>197.59999999999945</v>
      </c>
      <c r="AO49" s="453">
        <v>155.92499999999905</v>
      </c>
      <c r="AP49" s="50">
        <v>586.05000000000018</v>
      </c>
      <c r="AQ49" s="465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5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5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5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5"/>
      <c r="BL49" s="50">
        <v>0</v>
      </c>
      <c r="BM49" s="50">
        <v>8.8499999999994543</v>
      </c>
      <c r="BN49" s="50">
        <v>139.12499999999932</v>
      </c>
      <c r="BO49" s="50">
        <v>266</v>
      </c>
      <c r="BP49" s="465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5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5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5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5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5"/>
      <c r="CP49" s="528">
        <v>135.57500000000027</v>
      </c>
      <c r="CQ49" s="528">
        <v>267.30000000000018</v>
      </c>
      <c r="CR49" s="528">
        <v>278.62499999999727</v>
      </c>
      <c r="CS49" s="50">
        <v>431.80000000000473</v>
      </c>
      <c r="CT49" s="465"/>
      <c r="CU49" s="50">
        <v>0</v>
      </c>
      <c r="CV49" s="50">
        <v>240.5</v>
      </c>
      <c r="CW49" s="50">
        <v>439.80000000000109</v>
      </c>
      <c r="CX49" s="50">
        <v>689.100000000004</v>
      </c>
      <c r="CY49" s="465"/>
      <c r="CZ49" s="50">
        <v>0</v>
      </c>
      <c r="DA49" s="50">
        <v>98.249999999998181</v>
      </c>
      <c r="DB49" s="50">
        <v>19.800000000001091</v>
      </c>
      <c r="DC49" s="50">
        <v>192</v>
      </c>
      <c r="DD49" s="465"/>
      <c r="DE49" s="528">
        <v>218.85000000000082</v>
      </c>
      <c r="DF49" s="528">
        <v>1642.2999999999993</v>
      </c>
      <c r="DG49" s="528">
        <v>2019.4499999999989</v>
      </c>
      <c r="DH49" s="50">
        <v>2190.0000000000055</v>
      </c>
      <c r="DI49" s="465"/>
      <c r="DJ49" s="528">
        <v>171.79999999999995</v>
      </c>
      <c r="DK49" s="528">
        <v>165.74999999999909</v>
      </c>
      <c r="DL49" s="528">
        <v>636.07500000000027</v>
      </c>
      <c r="DM49" s="50">
        <v>591.50000000000364</v>
      </c>
      <c r="DN49" s="465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5"/>
      <c r="DT49" s="50">
        <v>818.54999999999882</v>
      </c>
      <c r="DU49" s="50">
        <v>2140.1999999999985</v>
      </c>
      <c r="DV49" s="50">
        <v>2144.25</v>
      </c>
      <c r="DW49" s="50">
        <v>4293.0999999999985</v>
      </c>
      <c r="DX49" s="465"/>
      <c r="DY49" s="50">
        <v>46.949999999998909</v>
      </c>
      <c r="DZ49" s="50">
        <v>0</v>
      </c>
      <c r="EA49" s="50">
        <v>0</v>
      </c>
      <c r="EB49" s="50">
        <v>0</v>
      </c>
      <c r="EC49" s="465"/>
      <c r="ED49" s="50">
        <v>32.374999999999091</v>
      </c>
      <c r="EE49" s="50">
        <v>0</v>
      </c>
      <c r="EF49" s="50">
        <v>164.17499999999836</v>
      </c>
      <c r="EG49" s="50">
        <v>432.49999999999636</v>
      </c>
      <c r="EH49" s="465"/>
      <c r="EI49" s="50">
        <v>76.875</v>
      </c>
      <c r="EJ49" s="50">
        <v>217.79999999999927</v>
      </c>
      <c r="EK49" s="50">
        <v>29.024999999997817</v>
      </c>
      <c r="EL49" s="50">
        <v>437.89999999999782</v>
      </c>
      <c r="EM49" s="465"/>
      <c r="EN49" s="50">
        <v>67.224999999999454</v>
      </c>
      <c r="EO49" s="50">
        <v>241.25000000000091</v>
      </c>
      <c r="EP49" s="50">
        <v>107.77500000000327</v>
      </c>
      <c r="EQ49" s="50">
        <v>0</v>
      </c>
      <c r="ER49" s="465"/>
      <c r="ES49" s="50">
        <v>110.46249999999964</v>
      </c>
      <c r="ET49" s="50">
        <v>0</v>
      </c>
      <c r="EU49" s="50">
        <v>0</v>
      </c>
      <c r="EV49" s="50">
        <v>227.5</v>
      </c>
      <c r="EW49" s="465"/>
      <c r="EX49" s="50">
        <v>553.82500000000164</v>
      </c>
      <c r="EY49" s="50">
        <v>1773.4500000000262</v>
      </c>
      <c r="EZ49" s="50">
        <v>3004.8749999999236</v>
      </c>
      <c r="FA49" s="50">
        <v>4701.4999999999991</v>
      </c>
      <c r="FB49" s="465"/>
      <c r="FC49" s="50">
        <v>81.399999999998727</v>
      </c>
      <c r="FD49" s="50">
        <v>157.00000000000045</v>
      </c>
      <c r="FE49" s="50">
        <v>138.07500000000164</v>
      </c>
      <c r="FF49" s="50">
        <v>240.00000000000364</v>
      </c>
      <c r="FG49" s="465"/>
      <c r="FH49" s="50">
        <v>80.624999999998181</v>
      </c>
      <c r="FI49" s="50">
        <v>0</v>
      </c>
      <c r="FJ49" s="50">
        <v>0</v>
      </c>
      <c r="FK49" s="50">
        <v>282.50000000000728</v>
      </c>
      <c r="FL49" s="465"/>
      <c r="FM49" s="50">
        <v>65.362499999999272</v>
      </c>
      <c r="FN49" s="50">
        <v>0</v>
      </c>
      <c r="FO49" s="50">
        <v>0</v>
      </c>
      <c r="FP49" s="50">
        <v>519.00000000000728</v>
      </c>
      <c r="FQ49" s="465"/>
      <c r="FR49" s="50">
        <v>42.9249999999995</v>
      </c>
      <c r="FS49" s="50">
        <v>0</v>
      </c>
      <c r="FT49" s="50">
        <v>0</v>
      </c>
      <c r="FU49" s="50">
        <v>0</v>
      </c>
      <c r="FV49" s="465"/>
      <c r="FW49" s="50">
        <v>90.625000000000909</v>
      </c>
      <c r="FX49" s="50">
        <v>40.099999999999</v>
      </c>
      <c r="FY49" s="50">
        <v>426.48749999999563</v>
      </c>
      <c r="FZ49" s="50">
        <v>603.80000000000655</v>
      </c>
      <c r="GA49" s="465"/>
      <c r="GB49" s="50">
        <v>161.425000000002</v>
      </c>
      <c r="GC49" s="50">
        <v>0</v>
      </c>
      <c r="GD49" s="50">
        <v>0</v>
      </c>
      <c r="GE49" s="50">
        <v>0</v>
      </c>
      <c r="GF49" s="465"/>
      <c r="GG49" s="50">
        <v>107.65000000000236</v>
      </c>
      <c r="GH49" s="50">
        <v>446.29999999999927</v>
      </c>
      <c r="GI49" s="50">
        <v>812.02499999999236</v>
      </c>
      <c r="GJ49" s="50">
        <v>1058.0000000000182</v>
      </c>
      <c r="GK49" s="465"/>
      <c r="GL49" s="50">
        <v>62.374999999997272</v>
      </c>
      <c r="GM49" s="50">
        <v>132.00000000000273</v>
      </c>
      <c r="GN49" s="50">
        <v>201.93749999999454</v>
      </c>
      <c r="GO49" s="50">
        <v>337</v>
      </c>
      <c r="GP49" s="465"/>
      <c r="GU49" s="18"/>
      <c r="GV49" s="9"/>
      <c r="HD49" s="18"/>
      <c r="HE49" s="9"/>
      <c r="HM49" s="18"/>
      <c r="HN49" s="9"/>
      <c r="HW49" s="9"/>
      <c r="IF49" s="9"/>
      <c r="IO49" s="9"/>
      <c r="IX49" s="9"/>
      <c r="JG49" s="9"/>
      <c r="JP49" s="9"/>
      <c r="JY49" s="9"/>
      <c r="KH49" s="9"/>
      <c r="KQ49" s="9"/>
      <c r="KZ49" s="9"/>
      <c r="MA49" s="9"/>
      <c r="MJ49" s="9"/>
      <c r="MS49" s="9"/>
      <c r="NB49" s="9"/>
      <c r="NK49" s="9"/>
      <c r="NT49" s="9"/>
      <c r="NU49">
        <v>0</v>
      </c>
      <c r="NV49" s="9"/>
      <c r="NW49">
        <v>0</v>
      </c>
      <c r="NX49" s="9"/>
      <c r="NY49">
        <v>1011.224999999994</v>
      </c>
      <c r="NZ49" s="9"/>
      <c r="OA49">
        <v>0</v>
      </c>
    </row>
    <row r="50" spans="1:391" ht="18">
      <c r="A50" s="41" t="s">
        <v>4496</v>
      </c>
      <c r="B50" s="46">
        <f t="shared" si="1"/>
        <v>29887.912500000068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5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5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5"/>
      <c r="S50" s="453">
        <v>0</v>
      </c>
      <c r="T50" s="50">
        <v>0</v>
      </c>
      <c r="U50" s="498">
        <v>226.57499999999976</v>
      </c>
      <c r="V50" s="50">
        <f>'Punten per wedstrijd'!F49</f>
        <v>386.99999999999955</v>
      </c>
      <c r="W50" s="465"/>
      <c r="X50" s="50">
        <v>0</v>
      </c>
      <c r="Y50" s="50">
        <v>0</v>
      </c>
      <c r="Z50" s="50">
        <v>283.12499999999983</v>
      </c>
      <c r="AA50" s="50">
        <v>193.49999999999955</v>
      </c>
      <c r="AB50" s="465"/>
      <c r="AC50" s="50">
        <v>0</v>
      </c>
      <c r="AD50" s="50">
        <v>0</v>
      </c>
      <c r="AE50" s="50">
        <v>497.8499999999998</v>
      </c>
      <c r="AF50" s="50">
        <v>906.89999999999964</v>
      </c>
      <c r="AG50" s="465"/>
      <c r="AH50" s="50">
        <v>0</v>
      </c>
      <c r="AI50" s="50">
        <v>0</v>
      </c>
      <c r="AJ50" s="50">
        <v>781.04999999999893</v>
      </c>
      <c r="AK50" s="50">
        <v>452.89999999999964</v>
      </c>
      <c r="AL50" s="465"/>
      <c r="AM50" s="453">
        <v>0</v>
      </c>
      <c r="AN50" s="453">
        <v>0</v>
      </c>
      <c r="AO50" s="453">
        <v>200.96249999999918</v>
      </c>
      <c r="AP50" s="50">
        <v>294.40000000000055</v>
      </c>
      <c r="AQ50" s="465"/>
      <c r="AR50" s="50">
        <v>0</v>
      </c>
      <c r="AS50" s="50">
        <v>0</v>
      </c>
      <c r="AT50" s="50">
        <v>112.5</v>
      </c>
      <c r="AU50" s="50">
        <v>421.5</v>
      </c>
      <c r="AV50" s="465"/>
      <c r="AW50" s="50">
        <v>0</v>
      </c>
      <c r="AX50" s="50">
        <v>0</v>
      </c>
      <c r="AY50" s="50">
        <v>199.65000000000123</v>
      </c>
      <c r="AZ50" s="50">
        <v>576.59999999999764</v>
      </c>
      <c r="BA50" s="465"/>
      <c r="BB50" s="50">
        <v>0</v>
      </c>
      <c r="BC50" s="50">
        <v>0</v>
      </c>
      <c r="BD50" s="50">
        <v>241.72500000000082</v>
      </c>
      <c r="BE50" s="50">
        <v>389.8</v>
      </c>
      <c r="BF50" s="465"/>
      <c r="BG50" s="50">
        <v>0</v>
      </c>
      <c r="BH50" s="50">
        <v>0</v>
      </c>
      <c r="BI50" s="50">
        <v>160.20000000000095</v>
      </c>
      <c r="BJ50" s="50">
        <v>230.29999999999998</v>
      </c>
      <c r="BK50" s="465"/>
      <c r="BL50" s="50">
        <v>0</v>
      </c>
      <c r="BM50" s="50">
        <v>0</v>
      </c>
      <c r="BN50" s="50">
        <v>315.18750000000136</v>
      </c>
      <c r="BO50" s="50">
        <v>238.7</v>
      </c>
      <c r="BP50" s="465"/>
      <c r="BQ50" s="50">
        <v>0</v>
      </c>
      <c r="BR50" s="50">
        <v>0</v>
      </c>
      <c r="BS50" s="50">
        <v>176.96250000000191</v>
      </c>
      <c r="BT50" s="50">
        <v>504.29999999999745</v>
      </c>
      <c r="BU50" s="465"/>
      <c r="BV50" s="50">
        <v>0</v>
      </c>
      <c r="BW50" s="50">
        <v>0</v>
      </c>
      <c r="BX50" s="50">
        <v>522.97500000000082</v>
      </c>
      <c r="BY50" s="50">
        <v>360.19999999999982</v>
      </c>
      <c r="BZ50" s="465"/>
      <c r="CA50" s="50">
        <v>0</v>
      </c>
      <c r="CB50" s="50">
        <v>0</v>
      </c>
      <c r="CC50" s="50">
        <v>106.65000000000055</v>
      </c>
      <c r="CD50" s="50">
        <v>276.59999999999854</v>
      </c>
      <c r="CE50" s="465"/>
      <c r="CF50" s="50">
        <v>0</v>
      </c>
      <c r="CG50" s="50">
        <v>0</v>
      </c>
      <c r="CH50" s="50">
        <v>158.62500000000136</v>
      </c>
      <c r="CI50" s="50">
        <v>301.49999999999818</v>
      </c>
      <c r="CJ50" s="465"/>
      <c r="CK50" s="50">
        <v>0</v>
      </c>
      <c r="CL50" s="50">
        <v>0</v>
      </c>
      <c r="CM50" s="50">
        <v>225.03750000000014</v>
      </c>
      <c r="CN50" s="50">
        <v>246.39999999999998</v>
      </c>
      <c r="CO50" s="465"/>
      <c r="CP50" s="528">
        <v>0</v>
      </c>
      <c r="CQ50" s="528">
        <v>0</v>
      </c>
      <c r="CR50" s="528">
        <v>324.97500000000014</v>
      </c>
      <c r="CS50" s="50">
        <v>441.99999999999818</v>
      </c>
      <c r="CT50" s="465"/>
      <c r="CU50" s="50">
        <v>0</v>
      </c>
      <c r="CV50" s="50">
        <v>0</v>
      </c>
      <c r="CW50" s="50">
        <v>412.65000000000327</v>
      </c>
      <c r="CX50" s="50">
        <v>454.69999999999709</v>
      </c>
      <c r="CY50" s="465"/>
      <c r="CZ50" s="50">
        <v>0</v>
      </c>
      <c r="DA50" s="50">
        <v>0</v>
      </c>
      <c r="DB50" s="50">
        <v>13.650000000003274</v>
      </c>
      <c r="DC50" s="50">
        <v>124.5</v>
      </c>
      <c r="DD50" s="465"/>
      <c r="DE50" s="528">
        <v>0</v>
      </c>
      <c r="DF50" s="528">
        <v>0</v>
      </c>
      <c r="DG50" s="528">
        <v>1646.1750000000002</v>
      </c>
      <c r="DH50" s="50">
        <v>2262.0999999999967</v>
      </c>
      <c r="DI50" s="465"/>
      <c r="DJ50" s="528">
        <v>0</v>
      </c>
      <c r="DK50" s="528">
        <v>0</v>
      </c>
      <c r="DL50" s="528">
        <v>644.02500000000055</v>
      </c>
      <c r="DM50" s="50">
        <v>747.49999999999818</v>
      </c>
      <c r="DN50" s="465"/>
      <c r="DO50" s="50">
        <v>0</v>
      </c>
      <c r="DP50" s="50">
        <v>0</v>
      </c>
      <c r="DQ50" s="50">
        <v>222.15000000000055</v>
      </c>
      <c r="DR50" s="50">
        <v>701.99999999999454</v>
      </c>
      <c r="DS50" s="465"/>
      <c r="DT50" s="50">
        <v>0</v>
      </c>
      <c r="DU50" s="50">
        <v>0</v>
      </c>
      <c r="DV50" s="50">
        <v>0</v>
      </c>
      <c r="DW50" s="50">
        <v>4109.350000000044</v>
      </c>
      <c r="DX50" s="465"/>
      <c r="DY50" s="50">
        <v>0</v>
      </c>
      <c r="DZ50" s="50">
        <v>0</v>
      </c>
      <c r="EA50" s="50">
        <v>0</v>
      </c>
      <c r="EB50" s="50">
        <v>0</v>
      </c>
      <c r="EC50" s="465"/>
      <c r="ED50" s="50">
        <v>0</v>
      </c>
      <c r="EE50" s="50">
        <v>0</v>
      </c>
      <c r="EF50" s="50">
        <v>0</v>
      </c>
      <c r="EG50" s="50">
        <v>291.80000000000655</v>
      </c>
      <c r="EH50" s="465"/>
      <c r="EI50" s="50">
        <v>0</v>
      </c>
      <c r="EJ50" s="50">
        <v>0</v>
      </c>
      <c r="EK50" s="50">
        <v>0</v>
      </c>
      <c r="EL50" s="50">
        <v>316.00000000000364</v>
      </c>
      <c r="EM50" s="465"/>
      <c r="EN50" s="50">
        <v>0</v>
      </c>
      <c r="EO50" s="50">
        <v>0</v>
      </c>
      <c r="EP50" s="50">
        <v>0</v>
      </c>
      <c r="EQ50" s="50">
        <v>0</v>
      </c>
      <c r="ER50" s="465"/>
      <c r="ES50" s="50">
        <v>0</v>
      </c>
      <c r="ET50" s="50">
        <v>0</v>
      </c>
      <c r="EU50" s="50">
        <v>0</v>
      </c>
      <c r="EV50" s="50">
        <v>248.90000000000509</v>
      </c>
      <c r="EW50" s="465"/>
      <c r="EX50" s="50">
        <v>0</v>
      </c>
      <c r="EY50" s="50">
        <v>0</v>
      </c>
      <c r="EZ50" s="50">
        <v>0</v>
      </c>
      <c r="FA50" s="50">
        <v>2666.4</v>
      </c>
      <c r="FB50" s="465"/>
      <c r="FC50" s="50">
        <v>0</v>
      </c>
      <c r="FD50" s="50">
        <v>0</v>
      </c>
      <c r="FE50" s="50">
        <v>0</v>
      </c>
      <c r="FF50" s="50">
        <v>262.60000000000582</v>
      </c>
      <c r="FG50" s="465"/>
      <c r="FH50" s="50">
        <v>0</v>
      </c>
      <c r="FI50" s="50">
        <v>0</v>
      </c>
      <c r="FJ50" s="50">
        <v>0</v>
      </c>
      <c r="FK50" s="50">
        <v>113.10000000000218</v>
      </c>
      <c r="FL50" s="465"/>
      <c r="FM50" s="50">
        <v>0</v>
      </c>
      <c r="FN50" s="50">
        <v>0</v>
      </c>
      <c r="FO50" s="50">
        <v>0</v>
      </c>
      <c r="FP50" s="50">
        <v>440.00000000000364</v>
      </c>
      <c r="FQ50" s="465"/>
      <c r="FR50" s="50">
        <v>0</v>
      </c>
      <c r="FS50" s="50">
        <v>0</v>
      </c>
      <c r="FT50" s="50">
        <v>0</v>
      </c>
      <c r="FU50" s="50">
        <v>0</v>
      </c>
      <c r="FV50" s="465"/>
      <c r="FW50" s="50">
        <v>0</v>
      </c>
      <c r="FX50" s="50">
        <v>0</v>
      </c>
      <c r="FY50" s="50">
        <v>0</v>
      </c>
      <c r="FZ50" s="50">
        <v>270.20000000000073</v>
      </c>
      <c r="GA50" s="465"/>
      <c r="GB50" s="50">
        <v>0</v>
      </c>
      <c r="GC50" s="50">
        <v>0</v>
      </c>
      <c r="GD50" s="50">
        <v>0</v>
      </c>
      <c r="GE50" s="50">
        <v>0</v>
      </c>
      <c r="GF50" s="465"/>
      <c r="GG50" s="50">
        <v>0</v>
      </c>
      <c r="GH50" s="50">
        <v>0</v>
      </c>
      <c r="GI50" s="50">
        <v>0</v>
      </c>
      <c r="GJ50" s="50">
        <v>971.00000000000364</v>
      </c>
      <c r="GK50" s="465"/>
      <c r="GL50" s="50">
        <v>0</v>
      </c>
      <c r="GM50" s="50">
        <v>0</v>
      </c>
      <c r="GN50" s="50">
        <v>0</v>
      </c>
      <c r="GO50" s="50">
        <v>239.5</v>
      </c>
      <c r="GP50" s="465"/>
      <c r="GV50" s="9"/>
      <c r="HE50" s="9"/>
      <c r="HN50" s="9"/>
      <c r="HW50" s="9"/>
      <c r="IF50" s="9"/>
      <c r="IO50" s="9"/>
      <c r="IX50" s="9"/>
      <c r="JG50" s="9"/>
      <c r="JP50" s="9"/>
      <c r="JY50" s="9"/>
      <c r="KH50" s="9"/>
      <c r="KQ50" s="9"/>
      <c r="KZ50" s="9"/>
      <c r="MA50" s="9"/>
      <c r="MJ50" s="9"/>
      <c r="MS50" s="9"/>
      <c r="NB50" s="9"/>
      <c r="NK50" s="9"/>
      <c r="NT50" s="9"/>
      <c r="NU50">
        <v>0</v>
      </c>
      <c r="NV50" s="9"/>
      <c r="NW50">
        <v>0</v>
      </c>
      <c r="NX50" s="9"/>
      <c r="NY50" s="21">
        <v>0</v>
      </c>
      <c r="NZ50" s="9"/>
      <c r="OA50">
        <v>0</v>
      </c>
    </row>
    <row r="51" spans="1:391" ht="18">
      <c r="A51" s="41" t="s">
        <v>796</v>
      </c>
      <c r="B51" s="46">
        <f t="shared" si="1"/>
        <v>49407.67499999985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5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5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5"/>
      <c r="S51" s="453">
        <v>47.249999999999886</v>
      </c>
      <c r="T51" s="50">
        <v>127.54999999999995</v>
      </c>
      <c r="U51" s="498">
        <v>316.80000000000024</v>
      </c>
      <c r="V51" s="50">
        <f>'Punten per wedstrijd'!F50</f>
        <v>541.00000000000068</v>
      </c>
      <c r="W51" s="465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5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5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5"/>
      <c r="AM51" s="453">
        <v>122.64999999999986</v>
      </c>
      <c r="AN51" s="453">
        <v>192.25</v>
      </c>
      <c r="AO51" s="453">
        <v>310.46249999999986</v>
      </c>
      <c r="AP51" s="50">
        <v>710.80000000000018</v>
      </c>
      <c r="AQ51" s="465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5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5"/>
      <c r="BB51" s="50">
        <v>0</v>
      </c>
      <c r="BC51" s="50">
        <v>148.15000000000009</v>
      </c>
      <c r="BD51" s="50">
        <v>282</v>
      </c>
      <c r="BE51" s="50">
        <v>627.00000000000011</v>
      </c>
      <c r="BF51" s="465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5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5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5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5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5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5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5"/>
      <c r="CP51" s="528">
        <v>101.875</v>
      </c>
      <c r="CQ51" s="528">
        <v>278.25</v>
      </c>
      <c r="CR51" s="528">
        <v>320.625</v>
      </c>
      <c r="CS51" s="50">
        <v>308.30000000000291</v>
      </c>
      <c r="CT51" s="465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5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5"/>
      <c r="DE51" s="528">
        <v>424.27499999999918</v>
      </c>
      <c r="DF51" s="528">
        <v>1575.4499999999998</v>
      </c>
      <c r="DG51" s="528">
        <v>1148.4750000000004</v>
      </c>
      <c r="DH51" s="50">
        <v>686.70000000000073</v>
      </c>
      <c r="DI51" s="465"/>
      <c r="DJ51" s="528">
        <v>59.5</v>
      </c>
      <c r="DK51" s="528">
        <v>113.70000000000073</v>
      </c>
      <c r="DL51" s="528">
        <v>324.37500000000136</v>
      </c>
      <c r="DM51" s="50">
        <v>676.69999999999527</v>
      </c>
      <c r="DN51" s="465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5"/>
      <c r="DT51" s="50">
        <v>837.38749999999845</v>
      </c>
      <c r="DU51" s="50">
        <v>1266.2499999999995</v>
      </c>
      <c r="DV51" s="50">
        <v>2544.6750000000284</v>
      </c>
      <c r="DW51" s="50">
        <v>3373.5499999999829</v>
      </c>
      <c r="DX51" s="465"/>
      <c r="DY51" s="50">
        <v>0</v>
      </c>
      <c r="DZ51" s="50">
        <v>0</v>
      </c>
      <c r="EA51" s="50">
        <v>0</v>
      </c>
      <c r="EB51" s="50">
        <v>0</v>
      </c>
      <c r="EC51" s="465"/>
      <c r="ED51" s="50">
        <v>81.212499999999636</v>
      </c>
      <c r="EE51" s="50">
        <v>0</v>
      </c>
      <c r="EF51" s="50">
        <v>109.42500000000109</v>
      </c>
      <c r="EG51" s="50">
        <v>131.99999999999818</v>
      </c>
      <c r="EH51" s="465"/>
      <c r="EI51" s="50">
        <v>49.399999999999636</v>
      </c>
      <c r="EJ51" s="50">
        <v>312.79999999999995</v>
      </c>
      <c r="EK51" s="50">
        <v>392.92500000000109</v>
      </c>
      <c r="EL51" s="50">
        <v>134.19999999999891</v>
      </c>
      <c r="EM51" s="465"/>
      <c r="EN51" s="50">
        <v>79.499999999999091</v>
      </c>
      <c r="EO51" s="50">
        <v>315</v>
      </c>
      <c r="EP51" s="50">
        <v>404.69999999999891</v>
      </c>
      <c r="EQ51" s="50">
        <v>0</v>
      </c>
      <c r="ER51" s="465"/>
      <c r="ES51" s="50">
        <v>82.924999999998363</v>
      </c>
      <c r="ET51" s="50">
        <v>0</v>
      </c>
      <c r="EU51" s="50">
        <v>0</v>
      </c>
      <c r="EV51" s="50">
        <v>165.09999999999491</v>
      </c>
      <c r="EW51" s="465"/>
      <c r="EX51" s="50">
        <v>580.46250000000055</v>
      </c>
      <c r="EY51" s="50">
        <v>721.74999999998181</v>
      </c>
      <c r="EZ51" s="50">
        <v>1917.974999999904</v>
      </c>
      <c r="FA51" s="50">
        <v>2405.8000000000002</v>
      </c>
      <c r="FB51" s="465"/>
      <c r="FC51" s="50">
        <v>91.774999999997817</v>
      </c>
      <c r="FD51" s="50">
        <v>17.999999999999545</v>
      </c>
      <c r="FE51" s="50">
        <v>105</v>
      </c>
      <c r="FF51" s="50">
        <v>166.299999999992</v>
      </c>
      <c r="FG51" s="465"/>
      <c r="FH51" s="50">
        <v>97.049999999996544</v>
      </c>
      <c r="FI51" s="50">
        <v>0</v>
      </c>
      <c r="FJ51" s="50">
        <v>0</v>
      </c>
      <c r="FK51" s="50">
        <v>111.299999999992</v>
      </c>
      <c r="FL51" s="465"/>
      <c r="FM51" s="50">
        <v>100.92499999999836</v>
      </c>
      <c r="FN51" s="50">
        <v>0</v>
      </c>
      <c r="FO51" s="50">
        <v>0</v>
      </c>
      <c r="FP51" s="50">
        <v>408.10000000000218</v>
      </c>
      <c r="FQ51" s="465"/>
      <c r="FR51" s="50">
        <v>42.674999999999727</v>
      </c>
      <c r="FS51" s="50">
        <v>0</v>
      </c>
      <c r="FT51" s="50">
        <v>0</v>
      </c>
      <c r="FU51" s="50">
        <v>0</v>
      </c>
      <c r="FV51" s="465"/>
      <c r="FW51" s="50">
        <v>173.89999999999873</v>
      </c>
      <c r="FX51" s="50">
        <v>191.09999999999991</v>
      </c>
      <c r="FY51" s="50">
        <v>411.37499999999727</v>
      </c>
      <c r="FZ51" s="50">
        <v>258.00000000000364</v>
      </c>
      <c r="GA51" s="465"/>
      <c r="GB51" s="50">
        <v>48.225000000000364</v>
      </c>
      <c r="GC51" s="50">
        <v>0</v>
      </c>
      <c r="GD51" s="50">
        <v>0</v>
      </c>
      <c r="GE51" s="50">
        <v>0</v>
      </c>
      <c r="GF51" s="465"/>
      <c r="GG51" s="50">
        <v>213.22499999999854</v>
      </c>
      <c r="GH51" s="50">
        <v>488.99999999999909</v>
      </c>
      <c r="GI51" s="50">
        <v>1018.0499999999929</v>
      </c>
      <c r="GJ51" s="50">
        <v>1086.3000000000102</v>
      </c>
      <c r="GK51" s="465"/>
      <c r="GL51" s="50">
        <v>68.499999999999091</v>
      </c>
      <c r="GM51" s="50">
        <v>118.74999999999818</v>
      </c>
      <c r="GN51" s="50">
        <v>229.87499999999454</v>
      </c>
      <c r="GO51" s="50">
        <v>232.50000000000364</v>
      </c>
      <c r="GP51" s="465"/>
      <c r="GU51" s="18"/>
      <c r="GV51" s="9"/>
      <c r="HD51" s="18"/>
      <c r="HE51" s="9"/>
      <c r="HM51" s="18"/>
      <c r="HN51" s="9"/>
      <c r="HW51" s="9"/>
      <c r="IF51" s="9"/>
      <c r="IO51" s="9"/>
      <c r="IX51" s="9"/>
      <c r="JG51" s="9"/>
      <c r="JP51" s="9"/>
      <c r="JY51" s="9"/>
      <c r="KH51" s="9"/>
      <c r="KQ51" s="9"/>
      <c r="KZ51" s="9"/>
      <c r="MA51" s="9"/>
      <c r="MJ51" s="9"/>
      <c r="MS51" s="9"/>
      <c r="NB51" s="9"/>
      <c r="NK51" s="9"/>
      <c r="NT51" s="9"/>
      <c r="NU51">
        <v>0</v>
      </c>
      <c r="NV51" s="9"/>
      <c r="NW51">
        <v>0</v>
      </c>
      <c r="NX51" s="9"/>
      <c r="NY51">
        <v>1174.3499999999995</v>
      </c>
      <c r="NZ51" s="9"/>
      <c r="OA51">
        <v>0</v>
      </c>
    </row>
    <row r="52" spans="1:391" ht="18">
      <c r="A52" s="41" t="s">
        <v>21</v>
      </c>
      <c r="B52" s="46">
        <f t="shared" si="1"/>
        <v>61751.39999999979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5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5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5"/>
      <c r="S52" s="453">
        <v>56.624999999999773</v>
      </c>
      <c r="T52" s="50">
        <v>51.699999999999704</v>
      </c>
      <c r="U52" s="498">
        <v>143.99999999999966</v>
      </c>
      <c r="V52" s="50">
        <f>'Punten per wedstrijd'!F51</f>
        <v>255.69999999999982</v>
      </c>
      <c r="W52" s="465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5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5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5"/>
      <c r="AM52" s="453">
        <v>127.57499999999982</v>
      </c>
      <c r="AN52" s="453">
        <v>230.15000000000055</v>
      </c>
      <c r="AO52" s="453">
        <v>307.6499999999985</v>
      </c>
      <c r="AP52" s="50">
        <v>595.49999999999909</v>
      </c>
      <c r="AQ52" s="465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5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5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5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5"/>
      <c r="BL52" s="50">
        <v>0</v>
      </c>
      <c r="BM52" s="50">
        <v>54.75</v>
      </c>
      <c r="BN52" s="50">
        <v>188.625</v>
      </c>
      <c r="BO52" s="50">
        <v>116</v>
      </c>
      <c r="BP52" s="465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5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5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5"/>
      <c r="CF52" s="50">
        <v>0</v>
      </c>
      <c r="CG52" s="50">
        <v>280.89999999999964</v>
      </c>
      <c r="CH52" s="50">
        <v>75</v>
      </c>
      <c r="CI52" s="50">
        <v>375</v>
      </c>
      <c r="CJ52" s="465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5"/>
      <c r="CP52" s="528">
        <v>141.94999999999936</v>
      </c>
      <c r="CQ52" s="528">
        <v>300.54999999999836</v>
      </c>
      <c r="CR52" s="528">
        <v>295.65000000000055</v>
      </c>
      <c r="CS52" s="50">
        <v>317.29999999999927</v>
      </c>
      <c r="CT52" s="465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5"/>
      <c r="CZ52" s="50">
        <v>0</v>
      </c>
      <c r="DA52" s="50">
        <v>52.799999999999272</v>
      </c>
      <c r="DB52" s="50">
        <v>27</v>
      </c>
      <c r="DC52" s="50">
        <v>42</v>
      </c>
      <c r="DD52" s="465"/>
      <c r="DE52" s="528">
        <v>491.45000000000073</v>
      </c>
      <c r="DF52" s="528">
        <v>2031.8500000000031</v>
      </c>
      <c r="DG52" s="528">
        <v>2406.6750000000002</v>
      </c>
      <c r="DH52" s="50">
        <v>2034.5999999999985</v>
      </c>
      <c r="DI52" s="465"/>
      <c r="DJ52" s="528">
        <v>202.07499999999959</v>
      </c>
      <c r="DK52" s="528">
        <v>113.30000000000109</v>
      </c>
      <c r="DL52" s="528">
        <v>615.14999999999645</v>
      </c>
      <c r="DM52" s="50">
        <v>808.69999999999891</v>
      </c>
      <c r="DN52" s="465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5"/>
      <c r="DT52" s="50">
        <v>810.60000000000173</v>
      </c>
      <c r="DU52" s="50">
        <v>2099.1999999999998</v>
      </c>
      <c r="DV52" s="50">
        <v>2927.6250000000259</v>
      </c>
      <c r="DW52" s="50">
        <v>4574.4999999999527</v>
      </c>
      <c r="DX52" s="465"/>
      <c r="DY52" s="50">
        <v>0</v>
      </c>
      <c r="DZ52" s="50">
        <v>0</v>
      </c>
      <c r="EA52" s="50">
        <v>0</v>
      </c>
      <c r="EB52" s="50">
        <v>0</v>
      </c>
      <c r="EC52" s="465"/>
      <c r="ED52" s="50">
        <v>97.900000000002365</v>
      </c>
      <c r="EE52" s="50">
        <v>0</v>
      </c>
      <c r="EF52" s="50">
        <v>157.72499999999945</v>
      </c>
      <c r="EG52" s="50">
        <v>479.5</v>
      </c>
      <c r="EH52" s="465"/>
      <c r="EI52" s="50">
        <v>49.625000000001819</v>
      </c>
      <c r="EJ52" s="50">
        <v>202.84999999999854</v>
      </c>
      <c r="EK52" s="50">
        <v>197.62499999999727</v>
      </c>
      <c r="EL52" s="50">
        <v>420.40000000000146</v>
      </c>
      <c r="EM52" s="465"/>
      <c r="EN52" s="50">
        <v>85.250000000000909</v>
      </c>
      <c r="EO52" s="50">
        <v>89.249999999999091</v>
      </c>
      <c r="EP52" s="50">
        <v>97.125</v>
      </c>
      <c r="EQ52" s="50">
        <v>0</v>
      </c>
      <c r="ER52" s="465"/>
      <c r="ES52" s="50">
        <v>23.225000000000364</v>
      </c>
      <c r="ET52" s="50">
        <v>0</v>
      </c>
      <c r="EU52" s="50">
        <v>0</v>
      </c>
      <c r="EV52" s="50">
        <v>375.5</v>
      </c>
      <c r="EW52" s="465"/>
      <c r="EX52" s="50">
        <v>932.75</v>
      </c>
      <c r="EY52" s="50">
        <v>1280.1000000000195</v>
      </c>
      <c r="EZ52" s="50">
        <v>1861.3499999998576</v>
      </c>
      <c r="FA52" s="50">
        <v>5378.5</v>
      </c>
      <c r="FB52" s="465"/>
      <c r="FC52" s="50">
        <v>71.574999999999818</v>
      </c>
      <c r="FD52" s="50">
        <v>0</v>
      </c>
      <c r="FE52" s="50">
        <v>197.02500000000055</v>
      </c>
      <c r="FF52" s="50">
        <v>250.49999999999636</v>
      </c>
      <c r="FG52" s="465"/>
      <c r="FH52" s="50">
        <v>100.37500000000182</v>
      </c>
      <c r="FI52" s="50">
        <v>0</v>
      </c>
      <c r="FJ52" s="50">
        <v>0</v>
      </c>
      <c r="FK52" s="50">
        <v>395</v>
      </c>
      <c r="FL52" s="465"/>
      <c r="FM52" s="50">
        <v>45.625000000000909</v>
      </c>
      <c r="FN52" s="50">
        <v>0</v>
      </c>
      <c r="FO52" s="50">
        <v>0</v>
      </c>
      <c r="FP52" s="50">
        <v>346.40000000000146</v>
      </c>
      <c r="FQ52" s="465"/>
      <c r="FR52" s="50">
        <v>2.1000000000001364</v>
      </c>
      <c r="FS52" s="50">
        <v>0</v>
      </c>
      <c r="FT52" s="50">
        <v>0</v>
      </c>
      <c r="FU52" s="50">
        <v>0</v>
      </c>
      <c r="FV52" s="465"/>
      <c r="FW52" s="50">
        <v>110.87500000000091</v>
      </c>
      <c r="FX52" s="50">
        <v>61.549999999998818</v>
      </c>
      <c r="FY52" s="50">
        <v>527.02499999999509</v>
      </c>
      <c r="FZ52" s="50">
        <v>540.29999999999563</v>
      </c>
      <c r="GA52" s="465"/>
      <c r="GB52" s="50">
        <v>127.57500000000164</v>
      </c>
      <c r="GC52" s="50">
        <v>0</v>
      </c>
      <c r="GD52" s="50">
        <v>0</v>
      </c>
      <c r="GE52" s="50">
        <v>0</v>
      </c>
      <c r="GF52" s="465"/>
      <c r="GG52" s="50">
        <v>101.75000000000182</v>
      </c>
      <c r="GH52" s="50">
        <v>567.84999999999945</v>
      </c>
      <c r="GI52" s="50">
        <v>997.31249999998909</v>
      </c>
      <c r="GJ52" s="50">
        <v>1576.1999999999971</v>
      </c>
      <c r="GK52" s="465"/>
      <c r="GL52" s="50">
        <v>56.125000000000909</v>
      </c>
      <c r="GM52" s="50">
        <v>164.75000000000182</v>
      </c>
      <c r="GN52" s="50">
        <v>240.37499999998909</v>
      </c>
      <c r="GO52" s="50">
        <v>478.99999999999272</v>
      </c>
      <c r="GP52" s="465"/>
      <c r="GU52" s="18"/>
      <c r="GV52" s="9"/>
      <c r="HD52" s="18"/>
      <c r="HE52" s="9"/>
      <c r="HM52" s="18"/>
      <c r="HN52" s="9"/>
      <c r="HW52" s="9"/>
      <c r="IF52" s="9"/>
      <c r="IO52" s="9"/>
      <c r="IX52" s="9"/>
      <c r="JG52" s="9"/>
      <c r="JP52" s="9"/>
      <c r="JY52" s="9"/>
      <c r="KH52" s="9"/>
      <c r="KQ52" s="9"/>
      <c r="KZ52" s="9"/>
      <c r="MA52" s="9"/>
      <c r="MJ52" s="9"/>
      <c r="MS52" s="9"/>
      <c r="NB52" s="9"/>
      <c r="NK52" s="9"/>
      <c r="NT52" s="9"/>
      <c r="NU52">
        <v>0</v>
      </c>
      <c r="NV52" s="9"/>
      <c r="NW52">
        <v>0</v>
      </c>
      <c r="NX52" s="9"/>
      <c r="NY52">
        <v>1055.9249999999984</v>
      </c>
      <c r="NZ52" s="9"/>
      <c r="OA52">
        <v>0</v>
      </c>
    </row>
    <row r="53" spans="1:391" ht="18">
      <c r="A53" s="40" t="s">
        <v>141</v>
      </c>
      <c r="B53" s="46">
        <f t="shared" si="1"/>
        <v>54881.474999999795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5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5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5"/>
      <c r="S53" s="453">
        <v>48.050000000000068</v>
      </c>
      <c r="T53" s="50">
        <v>103.79999999999984</v>
      </c>
      <c r="U53" s="498">
        <v>132.07500000000044</v>
      </c>
      <c r="V53" s="50">
        <f>'Punten per wedstrijd'!F52</f>
        <v>121.89999999999918</v>
      </c>
      <c r="W53" s="465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5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5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5"/>
      <c r="AM53" s="453">
        <v>74.100000000000023</v>
      </c>
      <c r="AN53" s="453">
        <v>230.65000000000009</v>
      </c>
      <c r="AO53" s="453">
        <v>456.97499999999945</v>
      </c>
      <c r="AP53" s="50">
        <v>411.59999999999945</v>
      </c>
      <c r="AQ53" s="465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5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5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5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5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5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5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5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5"/>
      <c r="CF53" s="50">
        <v>0</v>
      </c>
      <c r="CG53" s="50">
        <v>269.90000000000236</v>
      </c>
      <c r="CH53" s="50">
        <v>156.22499999999945</v>
      </c>
      <c r="CI53" s="50">
        <v>282</v>
      </c>
      <c r="CJ53" s="465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5"/>
      <c r="CP53" s="528">
        <v>176.24999999999864</v>
      </c>
      <c r="CQ53" s="528">
        <v>272.80000000000109</v>
      </c>
      <c r="CR53" s="528">
        <v>315.97500000000082</v>
      </c>
      <c r="CS53" s="50">
        <v>395.70000000000073</v>
      </c>
      <c r="CT53" s="465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5"/>
      <c r="CZ53" s="50">
        <v>0</v>
      </c>
      <c r="DA53" s="50">
        <v>129.149999999996</v>
      </c>
      <c r="DB53" s="50">
        <v>185.92499999999973</v>
      </c>
      <c r="DC53" s="50">
        <v>277.5</v>
      </c>
      <c r="DD53" s="465"/>
      <c r="DE53" s="528">
        <v>355.67499999999882</v>
      </c>
      <c r="DF53" s="528">
        <v>1755.6750000000011</v>
      </c>
      <c r="DG53" s="528">
        <v>1769.25</v>
      </c>
      <c r="DH53" s="50">
        <v>2060.6999999999935</v>
      </c>
      <c r="DI53" s="465"/>
      <c r="DJ53" s="528">
        <v>304.79999999999995</v>
      </c>
      <c r="DK53" s="528">
        <v>57.400000000000546</v>
      </c>
      <c r="DL53" s="528">
        <v>438.41249999999945</v>
      </c>
      <c r="DM53" s="50">
        <v>915.19999999999527</v>
      </c>
      <c r="DN53" s="465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5"/>
      <c r="DT53" s="50">
        <v>836.22500000000082</v>
      </c>
      <c r="DU53" s="50">
        <v>2038.1499999999983</v>
      </c>
      <c r="DV53" s="50">
        <v>2527.5749999999784</v>
      </c>
      <c r="DW53" s="50">
        <v>3786.1999999999935</v>
      </c>
      <c r="DX53" s="465"/>
      <c r="DY53" s="50">
        <v>0</v>
      </c>
      <c r="DZ53" s="50">
        <v>0</v>
      </c>
      <c r="EA53" s="50">
        <v>0</v>
      </c>
      <c r="EB53" s="50">
        <v>0</v>
      </c>
      <c r="EC53" s="465"/>
      <c r="ED53" s="50">
        <v>76.100000000000364</v>
      </c>
      <c r="EE53" s="50">
        <v>0</v>
      </c>
      <c r="EF53" s="50">
        <v>108.74999999999454</v>
      </c>
      <c r="EG53" s="50">
        <v>266.90000000000509</v>
      </c>
      <c r="EH53" s="465"/>
      <c r="EI53" s="50">
        <v>119.37500000000091</v>
      </c>
      <c r="EJ53" s="50">
        <v>199.24999999999977</v>
      </c>
      <c r="EK53" s="50">
        <v>72.374999999997272</v>
      </c>
      <c r="EL53" s="50">
        <v>207.39999999999782</v>
      </c>
      <c r="EM53" s="465"/>
      <c r="EN53" s="50">
        <v>29.275000000001455</v>
      </c>
      <c r="EO53" s="50">
        <v>170.64999999999782</v>
      </c>
      <c r="EP53" s="50">
        <v>173.849999999994</v>
      </c>
      <c r="EQ53" s="50">
        <v>0</v>
      </c>
      <c r="ER53" s="465"/>
      <c r="ES53" s="50">
        <v>26.750000000000909</v>
      </c>
      <c r="ET53" s="50">
        <v>0</v>
      </c>
      <c r="EU53" s="50">
        <v>0</v>
      </c>
      <c r="EV53" s="50">
        <v>364.79999999999927</v>
      </c>
      <c r="EW53" s="465"/>
      <c r="EX53" s="50">
        <v>825.49999999999909</v>
      </c>
      <c r="EY53" s="50">
        <v>1652.5999999999776</v>
      </c>
      <c r="EZ53" s="50">
        <v>2113.9499999999225</v>
      </c>
      <c r="FA53" s="50">
        <v>3187.3</v>
      </c>
      <c r="FB53" s="465"/>
      <c r="FC53" s="50">
        <v>15.524999999998727</v>
      </c>
      <c r="FD53" s="50">
        <v>0</v>
      </c>
      <c r="FE53" s="50">
        <v>104.99999999999454</v>
      </c>
      <c r="FF53" s="50">
        <v>148.50000000000728</v>
      </c>
      <c r="FG53" s="465"/>
      <c r="FH53" s="50">
        <v>72.249999999999091</v>
      </c>
      <c r="FI53" s="50">
        <v>0</v>
      </c>
      <c r="FJ53" s="50">
        <v>0</v>
      </c>
      <c r="FK53" s="50">
        <v>164.10000000000582</v>
      </c>
      <c r="FL53" s="465"/>
      <c r="FM53" s="50">
        <v>19.199999999999818</v>
      </c>
      <c r="FN53" s="50">
        <v>0</v>
      </c>
      <c r="FO53" s="50">
        <v>0</v>
      </c>
      <c r="FP53" s="50">
        <v>305.30000000000655</v>
      </c>
      <c r="FQ53" s="465"/>
      <c r="FR53" s="50">
        <v>72.150000000000091</v>
      </c>
      <c r="FS53" s="50">
        <v>0</v>
      </c>
      <c r="FT53" s="50">
        <v>0</v>
      </c>
      <c r="FU53" s="50">
        <v>0</v>
      </c>
      <c r="FV53" s="465"/>
      <c r="FW53" s="50">
        <v>116.17500000000018</v>
      </c>
      <c r="FX53" s="50">
        <v>146.74999999999955</v>
      </c>
      <c r="FY53" s="50">
        <v>469.94999999998799</v>
      </c>
      <c r="FZ53" s="50">
        <v>244.90000000000146</v>
      </c>
      <c r="GA53" s="465"/>
      <c r="GB53" s="50">
        <v>139.52499999999873</v>
      </c>
      <c r="GC53" s="50">
        <v>0</v>
      </c>
      <c r="GD53" s="50">
        <v>0</v>
      </c>
      <c r="GE53" s="50">
        <v>0</v>
      </c>
      <c r="GF53" s="465"/>
      <c r="GG53" s="50">
        <v>97.549999999998363</v>
      </c>
      <c r="GH53" s="50">
        <v>426.74999999999727</v>
      </c>
      <c r="GI53" s="50">
        <v>845.17499999998472</v>
      </c>
      <c r="GJ53" s="50">
        <v>823</v>
      </c>
      <c r="GK53" s="465"/>
      <c r="GL53" s="50">
        <v>64.25</v>
      </c>
      <c r="GM53" s="50">
        <v>146.74999999999636</v>
      </c>
      <c r="GN53" s="50">
        <v>221.99999999997817</v>
      </c>
      <c r="GO53" s="50">
        <v>385.99999999999636</v>
      </c>
      <c r="GP53" s="465"/>
      <c r="GU53" s="18"/>
      <c r="GV53" s="9"/>
      <c r="HD53" s="18"/>
      <c r="HE53" s="9"/>
      <c r="HM53" s="18"/>
      <c r="HN53" s="9"/>
      <c r="HW53" s="9"/>
      <c r="IF53" s="9"/>
      <c r="IO53" s="9"/>
      <c r="IX53" s="9"/>
      <c r="JG53" s="9"/>
      <c r="JP53" s="9"/>
      <c r="JY53" s="9"/>
      <c r="KH53" s="9"/>
      <c r="KQ53" s="9"/>
      <c r="KZ53" s="9"/>
      <c r="MA53" s="9"/>
      <c r="MJ53" s="9"/>
      <c r="MS53" s="9"/>
      <c r="NB53" s="9"/>
      <c r="NK53" s="9"/>
      <c r="NT53" s="9"/>
      <c r="NU53">
        <v>0</v>
      </c>
      <c r="NV53" s="9"/>
      <c r="NW53">
        <v>0</v>
      </c>
      <c r="NX53" s="9"/>
      <c r="NY53">
        <v>1060.4999999999918</v>
      </c>
      <c r="NZ53" s="9"/>
      <c r="OA53">
        <v>0</v>
      </c>
    </row>
    <row r="54" spans="1:391" ht="18">
      <c r="A54" s="40" t="s">
        <v>3364</v>
      </c>
      <c r="B54" s="46">
        <f t="shared" si="1"/>
        <v>10923.00000000002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5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5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5"/>
      <c r="S54" s="453">
        <v>0</v>
      </c>
      <c r="T54" s="50">
        <v>0</v>
      </c>
      <c r="U54" s="498">
        <v>0</v>
      </c>
      <c r="V54" s="50">
        <f>'Punten per wedstrijd'!F53</f>
        <v>515</v>
      </c>
      <c r="W54" s="465"/>
      <c r="X54" s="50">
        <v>0</v>
      </c>
      <c r="Y54" s="50">
        <v>0</v>
      </c>
      <c r="Z54" s="50">
        <v>0</v>
      </c>
      <c r="AA54" s="50">
        <v>249.40000000000009</v>
      </c>
      <c r="AB54" s="465"/>
      <c r="AC54" s="50">
        <v>0</v>
      </c>
      <c r="AD54" s="50">
        <v>0</v>
      </c>
      <c r="AE54" s="50">
        <v>0</v>
      </c>
      <c r="AF54" s="50">
        <v>630.50000000000045</v>
      </c>
      <c r="AG54" s="465"/>
      <c r="AH54" s="50">
        <v>0</v>
      </c>
      <c r="AI54" s="50">
        <v>0</v>
      </c>
      <c r="AJ54" s="50">
        <v>0</v>
      </c>
      <c r="AK54" s="50">
        <v>601.99999999999955</v>
      </c>
      <c r="AL54" s="465"/>
      <c r="AM54" s="453">
        <v>0</v>
      </c>
      <c r="AN54" s="453">
        <v>0</v>
      </c>
      <c r="AO54" s="453">
        <v>0</v>
      </c>
      <c r="AP54" s="50">
        <v>491.00000000000045</v>
      </c>
      <c r="AQ54" s="465"/>
      <c r="AR54" s="50">
        <v>0</v>
      </c>
      <c r="AS54" s="50">
        <v>0</v>
      </c>
      <c r="AT54" s="50">
        <v>0</v>
      </c>
      <c r="AU54" s="50">
        <v>91</v>
      </c>
      <c r="AV54" s="465"/>
      <c r="AW54" s="50">
        <v>0</v>
      </c>
      <c r="AX54" s="50">
        <v>0</v>
      </c>
      <c r="AY54" s="50">
        <v>0</v>
      </c>
      <c r="AZ54" s="50">
        <v>645.70000000000346</v>
      </c>
      <c r="BA54" s="465"/>
      <c r="BB54" s="50">
        <v>0</v>
      </c>
      <c r="BC54" s="50">
        <v>0</v>
      </c>
      <c r="BD54" s="50">
        <v>0</v>
      </c>
      <c r="BE54" s="50">
        <v>512.6</v>
      </c>
      <c r="BF54" s="465"/>
      <c r="BG54" s="50">
        <v>0</v>
      </c>
      <c r="BH54" s="50">
        <v>0</v>
      </c>
      <c r="BI54" s="50">
        <v>0</v>
      </c>
      <c r="BJ54" s="50">
        <v>421.5</v>
      </c>
      <c r="BK54" s="465"/>
      <c r="BL54" s="50">
        <v>0</v>
      </c>
      <c r="BM54" s="50">
        <v>0</v>
      </c>
      <c r="BN54" s="50">
        <v>0</v>
      </c>
      <c r="BO54" s="50">
        <v>193.8</v>
      </c>
      <c r="BP54" s="465"/>
      <c r="BQ54" s="50">
        <v>0</v>
      </c>
      <c r="BR54" s="50">
        <v>0</v>
      </c>
      <c r="BS54" s="50">
        <v>0</v>
      </c>
      <c r="BT54" s="50">
        <v>514.60000000000218</v>
      </c>
      <c r="BU54" s="465"/>
      <c r="BV54" s="50">
        <v>0</v>
      </c>
      <c r="BW54" s="50">
        <v>0</v>
      </c>
      <c r="BX54" s="50">
        <v>0</v>
      </c>
      <c r="BY54" s="50">
        <v>602.90000000000055</v>
      </c>
      <c r="BZ54" s="465"/>
      <c r="CA54" s="50">
        <v>0</v>
      </c>
      <c r="CB54" s="50">
        <v>0</v>
      </c>
      <c r="CC54" s="50">
        <v>0</v>
      </c>
      <c r="CD54" s="50">
        <v>444.70000000000164</v>
      </c>
      <c r="CE54" s="465"/>
      <c r="CF54" s="50">
        <v>0</v>
      </c>
      <c r="CG54" s="50">
        <v>0</v>
      </c>
      <c r="CH54" s="50">
        <v>0</v>
      </c>
      <c r="CI54" s="50">
        <v>283.70000000000164</v>
      </c>
      <c r="CJ54" s="465"/>
      <c r="CK54" s="50">
        <v>0</v>
      </c>
      <c r="CL54" s="50">
        <v>0</v>
      </c>
      <c r="CM54" s="50">
        <v>0</v>
      </c>
      <c r="CN54" s="50">
        <v>448.5</v>
      </c>
      <c r="CO54" s="465"/>
      <c r="CP54" s="528">
        <v>0</v>
      </c>
      <c r="CQ54" s="528">
        <v>0</v>
      </c>
      <c r="CR54" s="528">
        <v>0</v>
      </c>
      <c r="CS54" s="50">
        <v>209.00000000000182</v>
      </c>
      <c r="CT54" s="465"/>
      <c r="CU54" s="50">
        <v>0</v>
      </c>
      <c r="CV54" s="50">
        <v>0</v>
      </c>
      <c r="CW54" s="50">
        <v>0</v>
      </c>
      <c r="CX54" s="50">
        <v>126.50000000000182</v>
      </c>
      <c r="CY54" s="465"/>
      <c r="CZ54" s="50">
        <v>0</v>
      </c>
      <c r="DA54" s="50">
        <v>0</v>
      </c>
      <c r="DB54" s="50">
        <v>0</v>
      </c>
      <c r="DC54" s="50">
        <v>174.3</v>
      </c>
      <c r="DD54" s="465"/>
      <c r="DE54" s="528">
        <v>0</v>
      </c>
      <c r="DF54" s="528">
        <v>0</v>
      </c>
      <c r="DG54" s="528">
        <v>0</v>
      </c>
      <c r="DH54" s="50">
        <v>2094.0999999999985</v>
      </c>
      <c r="DI54" s="465"/>
      <c r="DJ54" s="528">
        <v>0</v>
      </c>
      <c r="DK54" s="528">
        <v>0</v>
      </c>
      <c r="DL54" s="528">
        <v>0</v>
      </c>
      <c r="DM54" s="50">
        <v>603.40000000000146</v>
      </c>
      <c r="DN54" s="465"/>
      <c r="DO54" s="50">
        <v>0</v>
      </c>
      <c r="DP54" s="50">
        <v>0</v>
      </c>
      <c r="DQ54" s="50">
        <v>0</v>
      </c>
      <c r="DR54" s="50">
        <v>240.80000000000473</v>
      </c>
      <c r="DS54" s="465"/>
      <c r="DT54" s="50"/>
      <c r="DU54" s="50"/>
      <c r="DV54" s="50"/>
      <c r="DW54" s="50"/>
      <c r="DX54" s="465"/>
      <c r="DY54" s="50"/>
      <c r="DZ54" s="50"/>
      <c r="EA54" s="50"/>
      <c r="EB54" s="50"/>
      <c r="EC54" s="465"/>
      <c r="ED54" s="50"/>
      <c r="EE54" s="50"/>
      <c r="EF54" s="50"/>
      <c r="EG54" s="50"/>
      <c r="EH54" s="465"/>
      <c r="EI54" s="50"/>
      <c r="EJ54" s="50"/>
      <c r="EK54" s="50"/>
      <c r="EL54" s="50"/>
      <c r="EM54" s="465"/>
      <c r="EN54" s="50"/>
      <c r="EO54" s="50"/>
      <c r="EP54" s="50"/>
      <c r="EQ54" s="50"/>
      <c r="ER54" s="465"/>
      <c r="ES54" s="50"/>
      <c r="ET54" s="50"/>
      <c r="EU54" s="50"/>
      <c r="EV54" s="50"/>
      <c r="EW54" s="465"/>
      <c r="EX54" s="50"/>
      <c r="EY54" s="50"/>
      <c r="EZ54" s="50"/>
      <c r="FA54" s="50"/>
      <c r="FB54" s="465"/>
      <c r="FC54" s="50"/>
      <c r="FD54" s="50"/>
      <c r="FE54" s="50"/>
      <c r="FF54" s="50"/>
      <c r="FG54" s="465"/>
      <c r="FH54" s="50"/>
      <c r="FI54" s="50"/>
      <c r="FJ54" s="50"/>
      <c r="FK54" s="50"/>
      <c r="FL54" s="465"/>
      <c r="FM54" s="50"/>
      <c r="FN54" s="50"/>
      <c r="FO54" s="50"/>
      <c r="FP54" s="50"/>
      <c r="FQ54" s="465"/>
      <c r="FR54" s="50"/>
      <c r="FS54" s="50"/>
      <c r="FT54" s="50"/>
      <c r="FU54" s="50"/>
      <c r="FV54" s="465"/>
      <c r="FW54" s="50"/>
      <c r="FX54" s="50"/>
      <c r="FY54" s="50"/>
      <c r="FZ54" s="50"/>
      <c r="GA54" s="465"/>
      <c r="GB54" s="50"/>
      <c r="GC54" s="50"/>
      <c r="GD54" s="50"/>
      <c r="GE54" s="50"/>
      <c r="GF54" s="465"/>
      <c r="GG54" s="50"/>
      <c r="GH54" s="50"/>
      <c r="GI54" s="50"/>
      <c r="GJ54" s="50"/>
      <c r="GK54" s="465"/>
      <c r="GL54" s="50"/>
      <c r="GM54" s="50"/>
      <c r="GN54" s="50"/>
      <c r="GO54" s="50"/>
      <c r="GP54" s="465"/>
      <c r="GU54" s="18"/>
      <c r="GV54" s="9"/>
      <c r="HD54" s="18"/>
      <c r="HE54" s="9"/>
      <c r="HM54" s="18"/>
      <c r="HN54" s="9"/>
      <c r="HW54" s="9"/>
      <c r="IF54" s="9"/>
      <c r="IO54" s="9"/>
      <c r="IX54" s="9"/>
      <c r="JG54" s="9"/>
      <c r="JP54" s="9"/>
      <c r="JY54" s="9"/>
      <c r="KH54" s="9"/>
      <c r="KQ54" s="9"/>
      <c r="KZ54" s="9"/>
      <c r="MA54" s="9"/>
      <c r="MJ54" s="9"/>
      <c r="MS54" s="9"/>
      <c r="NB54" s="9"/>
      <c r="NK54" s="9"/>
      <c r="NT54" s="9"/>
      <c r="NV54" s="9"/>
      <c r="NX54" s="9"/>
      <c r="NZ54" s="9"/>
    </row>
    <row r="55" spans="1:391" ht="18">
      <c r="A55" s="40" t="s">
        <v>2025</v>
      </c>
      <c r="B55" s="46">
        <f t="shared" si="1"/>
        <v>24784.125000000062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5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5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5"/>
      <c r="S55" s="453">
        <v>0</v>
      </c>
      <c r="T55" s="50">
        <v>0</v>
      </c>
      <c r="U55" s="498">
        <v>271.7999999999999</v>
      </c>
      <c r="V55" s="50">
        <f>'Punten per wedstrijd'!F54</f>
        <v>34.100000000000136</v>
      </c>
      <c r="W55" s="465"/>
      <c r="X55" s="50">
        <v>0</v>
      </c>
      <c r="Y55" s="50">
        <v>0</v>
      </c>
      <c r="Z55" s="50">
        <v>415.50000000000034</v>
      </c>
      <c r="AA55" s="50">
        <v>81.699999999999363</v>
      </c>
      <c r="AB55" s="465"/>
      <c r="AC55" s="50">
        <v>0</v>
      </c>
      <c r="AD55" s="50">
        <v>0</v>
      </c>
      <c r="AE55" s="50">
        <v>228.2249999999998</v>
      </c>
      <c r="AF55" s="50">
        <v>722.69999999999982</v>
      </c>
      <c r="AG55" s="465"/>
      <c r="AH55" s="50">
        <v>0</v>
      </c>
      <c r="AI55" s="50">
        <v>0</v>
      </c>
      <c r="AJ55" s="50">
        <v>424.6500000000006</v>
      </c>
      <c r="AK55" s="50">
        <v>640.80000000000018</v>
      </c>
      <c r="AL55" s="465"/>
      <c r="AM55" s="453">
        <v>0</v>
      </c>
      <c r="AN55" s="453">
        <v>0</v>
      </c>
      <c r="AO55" s="453">
        <v>374.70000000000095</v>
      </c>
      <c r="AP55" s="50">
        <v>383.60000000000036</v>
      </c>
      <c r="AQ55" s="465"/>
      <c r="AR55" s="50">
        <v>0</v>
      </c>
      <c r="AS55" s="50">
        <v>0</v>
      </c>
      <c r="AT55" s="50">
        <v>45.000000000001023</v>
      </c>
      <c r="AU55" s="50">
        <v>218</v>
      </c>
      <c r="AV55" s="465"/>
      <c r="AW55" s="50">
        <v>0</v>
      </c>
      <c r="AX55" s="50">
        <v>0</v>
      </c>
      <c r="AY55" s="50">
        <v>260.47500000000082</v>
      </c>
      <c r="AZ55" s="50">
        <v>865.99999999999909</v>
      </c>
      <c r="BA55" s="465"/>
      <c r="BB55" s="50">
        <v>0</v>
      </c>
      <c r="BC55" s="50">
        <v>0</v>
      </c>
      <c r="BD55" s="50">
        <v>165.00000000000136</v>
      </c>
      <c r="BE55" s="50">
        <v>419</v>
      </c>
      <c r="BF55" s="465"/>
      <c r="BG55" s="50">
        <v>0</v>
      </c>
      <c r="BH55" s="50">
        <v>0</v>
      </c>
      <c r="BI55" s="50">
        <v>91.875000000000682</v>
      </c>
      <c r="BJ55" s="50">
        <v>239.9</v>
      </c>
      <c r="BK55" s="465"/>
      <c r="BL55" s="50">
        <v>0</v>
      </c>
      <c r="BM55" s="50">
        <v>0</v>
      </c>
      <c r="BN55" s="50">
        <v>256.50000000000068</v>
      </c>
      <c r="BO55" s="50">
        <v>30.1</v>
      </c>
      <c r="BP55" s="465"/>
      <c r="BQ55" s="50">
        <v>0</v>
      </c>
      <c r="BR55" s="50">
        <v>0</v>
      </c>
      <c r="BS55" s="50">
        <v>456.37500000000068</v>
      </c>
      <c r="BT55" s="50">
        <v>400.60000000000127</v>
      </c>
      <c r="BU55" s="465"/>
      <c r="BV55" s="50">
        <v>0</v>
      </c>
      <c r="BW55" s="50">
        <v>0</v>
      </c>
      <c r="BX55" s="50">
        <v>285.97500000000014</v>
      </c>
      <c r="BY55" s="50">
        <v>687.800000000002</v>
      </c>
      <c r="BZ55" s="465"/>
      <c r="CA55" s="50">
        <v>0</v>
      </c>
      <c r="CB55" s="50">
        <v>0</v>
      </c>
      <c r="CC55" s="50">
        <v>309.52499999999986</v>
      </c>
      <c r="CD55" s="50">
        <v>273.90000000000146</v>
      </c>
      <c r="CE55" s="465"/>
      <c r="CF55" s="50">
        <v>0</v>
      </c>
      <c r="CG55" s="50">
        <v>0</v>
      </c>
      <c r="CH55" s="50">
        <v>168.82500000000027</v>
      </c>
      <c r="CI55" s="50">
        <v>258.00000000000091</v>
      </c>
      <c r="CJ55" s="465"/>
      <c r="CK55" s="50">
        <v>0</v>
      </c>
      <c r="CL55" s="50">
        <v>0</v>
      </c>
      <c r="CM55" s="50">
        <v>299.77499999999986</v>
      </c>
      <c r="CN55" s="50">
        <v>636.70000000000005</v>
      </c>
      <c r="CO55" s="465"/>
      <c r="CP55" s="528">
        <v>0</v>
      </c>
      <c r="CQ55" s="528">
        <v>0</v>
      </c>
      <c r="CR55" s="528">
        <v>178.50000000000068</v>
      </c>
      <c r="CS55" s="50">
        <v>391.60000000000036</v>
      </c>
      <c r="CT55" s="465"/>
      <c r="CU55" s="50">
        <v>0</v>
      </c>
      <c r="CV55" s="50">
        <v>0</v>
      </c>
      <c r="CW55" s="50">
        <v>329.70000000000095</v>
      </c>
      <c r="CX55" s="50">
        <v>573.10000000000218</v>
      </c>
      <c r="CY55" s="465"/>
      <c r="CZ55" s="50">
        <v>0</v>
      </c>
      <c r="DA55" s="50">
        <v>0</v>
      </c>
      <c r="DB55" s="50">
        <v>126.07500000000095</v>
      </c>
      <c r="DC55" s="50">
        <v>48.3</v>
      </c>
      <c r="DD55" s="465"/>
      <c r="DE55" s="528">
        <v>0</v>
      </c>
      <c r="DF55" s="528">
        <v>0</v>
      </c>
      <c r="DG55" s="528">
        <v>1569.3750000000005</v>
      </c>
      <c r="DH55" s="50">
        <v>2966.8000000000011</v>
      </c>
      <c r="DI55" s="465"/>
      <c r="DJ55" s="528">
        <v>0</v>
      </c>
      <c r="DK55" s="528">
        <v>0</v>
      </c>
      <c r="DL55" s="528">
        <v>184.34999999999945</v>
      </c>
      <c r="DM55" s="50">
        <v>620.90000000000146</v>
      </c>
      <c r="DN55" s="465"/>
      <c r="DO55" s="50">
        <v>0</v>
      </c>
      <c r="DP55" s="50">
        <v>0</v>
      </c>
      <c r="DQ55" s="50">
        <v>164.62500000000273</v>
      </c>
      <c r="DR55" s="50">
        <v>1123.8000000000011</v>
      </c>
      <c r="DS55" s="465"/>
      <c r="DT55" s="50">
        <v>0</v>
      </c>
      <c r="DU55" s="50">
        <v>0</v>
      </c>
      <c r="DV55" s="50">
        <v>0</v>
      </c>
      <c r="DW55" s="50">
        <v>2373.4000000000597</v>
      </c>
      <c r="DX55" s="465"/>
      <c r="DY55" s="50">
        <v>0</v>
      </c>
      <c r="DZ55" s="50">
        <v>0</v>
      </c>
      <c r="EA55" s="50">
        <v>0</v>
      </c>
      <c r="EB55" s="50">
        <v>0</v>
      </c>
      <c r="EC55" s="465"/>
      <c r="ED55" s="50">
        <v>0</v>
      </c>
      <c r="EE55" s="50">
        <v>0</v>
      </c>
      <c r="EF55" s="50">
        <v>0</v>
      </c>
      <c r="EG55" s="50">
        <v>8.4000000000014552</v>
      </c>
      <c r="EH55" s="465"/>
      <c r="EI55" s="50">
        <v>0</v>
      </c>
      <c r="EJ55" s="50">
        <v>0</v>
      </c>
      <c r="EK55" s="50">
        <v>0</v>
      </c>
      <c r="EL55" s="50">
        <v>82.599999999998545</v>
      </c>
      <c r="EM55" s="465"/>
      <c r="EN55" s="50">
        <v>0</v>
      </c>
      <c r="EO55" s="50">
        <v>0</v>
      </c>
      <c r="EP55" s="50">
        <v>0</v>
      </c>
      <c r="EQ55" s="50">
        <v>0</v>
      </c>
      <c r="ER55" s="465"/>
      <c r="ES55" s="50">
        <v>0</v>
      </c>
      <c r="ET55" s="50">
        <v>0</v>
      </c>
      <c r="EU55" s="50">
        <v>0</v>
      </c>
      <c r="EV55" s="50">
        <v>42</v>
      </c>
      <c r="EW55" s="465"/>
      <c r="EX55" s="50">
        <v>0</v>
      </c>
      <c r="EY55" s="50">
        <v>0</v>
      </c>
      <c r="EZ55" s="50">
        <v>0</v>
      </c>
      <c r="FA55" s="50">
        <v>877.1</v>
      </c>
      <c r="FB55" s="465"/>
      <c r="FC55" s="50">
        <v>0</v>
      </c>
      <c r="FD55" s="50">
        <v>0</v>
      </c>
      <c r="FE55" s="50">
        <v>0</v>
      </c>
      <c r="FF55" s="50">
        <v>24.299999999999272</v>
      </c>
      <c r="FG55" s="465"/>
      <c r="FH55" s="50">
        <v>0</v>
      </c>
      <c r="FI55" s="50">
        <v>0</v>
      </c>
      <c r="FJ55" s="50">
        <v>0</v>
      </c>
      <c r="FK55" s="50">
        <v>205.09999999999673</v>
      </c>
      <c r="FL55" s="465"/>
      <c r="FM55" s="50">
        <v>0</v>
      </c>
      <c r="FN55" s="50">
        <v>0</v>
      </c>
      <c r="FO55" s="50">
        <v>0</v>
      </c>
      <c r="FP55" s="50">
        <v>401.20000000000073</v>
      </c>
      <c r="FQ55" s="465"/>
      <c r="FR55" s="50">
        <v>0</v>
      </c>
      <c r="FS55" s="50">
        <v>0</v>
      </c>
      <c r="FT55" s="50">
        <v>0</v>
      </c>
      <c r="FU55" s="50">
        <v>0</v>
      </c>
      <c r="FV55" s="465"/>
      <c r="FW55" s="50">
        <v>0</v>
      </c>
      <c r="FX55" s="50">
        <v>0</v>
      </c>
      <c r="FY55" s="50">
        <v>0</v>
      </c>
      <c r="FZ55" s="50">
        <v>364.89999999999782</v>
      </c>
      <c r="GA55" s="465"/>
      <c r="GB55" s="50">
        <v>0</v>
      </c>
      <c r="GC55" s="50">
        <v>0</v>
      </c>
      <c r="GD55" s="50">
        <v>0</v>
      </c>
      <c r="GE55" s="50">
        <v>0</v>
      </c>
      <c r="GF55" s="465"/>
      <c r="GG55" s="50">
        <v>0</v>
      </c>
      <c r="GH55" s="50">
        <v>0</v>
      </c>
      <c r="GI55" s="50">
        <v>0</v>
      </c>
      <c r="GJ55" s="50">
        <v>385.59999999998763</v>
      </c>
      <c r="GK55" s="465"/>
      <c r="GL55" s="50">
        <v>0</v>
      </c>
      <c r="GM55" s="50">
        <v>0</v>
      </c>
      <c r="GN55" s="50">
        <v>0</v>
      </c>
      <c r="GO55" s="50">
        <v>220.00000000000728</v>
      </c>
      <c r="GP55" s="465"/>
      <c r="GV55" s="9"/>
      <c r="HE55" s="9"/>
      <c r="HN55" s="9"/>
      <c r="HW55" s="9"/>
      <c r="IF55" s="9"/>
      <c r="IO55" s="9"/>
      <c r="IX55" s="9"/>
      <c r="JG55" s="9"/>
      <c r="JP55" s="9"/>
      <c r="JY55" s="9"/>
      <c r="KH55" s="9"/>
      <c r="KQ55" s="9"/>
      <c r="KZ55" s="9"/>
      <c r="MA55" s="9"/>
      <c r="MJ55" s="9"/>
      <c r="MS55" s="9"/>
      <c r="NB55" s="9"/>
      <c r="NK55" s="9"/>
      <c r="NT55" s="9"/>
      <c r="NU55">
        <v>0</v>
      </c>
      <c r="NV55" s="9"/>
      <c r="NW55">
        <v>0</v>
      </c>
      <c r="NX55" s="9"/>
      <c r="NY55" s="21">
        <v>0</v>
      </c>
      <c r="NZ55" s="9"/>
      <c r="OA55">
        <v>0</v>
      </c>
    </row>
    <row r="56" spans="1:391" ht="18">
      <c r="A56" s="84" t="s">
        <v>3374</v>
      </c>
      <c r="B56" s="46">
        <f t="shared" si="1"/>
        <v>12518.300000000001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5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5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5"/>
      <c r="S56" s="453">
        <v>0</v>
      </c>
      <c r="T56" s="50">
        <v>0</v>
      </c>
      <c r="U56" s="498">
        <v>0</v>
      </c>
      <c r="V56" s="50">
        <f>'Punten per wedstrijd'!F55</f>
        <v>498.59999999999968</v>
      </c>
      <c r="W56" s="465"/>
      <c r="X56" s="50">
        <v>0</v>
      </c>
      <c r="Y56" s="50">
        <v>0</v>
      </c>
      <c r="Z56" s="50">
        <v>0</v>
      </c>
      <c r="AA56" s="50">
        <v>189.599999999999</v>
      </c>
      <c r="AB56" s="465"/>
      <c r="AC56" s="50">
        <v>0</v>
      </c>
      <c r="AD56" s="50">
        <v>0</v>
      </c>
      <c r="AE56" s="50">
        <v>0</v>
      </c>
      <c r="AF56" s="50">
        <v>745.29999999999836</v>
      </c>
      <c r="AG56" s="465"/>
      <c r="AH56" s="50">
        <v>0</v>
      </c>
      <c r="AI56" s="50">
        <v>0</v>
      </c>
      <c r="AJ56" s="50">
        <v>0</v>
      </c>
      <c r="AK56" s="50">
        <v>608.29999999999836</v>
      </c>
      <c r="AL56" s="465"/>
      <c r="AM56" s="453">
        <v>0</v>
      </c>
      <c r="AN56" s="453">
        <v>0</v>
      </c>
      <c r="AO56" s="453">
        <v>0</v>
      </c>
      <c r="AP56" s="50">
        <v>673.39999999999964</v>
      </c>
      <c r="AQ56" s="465"/>
      <c r="AR56" s="50">
        <v>0</v>
      </c>
      <c r="AS56" s="50">
        <v>0</v>
      </c>
      <c r="AT56" s="50">
        <v>0</v>
      </c>
      <c r="AU56" s="50">
        <v>604.4</v>
      </c>
      <c r="AV56" s="465"/>
      <c r="AW56" s="50">
        <v>0</v>
      </c>
      <c r="AX56" s="50">
        <v>0</v>
      </c>
      <c r="AY56" s="50">
        <v>0</v>
      </c>
      <c r="AZ56" s="50">
        <v>778.49999999999818</v>
      </c>
      <c r="BA56" s="465"/>
      <c r="BB56" s="50">
        <v>0</v>
      </c>
      <c r="BC56" s="50">
        <v>0</v>
      </c>
      <c r="BD56" s="50">
        <v>0</v>
      </c>
      <c r="BE56" s="50">
        <v>502</v>
      </c>
      <c r="BF56" s="465"/>
      <c r="BG56" s="50">
        <v>0</v>
      </c>
      <c r="BH56" s="50">
        <v>0</v>
      </c>
      <c r="BI56" s="50">
        <v>0</v>
      </c>
      <c r="BJ56" s="50">
        <v>398.3</v>
      </c>
      <c r="BK56" s="465"/>
      <c r="BL56" s="50">
        <v>0</v>
      </c>
      <c r="BM56" s="50">
        <v>0</v>
      </c>
      <c r="BN56" s="50">
        <v>0</v>
      </c>
      <c r="BO56" s="50">
        <v>384.9</v>
      </c>
      <c r="BP56" s="465"/>
      <c r="BQ56" s="50">
        <v>0</v>
      </c>
      <c r="BR56" s="50">
        <v>0</v>
      </c>
      <c r="BS56" s="50">
        <v>0</v>
      </c>
      <c r="BT56" s="50">
        <v>575.99999999999909</v>
      </c>
      <c r="BU56" s="465"/>
      <c r="BV56" s="50">
        <v>0</v>
      </c>
      <c r="BW56" s="50">
        <v>0</v>
      </c>
      <c r="BX56" s="50">
        <v>0</v>
      </c>
      <c r="BY56" s="50">
        <v>319.60000000000218</v>
      </c>
      <c r="BZ56" s="465"/>
      <c r="CA56" s="50">
        <v>0</v>
      </c>
      <c r="CB56" s="50">
        <v>0</v>
      </c>
      <c r="CC56" s="50">
        <v>0</v>
      </c>
      <c r="CD56" s="50">
        <v>523.70000000000073</v>
      </c>
      <c r="CE56" s="465"/>
      <c r="CF56" s="50">
        <v>0</v>
      </c>
      <c r="CG56" s="50">
        <v>0</v>
      </c>
      <c r="CH56" s="50">
        <v>0</v>
      </c>
      <c r="CI56" s="50">
        <v>287.00000000000182</v>
      </c>
      <c r="CJ56" s="465"/>
      <c r="CK56" s="50">
        <v>0</v>
      </c>
      <c r="CL56" s="50">
        <v>0</v>
      </c>
      <c r="CM56" s="50">
        <v>0</v>
      </c>
      <c r="CN56" s="50">
        <v>206.4</v>
      </c>
      <c r="CO56" s="465"/>
      <c r="CP56" s="528">
        <v>0</v>
      </c>
      <c r="CQ56" s="528">
        <v>0</v>
      </c>
      <c r="CR56" s="528">
        <v>0</v>
      </c>
      <c r="CS56" s="50">
        <v>329.50000000000364</v>
      </c>
      <c r="CT56" s="465"/>
      <c r="CU56" s="50">
        <v>0</v>
      </c>
      <c r="CV56" s="50">
        <v>0</v>
      </c>
      <c r="CW56" s="50">
        <v>0</v>
      </c>
      <c r="CX56" s="50">
        <v>360.90000000000691</v>
      </c>
      <c r="CY56" s="465"/>
      <c r="CZ56" s="50">
        <v>0</v>
      </c>
      <c r="DA56" s="50">
        <v>0</v>
      </c>
      <c r="DB56" s="50">
        <v>0</v>
      </c>
      <c r="DC56" s="50">
        <v>299.7</v>
      </c>
      <c r="DD56" s="465"/>
      <c r="DE56" s="528">
        <v>0</v>
      </c>
      <c r="DF56" s="528">
        <v>0</v>
      </c>
      <c r="DG56" s="528">
        <v>0</v>
      </c>
      <c r="DH56" s="50">
        <v>2282.5999999999985</v>
      </c>
      <c r="DI56" s="465"/>
      <c r="DJ56" s="528">
        <v>0</v>
      </c>
      <c r="DK56" s="528">
        <v>0</v>
      </c>
      <c r="DL56" s="528">
        <v>0</v>
      </c>
      <c r="DM56" s="50">
        <v>413.89999999999964</v>
      </c>
      <c r="DN56" s="465"/>
      <c r="DO56" s="50">
        <v>0</v>
      </c>
      <c r="DP56" s="50">
        <v>0</v>
      </c>
      <c r="DQ56" s="50">
        <v>0</v>
      </c>
      <c r="DR56" s="50">
        <v>563.19999999999527</v>
      </c>
      <c r="DS56" s="465"/>
      <c r="DT56" s="50"/>
      <c r="DU56" s="50"/>
      <c r="DV56" s="50"/>
      <c r="DW56" s="50"/>
      <c r="DX56" s="465"/>
      <c r="DY56" s="50"/>
      <c r="DZ56" s="50"/>
      <c r="EA56" s="50"/>
      <c r="EB56" s="50"/>
      <c r="EC56" s="465"/>
      <c r="ED56" s="50"/>
      <c r="EE56" s="50"/>
      <c r="EF56" s="50"/>
      <c r="EG56" s="50"/>
      <c r="EH56" s="465"/>
      <c r="EI56" s="50"/>
      <c r="EJ56" s="50"/>
      <c r="EK56" s="50"/>
      <c r="EL56" s="50"/>
      <c r="EM56" s="465"/>
      <c r="EN56" s="50"/>
      <c r="EO56" s="50"/>
      <c r="EP56" s="50"/>
      <c r="EQ56" s="50"/>
      <c r="ER56" s="465"/>
      <c r="ES56" s="50"/>
      <c r="ET56" s="50"/>
      <c r="EU56" s="50"/>
      <c r="EV56" s="50"/>
      <c r="EW56" s="465"/>
      <c r="EX56" s="50"/>
      <c r="EY56" s="50"/>
      <c r="EZ56" s="50"/>
      <c r="FA56" s="50"/>
      <c r="FB56" s="465"/>
      <c r="FC56" s="50"/>
      <c r="FD56" s="50"/>
      <c r="FE56" s="50"/>
      <c r="FF56" s="50"/>
      <c r="FG56" s="465"/>
      <c r="FH56" s="50"/>
      <c r="FI56" s="50"/>
      <c r="FJ56" s="50"/>
      <c r="FK56" s="50"/>
      <c r="FL56" s="465"/>
      <c r="FM56" s="50"/>
      <c r="FN56" s="50"/>
      <c r="FO56" s="50"/>
      <c r="FP56" s="50"/>
      <c r="FQ56" s="465"/>
      <c r="FR56" s="50"/>
      <c r="FS56" s="50"/>
      <c r="FT56" s="50"/>
      <c r="FU56" s="50"/>
      <c r="FV56" s="465"/>
      <c r="FW56" s="50"/>
      <c r="FX56" s="50"/>
      <c r="FY56" s="50"/>
      <c r="FZ56" s="50"/>
      <c r="GA56" s="465"/>
      <c r="GB56" s="50"/>
      <c r="GC56" s="50"/>
      <c r="GD56" s="50"/>
      <c r="GE56" s="50"/>
      <c r="GF56" s="465"/>
      <c r="GG56" s="50"/>
      <c r="GH56" s="50"/>
      <c r="GI56" s="50"/>
      <c r="GJ56" s="50"/>
      <c r="GK56" s="465"/>
      <c r="GL56" s="50"/>
      <c r="GM56" s="50"/>
      <c r="GN56" s="50"/>
      <c r="GO56" s="50"/>
      <c r="GP56" s="465"/>
      <c r="GV56" s="9"/>
      <c r="HE56" s="9"/>
      <c r="HN56" s="9"/>
      <c r="HW56" s="9"/>
      <c r="IF56" s="9"/>
      <c r="IO56" s="9"/>
      <c r="IX56" s="9"/>
      <c r="JG56" s="9"/>
      <c r="JP56" s="9"/>
      <c r="JY56" s="9"/>
      <c r="KH56" s="9"/>
      <c r="KQ56" s="9"/>
      <c r="KZ56" s="9"/>
      <c r="MA56" s="9"/>
      <c r="MJ56" s="9"/>
      <c r="MS56" s="9"/>
      <c r="NB56" s="9"/>
      <c r="NK56" s="9"/>
      <c r="NT56" s="9"/>
      <c r="NV56" s="9"/>
      <c r="NX56" s="9"/>
      <c r="NZ56" s="9"/>
    </row>
    <row r="57" spans="1:391" ht="18">
      <c r="A57" s="84" t="s">
        <v>2026</v>
      </c>
      <c r="B57" s="46">
        <f t="shared" si="1"/>
        <v>30634.699999999957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5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5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5"/>
      <c r="S57" s="453">
        <v>0</v>
      </c>
      <c r="T57" s="50">
        <v>0</v>
      </c>
      <c r="U57" s="498">
        <v>192.74999999999983</v>
      </c>
      <c r="V57" s="50">
        <f>'Punten per wedstrijd'!F56</f>
        <v>264.59999999999991</v>
      </c>
      <c r="W57" s="465"/>
      <c r="X57" s="50">
        <v>0</v>
      </c>
      <c r="Y57" s="50">
        <v>0</v>
      </c>
      <c r="Z57" s="50">
        <v>224.24999999999949</v>
      </c>
      <c r="AA57" s="50">
        <v>222.00000000000091</v>
      </c>
      <c r="AB57" s="465"/>
      <c r="AC57" s="50">
        <v>0</v>
      </c>
      <c r="AD57" s="50">
        <v>0</v>
      </c>
      <c r="AE57" s="50">
        <v>421.64999999999947</v>
      </c>
      <c r="AF57" s="50">
        <v>1112.2000000000003</v>
      </c>
      <c r="AG57" s="465"/>
      <c r="AH57" s="50">
        <v>0</v>
      </c>
      <c r="AI57" s="50">
        <v>0</v>
      </c>
      <c r="AJ57" s="50">
        <v>697.34999999999945</v>
      </c>
      <c r="AK57" s="50">
        <v>635.09999999999764</v>
      </c>
      <c r="AL57" s="465"/>
      <c r="AM57" s="453">
        <v>0</v>
      </c>
      <c r="AN57" s="453">
        <v>0</v>
      </c>
      <c r="AO57" s="453">
        <v>324.22499999999945</v>
      </c>
      <c r="AP57" s="50">
        <v>481.39999999999782</v>
      </c>
      <c r="AQ57" s="465"/>
      <c r="AR57" s="50">
        <v>0</v>
      </c>
      <c r="AS57" s="50">
        <v>0</v>
      </c>
      <c r="AT57" s="50">
        <v>298.49999999999864</v>
      </c>
      <c r="AU57" s="50">
        <v>252.3</v>
      </c>
      <c r="AV57" s="465"/>
      <c r="AW57" s="50">
        <v>0</v>
      </c>
      <c r="AX57" s="50">
        <v>0</v>
      </c>
      <c r="AY57" s="50">
        <v>146.99999999999864</v>
      </c>
      <c r="AZ57" s="50">
        <v>881.39999999999873</v>
      </c>
      <c r="BA57" s="465"/>
      <c r="BB57" s="50">
        <v>0</v>
      </c>
      <c r="BC57" s="50">
        <v>0</v>
      </c>
      <c r="BD57" s="50">
        <v>221.24999999999795</v>
      </c>
      <c r="BE57" s="50">
        <v>444.6</v>
      </c>
      <c r="BF57" s="465"/>
      <c r="BG57" s="50">
        <v>0</v>
      </c>
      <c r="BH57" s="50">
        <v>0</v>
      </c>
      <c r="BI57" s="50">
        <v>156.44999999999891</v>
      </c>
      <c r="BJ57" s="50">
        <v>195.4</v>
      </c>
      <c r="BK57" s="465"/>
      <c r="BL57" s="50">
        <v>0</v>
      </c>
      <c r="BM57" s="50">
        <v>0</v>
      </c>
      <c r="BN57" s="50">
        <v>148.27499999999986</v>
      </c>
      <c r="BO57" s="50">
        <v>280.7</v>
      </c>
      <c r="BP57" s="465"/>
      <c r="BQ57" s="50">
        <v>0</v>
      </c>
      <c r="BR57" s="50">
        <v>0</v>
      </c>
      <c r="BS57" s="50">
        <v>114.07500000000027</v>
      </c>
      <c r="BT57" s="50">
        <v>470</v>
      </c>
      <c r="BU57" s="465"/>
      <c r="BV57" s="50">
        <v>0</v>
      </c>
      <c r="BW57" s="50">
        <v>0</v>
      </c>
      <c r="BX57" s="50">
        <v>401.92500000000041</v>
      </c>
      <c r="BY57" s="50">
        <v>716.29999999999927</v>
      </c>
      <c r="BZ57" s="465"/>
      <c r="CA57" s="50">
        <v>0</v>
      </c>
      <c r="CB57" s="50">
        <v>0</v>
      </c>
      <c r="CC57" s="50">
        <v>161.25000000000136</v>
      </c>
      <c r="CD57" s="50">
        <v>381.49999999999818</v>
      </c>
      <c r="CE57" s="465"/>
      <c r="CF57" s="50">
        <v>0</v>
      </c>
      <c r="CG57" s="50">
        <v>0</v>
      </c>
      <c r="CH57" s="50">
        <v>219.37500000000068</v>
      </c>
      <c r="CI57" s="50">
        <v>465.99999999999636</v>
      </c>
      <c r="CJ57" s="465"/>
      <c r="CK57" s="50">
        <v>0</v>
      </c>
      <c r="CL57" s="50">
        <v>0</v>
      </c>
      <c r="CM57" s="50">
        <v>158.47500000000082</v>
      </c>
      <c r="CN57" s="50">
        <v>366</v>
      </c>
      <c r="CO57" s="465"/>
      <c r="CP57" s="528">
        <v>0</v>
      </c>
      <c r="CQ57" s="528">
        <v>0</v>
      </c>
      <c r="CR57" s="528">
        <v>238.125</v>
      </c>
      <c r="CS57" s="50">
        <v>500.19999999999527</v>
      </c>
      <c r="CT57" s="465"/>
      <c r="CU57" s="50">
        <v>0</v>
      </c>
      <c r="CV57" s="50">
        <v>0</v>
      </c>
      <c r="CW57" s="50">
        <v>317.10000000000014</v>
      </c>
      <c r="CX57" s="50">
        <v>616.399999999996</v>
      </c>
      <c r="CY57" s="465"/>
      <c r="CZ57" s="50">
        <v>0</v>
      </c>
      <c r="DA57" s="50">
        <v>0</v>
      </c>
      <c r="DB57" s="50">
        <v>33.824999999998909</v>
      </c>
      <c r="DC57" s="50">
        <v>39</v>
      </c>
      <c r="DD57" s="465"/>
      <c r="DE57" s="528">
        <v>0</v>
      </c>
      <c r="DF57" s="528">
        <v>0</v>
      </c>
      <c r="DG57" s="528">
        <v>1613.1</v>
      </c>
      <c r="DH57" s="50">
        <v>2064.9000000000015</v>
      </c>
      <c r="DI57" s="465"/>
      <c r="DJ57" s="528">
        <v>0</v>
      </c>
      <c r="DK57" s="528">
        <v>0</v>
      </c>
      <c r="DL57" s="528">
        <v>296.10000000000082</v>
      </c>
      <c r="DM57" s="50">
        <v>644.90000000000146</v>
      </c>
      <c r="DN57" s="465"/>
      <c r="DO57" s="50">
        <v>0</v>
      </c>
      <c r="DP57" s="50">
        <v>0</v>
      </c>
      <c r="DQ57" s="50">
        <v>360.89999999999918</v>
      </c>
      <c r="DR57" s="50">
        <v>764.90000000000327</v>
      </c>
      <c r="DS57" s="465"/>
      <c r="DT57" s="50">
        <v>0</v>
      </c>
      <c r="DU57" s="50">
        <v>0</v>
      </c>
      <c r="DV57" s="50">
        <v>0</v>
      </c>
      <c r="DW57" s="50">
        <v>3739.400000000016</v>
      </c>
      <c r="DX57" s="465"/>
      <c r="DY57" s="50">
        <v>0</v>
      </c>
      <c r="DZ57" s="50">
        <v>0</v>
      </c>
      <c r="EA57" s="50">
        <v>0</v>
      </c>
      <c r="EB57" s="50">
        <v>0</v>
      </c>
      <c r="EC57" s="465"/>
      <c r="ED57" s="50">
        <v>0</v>
      </c>
      <c r="EE57" s="50">
        <v>0</v>
      </c>
      <c r="EF57" s="50">
        <v>0</v>
      </c>
      <c r="EG57" s="50">
        <v>411.09999999999854</v>
      </c>
      <c r="EH57" s="465"/>
      <c r="EI57" s="50">
        <v>0</v>
      </c>
      <c r="EJ57" s="50">
        <v>0</v>
      </c>
      <c r="EK57" s="50">
        <v>0</v>
      </c>
      <c r="EL57" s="50">
        <v>401.09999999999491</v>
      </c>
      <c r="EM57" s="465"/>
      <c r="EN57" s="50">
        <v>0</v>
      </c>
      <c r="EO57" s="50">
        <v>0</v>
      </c>
      <c r="EP57" s="50">
        <v>0</v>
      </c>
      <c r="EQ57" s="50">
        <v>0</v>
      </c>
      <c r="ER57" s="465"/>
      <c r="ES57" s="50">
        <v>0</v>
      </c>
      <c r="ET57" s="50">
        <v>0</v>
      </c>
      <c r="EU57" s="50">
        <v>0</v>
      </c>
      <c r="EV57" s="50">
        <v>229.59999999999491</v>
      </c>
      <c r="EW57" s="465"/>
      <c r="EX57" s="50">
        <v>0</v>
      </c>
      <c r="EY57" s="50">
        <v>0</v>
      </c>
      <c r="EZ57" s="50">
        <v>0</v>
      </c>
      <c r="FA57" s="50">
        <v>2845.7</v>
      </c>
      <c r="FB57" s="465"/>
      <c r="FC57" s="50">
        <v>0</v>
      </c>
      <c r="FD57" s="50">
        <v>0</v>
      </c>
      <c r="FE57" s="50">
        <v>0</v>
      </c>
      <c r="FF57" s="50">
        <v>254.09999999999491</v>
      </c>
      <c r="FG57" s="465"/>
      <c r="FH57" s="50">
        <v>0</v>
      </c>
      <c r="FI57" s="50">
        <v>0</v>
      </c>
      <c r="FJ57" s="50">
        <v>0</v>
      </c>
      <c r="FK57" s="50">
        <v>304.59999999999491</v>
      </c>
      <c r="FL57" s="465"/>
      <c r="FM57" s="50">
        <v>0</v>
      </c>
      <c r="FN57" s="50">
        <v>0</v>
      </c>
      <c r="FO57" s="50">
        <v>0</v>
      </c>
      <c r="FP57" s="50">
        <v>446.39999999999418</v>
      </c>
      <c r="FQ57" s="465"/>
      <c r="FR57" s="50">
        <v>0</v>
      </c>
      <c r="FS57" s="50">
        <v>0</v>
      </c>
      <c r="FT57" s="50">
        <v>0</v>
      </c>
      <c r="FU57" s="50">
        <v>0</v>
      </c>
      <c r="FV57" s="465"/>
      <c r="FW57" s="50">
        <v>0</v>
      </c>
      <c r="FX57" s="50">
        <v>0</v>
      </c>
      <c r="FY57" s="50">
        <v>0</v>
      </c>
      <c r="FZ57" s="50">
        <v>250.19999999999345</v>
      </c>
      <c r="GA57" s="465"/>
      <c r="GB57" s="50">
        <v>0</v>
      </c>
      <c r="GC57" s="50">
        <v>0</v>
      </c>
      <c r="GD57" s="50">
        <v>0</v>
      </c>
      <c r="GE57" s="50">
        <v>0</v>
      </c>
      <c r="GF57" s="465"/>
      <c r="GG57" s="50">
        <v>0</v>
      </c>
      <c r="GH57" s="50">
        <v>0</v>
      </c>
      <c r="GI57" s="50">
        <v>0</v>
      </c>
      <c r="GJ57" s="50">
        <v>1213.3999999999905</v>
      </c>
      <c r="GK57" s="465"/>
      <c r="GL57" s="50">
        <v>0</v>
      </c>
      <c r="GM57" s="50">
        <v>0</v>
      </c>
      <c r="GN57" s="50">
        <v>0</v>
      </c>
      <c r="GO57" s="50">
        <v>373</v>
      </c>
      <c r="GP57" s="465"/>
      <c r="GV57" s="9"/>
      <c r="HE57" s="9"/>
      <c r="HN57" s="9"/>
      <c r="HW57" s="9"/>
      <c r="IF57" s="9"/>
      <c r="IO57" s="9"/>
      <c r="IX57" s="9"/>
      <c r="JG57" s="9"/>
      <c r="JP57" s="9"/>
      <c r="JY57" s="9"/>
      <c r="KH57" s="9"/>
      <c r="KQ57" s="9"/>
      <c r="KZ57" s="9"/>
      <c r="MA57" s="9"/>
      <c r="MJ57" s="9"/>
      <c r="MS57" s="9"/>
      <c r="NB57" s="9"/>
      <c r="NK57" s="9"/>
      <c r="NT57" s="9"/>
      <c r="NU57">
        <v>0</v>
      </c>
      <c r="NV57" s="9"/>
      <c r="NW57">
        <v>0</v>
      </c>
      <c r="NX57" s="9"/>
      <c r="NY57" s="21">
        <v>0</v>
      </c>
      <c r="NZ57" s="9"/>
      <c r="OA57">
        <v>0</v>
      </c>
    </row>
    <row r="58" spans="1:391" ht="18">
      <c r="A58" s="84" t="s">
        <v>1644</v>
      </c>
      <c r="B58" s="46">
        <f t="shared" si="1"/>
        <v>43992.862499999901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5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5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5"/>
      <c r="S58" s="453">
        <v>26.299999999999898</v>
      </c>
      <c r="T58" s="50">
        <v>41.450000000000017</v>
      </c>
      <c r="U58" s="498">
        <v>32.362500000000239</v>
      </c>
      <c r="V58" s="50">
        <f>'Punten per wedstrijd'!F57</f>
        <v>150.10000000000014</v>
      </c>
      <c r="W58" s="465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5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5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5"/>
      <c r="AM58" s="453">
        <v>54.525000000000205</v>
      </c>
      <c r="AN58" s="453">
        <v>213.29999999999995</v>
      </c>
      <c r="AO58" s="453">
        <v>232.04999999999836</v>
      </c>
      <c r="AP58" s="50">
        <v>454.50000000000091</v>
      </c>
      <c r="AQ58" s="465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5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5"/>
      <c r="BB58" s="50">
        <v>0</v>
      </c>
      <c r="BC58" s="50">
        <v>139.45000000000005</v>
      </c>
      <c r="BD58" s="50">
        <v>73.124999999998636</v>
      </c>
      <c r="BE58" s="50">
        <v>428</v>
      </c>
      <c r="BF58" s="465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5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5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5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5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5"/>
      <c r="CF58" s="50">
        <v>0</v>
      </c>
      <c r="CG58" s="50">
        <v>215</v>
      </c>
      <c r="CH58" s="50">
        <v>57.149999999997817</v>
      </c>
      <c r="CI58" s="50">
        <v>339.14999999999873</v>
      </c>
      <c r="CJ58" s="465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5"/>
      <c r="CP58" s="528">
        <v>117.12499999999909</v>
      </c>
      <c r="CQ58" s="528">
        <v>133.10000000000036</v>
      </c>
      <c r="CR58" s="528">
        <v>263.69999999999754</v>
      </c>
      <c r="CS58" s="50">
        <v>340.89999999999873</v>
      </c>
      <c r="CT58" s="465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5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5"/>
      <c r="DE58" s="528">
        <v>335.62499999999909</v>
      </c>
      <c r="DF58" s="528">
        <v>498.150000000001</v>
      </c>
      <c r="DG58" s="528">
        <v>1024.8750000000005</v>
      </c>
      <c r="DH58" s="50">
        <v>3737.5999999999967</v>
      </c>
      <c r="DI58" s="465"/>
      <c r="DJ58" s="528">
        <v>140.57499999999993</v>
      </c>
      <c r="DK58" s="528">
        <v>200.75</v>
      </c>
      <c r="DL58" s="528">
        <v>538.04999999999973</v>
      </c>
      <c r="DM58" s="50">
        <v>374.89999999999418</v>
      </c>
      <c r="DN58" s="465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5"/>
      <c r="DT58" s="50">
        <v>0</v>
      </c>
      <c r="DU58" s="50">
        <v>1996.2999999999993</v>
      </c>
      <c r="DV58" s="50">
        <v>1749.0749999999962</v>
      </c>
      <c r="DW58" s="50">
        <v>3280.8000000000084</v>
      </c>
      <c r="DX58" s="465"/>
      <c r="DY58" s="50">
        <v>0</v>
      </c>
      <c r="DZ58" s="50">
        <v>0</v>
      </c>
      <c r="EA58" s="50">
        <v>0</v>
      </c>
      <c r="EB58" s="50">
        <v>0</v>
      </c>
      <c r="EC58" s="465"/>
      <c r="ED58" s="50">
        <v>0</v>
      </c>
      <c r="EE58" s="50">
        <v>0</v>
      </c>
      <c r="EF58" s="50">
        <v>78.750000000001364</v>
      </c>
      <c r="EG58" s="50">
        <v>424.60000000000036</v>
      </c>
      <c r="EH58" s="465"/>
      <c r="EI58" s="50">
        <v>0</v>
      </c>
      <c r="EJ58" s="50">
        <v>161.60000000000036</v>
      </c>
      <c r="EK58" s="50">
        <v>243.15000000000191</v>
      </c>
      <c r="EL58" s="50">
        <v>511.00000000000364</v>
      </c>
      <c r="EM58" s="465"/>
      <c r="EN58" s="50">
        <v>0</v>
      </c>
      <c r="EO58" s="50">
        <v>192.35000000000036</v>
      </c>
      <c r="EP58" s="50">
        <v>256.575000000003</v>
      </c>
      <c r="EQ58" s="50">
        <v>0</v>
      </c>
      <c r="ER58" s="465"/>
      <c r="ES58" s="50">
        <v>0</v>
      </c>
      <c r="ET58" s="50">
        <v>0</v>
      </c>
      <c r="EU58" s="50">
        <v>0</v>
      </c>
      <c r="EV58" s="50">
        <v>112.50000000000364</v>
      </c>
      <c r="EW58" s="465"/>
      <c r="EX58" s="50">
        <v>0</v>
      </c>
      <c r="EY58" s="50">
        <v>815.04999999996562</v>
      </c>
      <c r="EZ58" s="50">
        <v>1895.8499999999653</v>
      </c>
      <c r="FA58" s="50">
        <v>2472.5</v>
      </c>
      <c r="FB58" s="465"/>
      <c r="FC58" s="50">
        <v>0</v>
      </c>
      <c r="FD58" s="50">
        <v>24.500000000000455</v>
      </c>
      <c r="FE58" s="50">
        <v>6.8250000000002728</v>
      </c>
      <c r="FF58" s="50">
        <v>19.500000000003638</v>
      </c>
      <c r="FG58" s="465"/>
      <c r="FH58" s="50">
        <v>0</v>
      </c>
      <c r="FI58" s="50">
        <v>0</v>
      </c>
      <c r="FJ58" s="50">
        <v>0</v>
      </c>
      <c r="FK58" s="50">
        <v>218.100000000004</v>
      </c>
      <c r="FL58" s="465"/>
      <c r="FM58" s="50">
        <v>0</v>
      </c>
      <c r="FN58" s="50">
        <v>0</v>
      </c>
      <c r="FO58" s="50">
        <v>0</v>
      </c>
      <c r="FP58" s="50">
        <v>424.80000000000291</v>
      </c>
      <c r="FQ58" s="465"/>
      <c r="FR58" s="50">
        <v>0</v>
      </c>
      <c r="FS58" s="50">
        <v>0</v>
      </c>
      <c r="FT58" s="50">
        <v>0</v>
      </c>
      <c r="FU58" s="50">
        <v>0</v>
      </c>
      <c r="FV58" s="465"/>
      <c r="FW58" s="50">
        <v>0</v>
      </c>
      <c r="FX58" s="50">
        <v>117.70000000000073</v>
      </c>
      <c r="FY58" s="50">
        <v>220.05000000000246</v>
      </c>
      <c r="FZ58" s="50">
        <v>529.29999999999563</v>
      </c>
      <c r="GA58" s="465"/>
      <c r="GB58" s="50">
        <v>0</v>
      </c>
      <c r="GC58" s="50">
        <v>0</v>
      </c>
      <c r="GD58" s="50">
        <v>0</v>
      </c>
      <c r="GE58" s="50">
        <v>0</v>
      </c>
      <c r="GF58" s="465"/>
      <c r="GG58" s="50">
        <v>0</v>
      </c>
      <c r="GH58" s="50">
        <v>324.29999999999836</v>
      </c>
      <c r="GI58" s="50">
        <v>384.67499999999973</v>
      </c>
      <c r="GJ58" s="50">
        <v>1460.5999999999949</v>
      </c>
      <c r="GK58" s="465"/>
      <c r="GL58" s="50">
        <v>0</v>
      </c>
      <c r="GM58" s="50">
        <v>95.999999999996362</v>
      </c>
      <c r="GN58" s="50">
        <v>126.75000000000273</v>
      </c>
      <c r="GO58" s="50">
        <v>320.5</v>
      </c>
      <c r="GP58" s="465"/>
      <c r="GV58" s="9"/>
      <c r="HE58" s="9"/>
      <c r="HN58" s="9"/>
      <c r="HW58" s="9"/>
      <c r="IF58" s="9"/>
      <c r="IO58" s="9"/>
      <c r="IX58" s="9"/>
      <c r="JG58" s="9"/>
      <c r="JP58" s="9"/>
      <c r="JY58" s="9"/>
      <c r="KH58" s="9"/>
      <c r="KQ58" s="9"/>
      <c r="KZ58" s="9"/>
      <c r="MA58" s="9"/>
      <c r="MJ58" s="9"/>
      <c r="MS58" s="9"/>
      <c r="NB58" s="9"/>
      <c r="NK58" s="9"/>
      <c r="NT58" s="9"/>
      <c r="NU58">
        <v>0</v>
      </c>
      <c r="NV58" s="9"/>
      <c r="NW58">
        <v>0</v>
      </c>
      <c r="NX58" s="9"/>
      <c r="NY58">
        <v>741.30000000000518</v>
      </c>
      <c r="NZ58" s="9"/>
      <c r="OA58">
        <v>0</v>
      </c>
    </row>
    <row r="59" spans="1:391" ht="18">
      <c r="A59" s="41" t="s">
        <v>762</v>
      </c>
      <c r="B59" s="46">
        <f t="shared" si="1"/>
        <v>54211.149999999878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5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5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5"/>
      <c r="S59" s="453">
        <v>9.5999999999999659</v>
      </c>
      <c r="T59" s="50">
        <v>35.850000000000023</v>
      </c>
      <c r="U59" s="498">
        <v>253.5</v>
      </c>
      <c r="V59" s="50">
        <f>'Punten per wedstrijd'!F58</f>
        <v>245.29999999999995</v>
      </c>
      <c r="W59" s="465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5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5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5"/>
      <c r="AM59" s="453">
        <v>134.95000000000005</v>
      </c>
      <c r="AN59" s="453">
        <v>319.89999999999941</v>
      </c>
      <c r="AO59" s="453">
        <v>282.97499999999809</v>
      </c>
      <c r="AP59" s="50">
        <v>520.19999999999982</v>
      </c>
      <c r="AQ59" s="465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5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5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5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5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5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5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5"/>
      <c r="CA59" s="50">
        <v>0</v>
      </c>
      <c r="CB59" s="50">
        <v>187.29999999999745</v>
      </c>
      <c r="CC59" s="50">
        <v>90</v>
      </c>
      <c r="CD59" s="50">
        <v>281.10000000000218</v>
      </c>
      <c r="CE59" s="465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5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5"/>
      <c r="CP59" s="528">
        <v>188.42499999999927</v>
      </c>
      <c r="CQ59" s="528">
        <v>256.90000000000009</v>
      </c>
      <c r="CR59" s="528">
        <v>373.05000000000246</v>
      </c>
      <c r="CS59" s="50">
        <v>325.600000000004</v>
      </c>
      <c r="CT59" s="465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5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5"/>
      <c r="DE59" s="528">
        <v>122.72500000000082</v>
      </c>
      <c r="DF59" s="528">
        <v>1529.3999999999996</v>
      </c>
      <c r="DG59" s="528">
        <v>2044.3499999999995</v>
      </c>
      <c r="DH59" s="50">
        <v>475.19999999999709</v>
      </c>
      <c r="DI59" s="465"/>
      <c r="DJ59" s="528">
        <v>215.57499999999959</v>
      </c>
      <c r="DK59" s="528">
        <v>275.59999999999854</v>
      </c>
      <c r="DL59" s="528">
        <v>606.75000000000136</v>
      </c>
      <c r="DM59" s="50">
        <v>777.29999999999382</v>
      </c>
      <c r="DN59" s="465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5"/>
      <c r="DT59" s="50">
        <v>996.90000000000055</v>
      </c>
      <c r="DU59" s="50">
        <v>1841.6500000000005</v>
      </c>
      <c r="DV59" s="50">
        <v>2376.2999999999752</v>
      </c>
      <c r="DW59" s="50">
        <v>4624.7999999999683</v>
      </c>
      <c r="DX59" s="465"/>
      <c r="DY59" s="50">
        <v>83.075000000001637</v>
      </c>
      <c r="DZ59" s="50">
        <v>0</v>
      </c>
      <c r="EA59" s="50">
        <v>0</v>
      </c>
      <c r="EB59" s="50">
        <v>0</v>
      </c>
      <c r="EC59" s="465"/>
      <c r="ED59" s="50">
        <v>32.000000000000909</v>
      </c>
      <c r="EE59" s="50">
        <v>0</v>
      </c>
      <c r="EF59" s="50">
        <v>117.90000000000327</v>
      </c>
      <c r="EG59" s="50">
        <v>256.5</v>
      </c>
      <c r="EH59" s="465"/>
      <c r="EI59" s="50">
        <v>101.00000000000182</v>
      </c>
      <c r="EJ59" s="50">
        <v>184.5</v>
      </c>
      <c r="EK59" s="50">
        <v>67.800000000009277</v>
      </c>
      <c r="EL59" s="50">
        <v>354.30000000000655</v>
      </c>
      <c r="EM59" s="465"/>
      <c r="EN59" s="50">
        <v>69.275000000002365</v>
      </c>
      <c r="EO59" s="50">
        <v>196.35000000000036</v>
      </c>
      <c r="EP59" s="50">
        <v>412.34999999999673</v>
      </c>
      <c r="EQ59" s="50">
        <v>0</v>
      </c>
      <c r="ER59" s="465"/>
      <c r="ES59" s="50">
        <v>126.37500000000182</v>
      </c>
      <c r="ET59" s="50">
        <v>0</v>
      </c>
      <c r="EU59" s="50">
        <v>0</v>
      </c>
      <c r="EV59" s="50">
        <v>265.00000000000728</v>
      </c>
      <c r="EW59" s="465"/>
      <c r="EX59" s="50">
        <v>477.50000000000091</v>
      </c>
      <c r="EY59" s="50">
        <v>1046.3500000000249</v>
      </c>
      <c r="EZ59" s="50">
        <v>2091.3749999998745</v>
      </c>
      <c r="FA59" s="50">
        <v>4600</v>
      </c>
      <c r="FB59" s="465"/>
      <c r="FC59" s="50">
        <v>8.4500000000007276</v>
      </c>
      <c r="FD59" s="50">
        <v>59.949999999999818</v>
      </c>
      <c r="FE59" s="50">
        <v>157.65000000000055</v>
      </c>
      <c r="FF59" s="50">
        <v>334.10000000000218</v>
      </c>
      <c r="FG59" s="465"/>
      <c r="FH59" s="50">
        <v>105.875</v>
      </c>
      <c r="FI59" s="50">
        <v>0</v>
      </c>
      <c r="FJ59" s="50">
        <v>0</v>
      </c>
      <c r="FK59" s="50">
        <v>151.5</v>
      </c>
      <c r="FL59" s="465"/>
      <c r="FM59" s="50">
        <v>50.350000000000364</v>
      </c>
      <c r="FN59" s="50">
        <v>0</v>
      </c>
      <c r="FO59" s="50">
        <v>0</v>
      </c>
      <c r="FP59" s="50">
        <v>371.5</v>
      </c>
      <c r="FQ59" s="465"/>
      <c r="FR59" s="50">
        <v>87.750000000000455</v>
      </c>
      <c r="FS59" s="50">
        <v>0</v>
      </c>
      <c r="FT59" s="50">
        <v>0</v>
      </c>
      <c r="FU59" s="50">
        <v>0</v>
      </c>
      <c r="FV59" s="465"/>
      <c r="FW59" s="50">
        <v>93.400000000000546</v>
      </c>
      <c r="FX59" s="50">
        <v>57.75</v>
      </c>
      <c r="FY59" s="50">
        <v>402.07499999999345</v>
      </c>
      <c r="FZ59" s="50">
        <v>447.39999999999782</v>
      </c>
      <c r="GA59" s="465"/>
      <c r="GB59" s="50">
        <v>144.22500000000036</v>
      </c>
      <c r="GC59" s="50">
        <v>0</v>
      </c>
      <c r="GD59" s="50">
        <v>0</v>
      </c>
      <c r="GE59" s="50">
        <v>0</v>
      </c>
      <c r="GF59" s="465"/>
      <c r="GG59" s="50">
        <v>167.57499999999891</v>
      </c>
      <c r="GH59" s="50">
        <v>539.05000000000018</v>
      </c>
      <c r="GI59" s="50">
        <v>910.49999999999181</v>
      </c>
      <c r="GJ59" s="50">
        <v>870.60000000000946</v>
      </c>
      <c r="GK59" s="465"/>
      <c r="GL59" s="50">
        <v>56.249999999998181</v>
      </c>
      <c r="GM59" s="50">
        <v>139.00000000000364</v>
      </c>
      <c r="GN59" s="50">
        <v>209.99999999999454</v>
      </c>
      <c r="GO59" s="50">
        <v>247.00000000000728</v>
      </c>
      <c r="GP59" s="465"/>
      <c r="GU59" s="18"/>
      <c r="GV59" s="9"/>
      <c r="HD59" s="18"/>
      <c r="HE59" s="9"/>
      <c r="HM59" s="18"/>
      <c r="HN59" s="9"/>
      <c r="HW59" s="9"/>
      <c r="IF59" s="9"/>
      <c r="IO59" s="9"/>
      <c r="IX59" s="9"/>
      <c r="JG59" s="9"/>
      <c r="JP59" s="9"/>
      <c r="JY59" s="9"/>
      <c r="KH59" s="9"/>
      <c r="KQ59" s="9"/>
      <c r="KZ59" s="9"/>
      <c r="MA59" s="9"/>
      <c r="MJ59" s="9"/>
      <c r="MS59" s="9"/>
      <c r="NB59" s="9"/>
      <c r="NK59" s="9"/>
      <c r="NT59" s="9"/>
      <c r="NU59">
        <v>0</v>
      </c>
      <c r="NV59" s="9"/>
      <c r="NW59">
        <v>0</v>
      </c>
      <c r="NX59" s="9"/>
      <c r="NY59">
        <v>968.10000000000491</v>
      </c>
      <c r="NZ59" s="9"/>
      <c r="OA59">
        <v>0</v>
      </c>
    </row>
    <row r="60" spans="1:391" s="39" customFormat="1" ht="18">
      <c r="A60" s="41" t="s">
        <v>3373</v>
      </c>
      <c r="B60" s="46">
        <f t="shared" si="1"/>
        <v>12396.999999999989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5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5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5"/>
      <c r="S60" s="453">
        <v>0</v>
      </c>
      <c r="T60" s="50">
        <v>0</v>
      </c>
      <c r="U60" s="498">
        <v>0</v>
      </c>
      <c r="V60" s="50">
        <f>'Punten per wedstrijd'!F59</f>
        <v>370.69999999999982</v>
      </c>
      <c r="W60" s="465"/>
      <c r="X60" s="50">
        <v>0</v>
      </c>
      <c r="Y60" s="50">
        <v>0</v>
      </c>
      <c r="Z60" s="50">
        <v>0</v>
      </c>
      <c r="AA60" s="50">
        <v>255.50000000000045</v>
      </c>
      <c r="AB60" s="465"/>
      <c r="AC60" s="50">
        <v>0</v>
      </c>
      <c r="AD60" s="50">
        <v>0</v>
      </c>
      <c r="AE60" s="50">
        <v>0</v>
      </c>
      <c r="AF60" s="50">
        <v>894.70000000000027</v>
      </c>
      <c r="AG60" s="465"/>
      <c r="AH60" s="50">
        <v>0</v>
      </c>
      <c r="AI60" s="50">
        <v>0</v>
      </c>
      <c r="AJ60" s="50">
        <v>0</v>
      </c>
      <c r="AK60" s="50">
        <v>441.39999999999964</v>
      </c>
      <c r="AL60" s="465"/>
      <c r="AM60" s="453">
        <v>0</v>
      </c>
      <c r="AN60" s="453">
        <v>0</v>
      </c>
      <c r="AO60" s="453">
        <v>0</v>
      </c>
      <c r="AP60" s="50">
        <v>639.79999999999973</v>
      </c>
      <c r="AQ60" s="465"/>
      <c r="AR60" s="50">
        <v>0</v>
      </c>
      <c r="AS60" s="50">
        <v>0</v>
      </c>
      <c r="AT60" s="50">
        <v>0</v>
      </c>
      <c r="AU60" s="50">
        <v>389.9</v>
      </c>
      <c r="AV60" s="465"/>
      <c r="AW60" s="50">
        <v>0</v>
      </c>
      <c r="AX60" s="50">
        <v>0</v>
      </c>
      <c r="AY60" s="50">
        <v>0</v>
      </c>
      <c r="AZ60" s="50">
        <v>756.40000000000055</v>
      </c>
      <c r="BA60" s="465"/>
      <c r="BB60" s="50">
        <v>0</v>
      </c>
      <c r="BC60" s="50">
        <v>0</v>
      </c>
      <c r="BD60" s="50">
        <v>0</v>
      </c>
      <c r="BE60" s="50">
        <v>549.1</v>
      </c>
      <c r="BF60" s="465"/>
      <c r="BG60" s="50">
        <v>0</v>
      </c>
      <c r="BH60" s="50">
        <v>0</v>
      </c>
      <c r="BI60" s="50">
        <v>0</v>
      </c>
      <c r="BJ60" s="50">
        <v>437.1</v>
      </c>
      <c r="BK60" s="465"/>
      <c r="BL60" s="50">
        <v>0</v>
      </c>
      <c r="BM60" s="50">
        <v>0</v>
      </c>
      <c r="BN60" s="50">
        <v>0</v>
      </c>
      <c r="BO60" s="50">
        <v>389.8</v>
      </c>
      <c r="BP60" s="465"/>
      <c r="BQ60" s="50">
        <v>0</v>
      </c>
      <c r="BR60" s="50">
        <v>0</v>
      </c>
      <c r="BS60" s="50">
        <v>0</v>
      </c>
      <c r="BT60" s="50">
        <v>717.79999999999927</v>
      </c>
      <c r="BU60" s="465"/>
      <c r="BV60" s="50">
        <v>0</v>
      </c>
      <c r="BW60" s="50">
        <v>0</v>
      </c>
      <c r="BX60" s="50">
        <v>0</v>
      </c>
      <c r="BY60" s="50">
        <v>481.39999999999691</v>
      </c>
      <c r="BZ60" s="465"/>
      <c r="CA60" s="50">
        <v>0</v>
      </c>
      <c r="CB60" s="50">
        <v>0</v>
      </c>
      <c r="CC60" s="50">
        <v>0</v>
      </c>
      <c r="CD60" s="50">
        <v>687.49999999999454</v>
      </c>
      <c r="CE60" s="465"/>
      <c r="CF60" s="50">
        <v>0</v>
      </c>
      <c r="CG60" s="50">
        <v>0</v>
      </c>
      <c r="CH60" s="50">
        <v>0</v>
      </c>
      <c r="CI60" s="50">
        <v>289.29999999999927</v>
      </c>
      <c r="CJ60" s="465"/>
      <c r="CK60" s="50">
        <v>0</v>
      </c>
      <c r="CL60" s="50">
        <v>0</v>
      </c>
      <c r="CM60" s="50">
        <v>0</v>
      </c>
      <c r="CN60" s="50">
        <v>196.70000000000002</v>
      </c>
      <c r="CO60" s="465"/>
      <c r="CP60" s="528">
        <v>0</v>
      </c>
      <c r="CQ60" s="528">
        <v>0</v>
      </c>
      <c r="CR60" s="528">
        <v>0</v>
      </c>
      <c r="CS60" s="50">
        <v>350.60000000000218</v>
      </c>
      <c r="CT60" s="465"/>
      <c r="CU60" s="50">
        <v>0</v>
      </c>
      <c r="CV60" s="50">
        <v>0</v>
      </c>
      <c r="CW60" s="50">
        <v>0</v>
      </c>
      <c r="CX60" s="50">
        <v>200.69999999999891</v>
      </c>
      <c r="CY60" s="465"/>
      <c r="CZ60" s="50">
        <v>0</v>
      </c>
      <c r="DA60" s="50">
        <v>0</v>
      </c>
      <c r="DB60" s="50">
        <v>0</v>
      </c>
      <c r="DC60" s="50">
        <v>166.5</v>
      </c>
      <c r="DD60" s="465"/>
      <c r="DE60" s="528">
        <v>0</v>
      </c>
      <c r="DF60" s="528">
        <v>0</v>
      </c>
      <c r="DG60" s="528">
        <v>0</v>
      </c>
      <c r="DH60" s="50">
        <v>1973.0999999999967</v>
      </c>
      <c r="DI60" s="465"/>
      <c r="DJ60" s="528">
        <v>0</v>
      </c>
      <c r="DK60" s="528">
        <v>0</v>
      </c>
      <c r="DL60" s="528">
        <v>0</v>
      </c>
      <c r="DM60" s="50">
        <v>479.09999999999854</v>
      </c>
      <c r="DN60" s="465"/>
      <c r="DO60" s="50">
        <v>0</v>
      </c>
      <c r="DP60" s="50">
        <v>0</v>
      </c>
      <c r="DQ60" s="50">
        <v>0</v>
      </c>
      <c r="DR60" s="50">
        <v>656.40000000000146</v>
      </c>
      <c r="DS60" s="465"/>
      <c r="DT60" s="50"/>
      <c r="DU60" s="50"/>
      <c r="DV60" s="50"/>
      <c r="DW60" s="50"/>
      <c r="DX60" s="465"/>
      <c r="DY60" s="50"/>
      <c r="DZ60" s="50"/>
      <c r="EA60" s="50"/>
      <c r="EB60" s="50"/>
      <c r="EC60" s="465"/>
      <c r="ED60" s="50"/>
      <c r="EE60" s="50"/>
      <c r="EF60" s="50"/>
      <c r="EG60" s="50"/>
      <c r="EH60" s="465"/>
      <c r="EI60" s="50"/>
      <c r="EJ60" s="50"/>
      <c r="EK60" s="50"/>
      <c r="EL60" s="50"/>
      <c r="EM60" s="465"/>
      <c r="EN60" s="50"/>
      <c r="EO60" s="50"/>
      <c r="EP60" s="50"/>
      <c r="EQ60" s="50"/>
      <c r="ER60" s="465"/>
      <c r="ES60" s="50"/>
      <c r="ET60" s="50"/>
      <c r="EU60" s="50"/>
      <c r="EV60" s="50"/>
      <c r="EW60" s="465"/>
      <c r="EX60" s="50"/>
      <c r="EY60" s="50"/>
      <c r="EZ60" s="50"/>
      <c r="FA60" s="50"/>
      <c r="FB60" s="465"/>
      <c r="FC60" s="50"/>
      <c r="FD60" s="50"/>
      <c r="FE60" s="50"/>
      <c r="FF60" s="50"/>
      <c r="FG60" s="465"/>
      <c r="FH60" s="50"/>
      <c r="FI60" s="50"/>
      <c r="FJ60" s="50"/>
      <c r="FK60" s="50"/>
      <c r="FL60" s="465"/>
      <c r="FM60" s="50"/>
      <c r="FN60" s="50"/>
      <c r="FO60" s="50"/>
      <c r="FP60" s="50"/>
      <c r="FQ60" s="465"/>
      <c r="FR60" s="50"/>
      <c r="FS60" s="50"/>
      <c r="FT60" s="50"/>
      <c r="FU60" s="50"/>
      <c r="FV60" s="465"/>
      <c r="FW60" s="50"/>
      <c r="FX60" s="50"/>
      <c r="FY60" s="50"/>
      <c r="FZ60" s="50"/>
      <c r="GA60" s="465"/>
      <c r="GB60" s="50"/>
      <c r="GC60" s="50"/>
      <c r="GD60" s="50"/>
      <c r="GE60" s="50"/>
      <c r="GF60" s="465"/>
      <c r="GG60" s="50"/>
      <c r="GH60" s="50"/>
      <c r="GI60" s="50"/>
      <c r="GJ60" s="50"/>
      <c r="GK60" s="465"/>
      <c r="GL60" s="50"/>
      <c r="GM60" s="50"/>
      <c r="GN60" s="50"/>
      <c r="GO60" s="50"/>
      <c r="GP60" s="465"/>
      <c r="GU60" s="143"/>
      <c r="GV60" s="459"/>
      <c r="HD60" s="143"/>
      <c r="HE60" s="459"/>
      <c r="HM60" s="143"/>
      <c r="HN60" s="459"/>
      <c r="HW60" s="459"/>
      <c r="IF60" s="459"/>
      <c r="IO60" s="459"/>
      <c r="IX60" s="459"/>
      <c r="JG60" s="459"/>
      <c r="JP60" s="459"/>
      <c r="JY60" s="459"/>
      <c r="KH60" s="459"/>
      <c r="KQ60" s="459"/>
      <c r="KZ60" s="459"/>
      <c r="MA60" s="459"/>
      <c r="MJ60" s="459"/>
      <c r="MS60" s="459"/>
      <c r="NB60" s="459"/>
      <c r="NK60" s="459"/>
      <c r="NT60" s="459"/>
      <c r="NZ60" s="37"/>
    </row>
    <row r="61" spans="1:391" s="39" customFormat="1" ht="18">
      <c r="A61" s="41" t="s">
        <v>3380</v>
      </c>
      <c r="B61" s="46">
        <f t="shared" si="1"/>
        <v>11233.299999999977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5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5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5"/>
      <c r="S61" s="453">
        <v>0</v>
      </c>
      <c r="T61" s="50">
        <v>0</v>
      </c>
      <c r="U61" s="498">
        <v>0</v>
      </c>
      <c r="V61" s="50">
        <f>'Punten per wedstrijd'!F60</f>
        <v>488.64999999999964</v>
      </c>
      <c r="W61" s="465"/>
      <c r="X61" s="50">
        <v>0</v>
      </c>
      <c r="Y61" s="50">
        <v>0</v>
      </c>
      <c r="Z61" s="50">
        <v>0</v>
      </c>
      <c r="AA61" s="50">
        <v>441.90000000000055</v>
      </c>
      <c r="AB61" s="465"/>
      <c r="AC61" s="50">
        <v>0</v>
      </c>
      <c r="AD61" s="50">
        <v>0</v>
      </c>
      <c r="AE61" s="50">
        <v>0</v>
      </c>
      <c r="AF61" s="50">
        <v>687.70000000000118</v>
      </c>
      <c r="AG61" s="465"/>
      <c r="AH61" s="50">
        <v>0</v>
      </c>
      <c r="AI61" s="50">
        <v>0</v>
      </c>
      <c r="AJ61" s="50">
        <v>0</v>
      </c>
      <c r="AK61" s="50">
        <v>301.30000000000109</v>
      </c>
      <c r="AL61" s="465"/>
      <c r="AM61" s="453">
        <v>0</v>
      </c>
      <c r="AN61" s="453">
        <v>0</v>
      </c>
      <c r="AO61" s="453">
        <v>0</v>
      </c>
      <c r="AP61" s="50">
        <v>807.59999999999991</v>
      </c>
      <c r="AQ61" s="465"/>
      <c r="AR61" s="50">
        <v>0</v>
      </c>
      <c r="AS61" s="50">
        <v>0</v>
      </c>
      <c r="AT61" s="50">
        <v>0</v>
      </c>
      <c r="AU61" s="50">
        <v>296.7</v>
      </c>
      <c r="AV61" s="465"/>
      <c r="AW61" s="50">
        <v>0</v>
      </c>
      <c r="AX61" s="50">
        <v>0</v>
      </c>
      <c r="AY61" s="50">
        <v>0</v>
      </c>
      <c r="AZ61" s="50">
        <v>394.30000000000109</v>
      </c>
      <c r="BA61" s="465"/>
      <c r="BB61" s="50">
        <v>0</v>
      </c>
      <c r="BC61" s="50">
        <v>0</v>
      </c>
      <c r="BD61" s="50">
        <v>0</v>
      </c>
      <c r="BE61" s="50">
        <v>690</v>
      </c>
      <c r="BF61" s="465"/>
      <c r="BG61" s="50">
        <v>0</v>
      </c>
      <c r="BH61" s="50">
        <v>0</v>
      </c>
      <c r="BI61" s="50">
        <v>0</v>
      </c>
      <c r="BJ61" s="50">
        <v>497.40000000000003</v>
      </c>
      <c r="BK61" s="465"/>
      <c r="BL61" s="50">
        <v>0</v>
      </c>
      <c r="BM61" s="50">
        <v>0</v>
      </c>
      <c r="BN61" s="50">
        <v>0</v>
      </c>
      <c r="BO61" s="50">
        <v>396.9</v>
      </c>
      <c r="BP61" s="465"/>
      <c r="BQ61" s="50">
        <v>0</v>
      </c>
      <c r="BR61" s="50">
        <v>0</v>
      </c>
      <c r="BS61" s="50">
        <v>0</v>
      </c>
      <c r="BT61" s="50">
        <v>745.90000000000055</v>
      </c>
      <c r="BU61" s="465"/>
      <c r="BV61" s="50">
        <v>0</v>
      </c>
      <c r="BW61" s="50">
        <v>0</v>
      </c>
      <c r="BX61" s="50">
        <v>0</v>
      </c>
      <c r="BY61" s="50">
        <v>415.40000000000055</v>
      </c>
      <c r="BZ61" s="465"/>
      <c r="CA61" s="50">
        <v>0</v>
      </c>
      <c r="CB61" s="50">
        <v>0</v>
      </c>
      <c r="CC61" s="50">
        <v>0</v>
      </c>
      <c r="CD61" s="50">
        <v>809.29999999999927</v>
      </c>
      <c r="CE61" s="465"/>
      <c r="CF61" s="50">
        <v>0</v>
      </c>
      <c r="CG61" s="50">
        <v>0</v>
      </c>
      <c r="CH61" s="50">
        <v>0</v>
      </c>
      <c r="CI61" s="50">
        <v>455.44999999999709</v>
      </c>
      <c r="CJ61" s="465"/>
      <c r="CK61" s="50">
        <v>0</v>
      </c>
      <c r="CL61" s="50">
        <v>0</v>
      </c>
      <c r="CM61" s="50">
        <v>0</v>
      </c>
      <c r="CN61" s="50">
        <v>264.25</v>
      </c>
      <c r="CO61" s="465"/>
      <c r="CP61" s="528">
        <v>0</v>
      </c>
      <c r="CQ61" s="528">
        <v>0</v>
      </c>
      <c r="CR61" s="528">
        <v>0</v>
      </c>
      <c r="CS61" s="50">
        <v>435.399999999996</v>
      </c>
      <c r="CT61" s="465"/>
      <c r="CU61" s="50">
        <v>0</v>
      </c>
      <c r="CV61" s="50">
        <v>0</v>
      </c>
      <c r="CW61" s="50">
        <v>0</v>
      </c>
      <c r="CX61" s="50">
        <v>236.59999999999491</v>
      </c>
      <c r="CY61" s="465"/>
      <c r="CZ61" s="50">
        <v>0</v>
      </c>
      <c r="DA61" s="50">
        <v>0</v>
      </c>
      <c r="DB61" s="50">
        <v>0</v>
      </c>
      <c r="DC61" s="50">
        <v>14.3</v>
      </c>
      <c r="DD61" s="465"/>
      <c r="DE61" s="528">
        <v>0</v>
      </c>
      <c r="DF61" s="528">
        <v>0</v>
      </c>
      <c r="DG61" s="528">
        <v>0</v>
      </c>
      <c r="DH61" s="50">
        <v>1100.7999999999975</v>
      </c>
      <c r="DI61" s="465"/>
      <c r="DJ61" s="528">
        <v>0</v>
      </c>
      <c r="DK61" s="528">
        <v>0</v>
      </c>
      <c r="DL61" s="528">
        <v>0</v>
      </c>
      <c r="DM61" s="50">
        <v>676.59999999999673</v>
      </c>
      <c r="DN61" s="465"/>
      <c r="DO61" s="50">
        <v>0</v>
      </c>
      <c r="DP61" s="50">
        <v>0</v>
      </c>
      <c r="DQ61" s="50">
        <v>0</v>
      </c>
      <c r="DR61" s="50">
        <v>465.84999999999309</v>
      </c>
      <c r="DS61" s="465"/>
      <c r="DT61" s="50"/>
      <c r="DU61" s="50"/>
      <c r="DV61" s="50"/>
      <c r="DW61" s="50"/>
      <c r="DX61" s="465"/>
      <c r="DY61" s="50"/>
      <c r="DZ61" s="50"/>
      <c r="EA61" s="50"/>
      <c r="EB61" s="50"/>
      <c r="EC61" s="465"/>
      <c r="ED61" s="50"/>
      <c r="EE61" s="50"/>
      <c r="EF61" s="50"/>
      <c r="EG61" s="50"/>
      <c r="EH61" s="465"/>
      <c r="EI61" s="50"/>
      <c r="EJ61" s="50"/>
      <c r="EK61" s="50"/>
      <c r="EL61" s="50"/>
      <c r="EM61" s="465"/>
      <c r="EN61" s="50"/>
      <c r="EO61" s="50"/>
      <c r="EP61" s="50"/>
      <c r="EQ61" s="50"/>
      <c r="ER61" s="465"/>
      <c r="ES61" s="50"/>
      <c r="ET61" s="50"/>
      <c r="EU61" s="50"/>
      <c r="EV61" s="50"/>
      <c r="EW61" s="465"/>
      <c r="EX61" s="50"/>
      <c r="EY61" s="50"/>
      <c r="EZ61" s="50"/>
      <c r="FA61" s="50"/>
      <c r="FB61" s="465"/>
      <c r="FC61" s="50"/>
      <c r="FD61" s="50"/>
      <c r="FE61" s="50"/>
      <c r="FF61" s="50"/>
      <c r="FG61" s="465"/>
      <c r="FH61" s="50"/>
      <c r="FI61" s="50"/>
      <c r="FJ61" s="50"/>
      <c r="FK61" s="50"/>
      <c r="FL61" s="465"/>
      <c r="FM61" s="50"/>
      <c r="FN61" s="50"/>
      <c r="FO61" s="50"/>
      <c r="FP61" s="50"/>
      <c r="FQ61" s="465"/>
      <c r="FR61" s="50"/>
      <c r="FS61" s="50"/>
      <c r="FT61" s="50"/>
      <c r="FU61" s="50"/>
      <c r="FV61" s="465"/>
      <c r="FW61" s="50"/>
      <c r="FX61" s="50"/>
      <c r="FY61" s="50"/>
      <c r="FZ61" s="50"/>
      <c r="GA61" s="465"/>
      <c r="GB61" s="50"/>
      <c r="GC61" s="50"/>
      <c r="GD61" s="50"/>
      <c r="GE61" s="50"/>
      <c r="GF61" s="465"/>
      <c r="GG61" s="50"/>
      <c r="GH61" s="50"/>
      <c r="GI61" s="50"/>
      <c r="GJ61" s="50"/>
      <c r="GK61" s="465"/>
      <c r="GL61" s="50"/>
      <c r="GM61" s="50"/>
      <c r="GN61" s="50"/>
      <c r="GO61" s="50"/>
      <c r="GP61" s="465"/>
      <c r="GU61" s="143"/>
      <c r="GV61" s="459"/>
      <c r="HD61" s="143"/>
      <c r="HE61" s="459"/>
      <c r="HM61" s="143"/>
      <c r="HN61" s="459"/>
      <c r="HW61" s="459"/>
      <c r="IF61" s="459"/>
      <c r="IO61" s="459"/>
      <c r="IX61" s="459"/>
      <c r="JG61" s="459"/>
      <c r="JP61" s="459"/>
      <c r="JY61" s="459"/>
      <c r="KH61" s="459"/>
      <c r="KQ61" s="459"/>
      <c r="KZ61" s="459"/>
      <c r="MA61" s="459"/>
      <c r="MJ61" s="459"/>
      <c r="MS61" s="459"/>
      <c r="NB61" s="459"/>
      <c r="NK61" s="459"/>
      <c r="NT61" s="459"/>
      <c r="NZ61" s="37"/>
    </row>
    <row r="62" spans="1:391" ht="18">
      <c r="A62" s="41" t="s">
        <v>763</v>
      </c>
      <c r="B62" s="46">
        <f t="shared" si="1"/>
        <v>46241.412500000028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5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5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5"/>
      <c r="S62" s="453">
        <v>68.624999999999886</v>
      </c>
      <c r="T62" s="50">
        <v>25.350000000000023</v>
      </c>
      <c r="U62" s="498">
        <v>204.90000000000055</v>
      </c>
      <c r="V62" s="50">
        <f>'Punten per wedstrijd'!F61</f>
        <v>248.2999999999995</v>
      </c>
      <c r="W62" s="465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5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5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5"/>
      <c r="AM62" s="453">
        <v>128.875</v>
      </c>
      <c r="AN62" s="453">
        <v>355.55000000000018</v>
      </c>
      <c r="AO62" s="453">
        <v>267.75</v>
      </c>
      <c r="AP62" s="50">
        <v>282.00000000000091</v>
      </c>
      <c r="AQ62" s="465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5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5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5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5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5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5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5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5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5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5"/>
      <c r="CP62" s="528">
        <v>100.62499999999955</v>
      </c>
      <c r="CQ62" s="528">
        <v>255.99999999999909</v>
      </c>
      <c r="CR62" s="528">
        <v>281.25</v>
      </c>
      <c r="CS62" s="50">
        <v>382.20000000000164</v>
      </c>
      <c r="CT62" s="465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5"/>
      <c r="CZ62" s="50">
        <v>0</v>
      </c>
      <c r="DA62" s="50">
        <v>71.499999999998181</v>
      </c>
      <c r="DB62" s="50">
        <v>96.374999999997954</v>
      </c>
      <c r="DC62" s="50">
        <v>42</v>
      </c>
      <c r="DD62" s="465"/>
      <c r="DE62" s="528">
        <v>554.79999999999836</v>
      </c>
      <c r="DF62" s="528">
        <v>1477.2749999999969</v>
      </c>
      <c r="DG62" s="528">
        <v>461.32500000000027</v>
      </c>
      <c r="DH62" s="50">
        <v>1199.7000000000025</v>
      </c>
      <c r="DI62" s="465"/>
      <c r="DJ62" s="528">
        <v>223.90000000000009</v>
      </c>
      <c r="DK62" s="528">
        <v>241.19999999999527</v>
      </c>
      <c r="DL62" s="528">
        <v>387.52500000000055</v>
      </c>
      <c r="DM62" s="50">
        <v>736.20000000000255</v>
      </c>
      <c r="DN62" s="465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5"/>
      <c r="DT62" s="50">
        <v>670.83749999999918</v>
      </c>
      <c r="DU62" s="50">
        <v>1648.0500000000011</v>
      </c>
      <c r="DV62" s="50">
        <v>2348.1749999999656</v>
      </c>
      <c r="DW62" s="50">
        <v>3566.4000000000597</v>
      </c>
      <c r="DX62" s="465"/>
      <c r="DY62" s="50">
        <v>51.249999999999545</v>
      </c>
      <c r="DZ62" s="50">
        <v>0</v>
      </c>
      <c r="EA62" s="50">
        <v>0</v>
      </c>
      <c r="EB62" s="50">
        <v>0</v>
      </c>
      <c r="EC62" s="465"/>
      <c r="ED62" s="50">
        <v>62.062499999999545</v>
      </c>
      <c r="EE62" s="50">
        <v>0</v>
      </c>
      <c r="EF62" s="50">
        <v>175.20000000000437</v>
      </c>
      <c r="EG62" s="50">
        <v>325.50000000000546</v>
      </c>
      <c r="EH62" s="465"/>
      <c r="EI62" s="50">
        <v>98.474999999999454</v>
      </c>
      <c r="EJ62" s="50">
        <v>134.90000000000032</v>
      </c>
      <c r="EK62" s="50">
        <v>167.25000000000546</v>
      </c>
      <c r="EL62" s="50">
        <v>303.90000000000873</v>
      </c>
      <c r="EM62" s="465"/>
      <c r="EN62" s="50">
        <v>45.724999999999454</v>
      </c>
      <c r="EO62" s="50">
        <v>118.40000000000146</v>
      </c>
      <c r="EP62" s="50">
        <v>361.20000000000437</v>
      </c>
      <c r="EQ62" s="50">
        <v>0</v>
      </c>
      <c r="ER62" s="465"/>
      <c r="ES62" s="50">
        <v>39.875</v>
      </c>
      <c r="ET62" s="50">
        <v>0</v>
      </c>
      <c r="EU62" s="50">
        <v>0</v>
      </c>
      <c r="EV62" s="50">
        <v>242.100000000004</v>
      </c>
      <c r="EW62" s="465"/>
      <c r="EX62" s="50">
        <v>708.78749999999764</v>
      </c>
      <c r="EY62" s="50">
        <v>534.84999999994216</v>
      </c>
      <c r="EZ62" s="50">
        <v>2066.7000000000317</v>
      </c>
      <c r="FA62" s="50">
        <v>2844.8</v>
      </c>
      <c r="FB62" s="465"/>
      <c r="FC62" s="50">
        <v>8.1000000000003638</v>
      </c>
      <c r="FD62" s="50">
        <v>14.850000000000364</v>
      </c>
      <c r="FE62" s="50">
        <v>162.60000000000491</v>
      </c>
      <c r="FF62" s="50">
        <v>264.10000000000218</v>
      </c>
      <c r="FG62" s="465"/>
      <c r="FH62" s="50">
        <v>53.300000000000182</v>
      </c>
      <c r="FI62" s="50">
        <v>0</v>
      </c>
      <c r="FJ62" s="50">
        <v>0</v>
      </c>
      <c r="FK62" s="50">
        <v>120.40000000000327</v>
      </c>
      <c r="FL62" s="465"/>
      <c r="FM62" s="50">
        <v>32.850000000000364</v>
      </c>
      <c r="FN62" s="50">
        <v>0</v>
      </c>
      <c r="FO62" s="50">
        <v>0</v>
      </c>
      <c r="FP62" s="50">
        <v>454.10000000000218</v>
      </c>
      <c r="FQ62" s="465"/>
      <c r="FR62" s="50">
        <v>95.925000000000637</v>
      </c>
      <c r="FS62" s="50">
        <v>0</v>
      </c>
      <c r="FT62" s="50">
        <v>0</v>
      </c>
      <c r="FU62" s="50">
        <v>0</v>
      </c>
      <c r="FV62" s="465"/>
      <c r="FW62" s="50">
        <v>168.14999999999873</v>
      </c>
      <c r="FX62" s="50">
        <v>62.000000000000227</v>
      </c>
      <c r="FY62" s="50">
        <v>322.57500000000164</v>
      </c>
      <c r="FZ62" s="50">
        <v>363.19999999999709</v>
      </c>
      <c r="GA62" s="465"/>
      <c r="GB62" s="50">
        <v>133.79999999999836</v>
      </c>
      <c r="GC62" s="50">
        <v>0</v>
      </c>
      <c r="GD62" s="50">
        <v>0</v>
      </c>
      <c r="GE62" s="50">
        <v>0</v>
      </c>
      <c r="GF62" s="465"/>
      <c r="GG62" s="50">
        <v>94.874999999996362</v>
      </c>
      <c r="GH62" s="50">
        <v>525.15000000000055</v>
      </c>
      <c r="GI62" s="50">
        <v>1026.9750000000022</v>
      </c>
      <c r="GJ62" s="50">
        <v>1173.0999999999913</v>
      </c>
      <c r="GK62" s="465"/>
      <c r="GL62" s="50">
        <v>42</v>
      </c>
      <c r="GM62" s="50">
        <v>108.49999999999272</v>
      </c>
      <c r="GN62" s="50">
        <v>190.875</v>
      </c>
      <c r="GO62" s="50">
        <v>353.50000000000364</v>
      </c>
      <c r="GP62" s="465"/>
      <c r="GU62" s="18"/>
      <c r="GV62" s="9"/>
      <c r="HD62" s="18"/>
      <c r="HE62" s="9"/>
      <c r="HM62" s="18"/>
      <c r="HN62" s="9"/>
      <c r="HW62" s="9"/>
      <c r="IF62" s="9"/>
      <c r="IO62" s="9"/>
      <c r="IX62" s="9"/>
      <c r="JG62" s="9"/>
      <c r="JP62" s="9"/>
      <c r="JY62" s="9"/>
      <c r="KH62" s="9"/>
      <c r="KQ62" s="9"/>
      <c r="KZ62" s="9"/>
      <c r="MA62" s="9"/>
      <c r="MJ62" s="9"/>
      <c r="MS62" s="9"/>
      <c r="NB62" s="9"/>
      <c r="NK62" s="9"/>
      <c r="NT62" s="9"/>
      <c r="NU62">
        <v>0</v>
      </c>
      <c r="NV62" s="9"/>
      <c r="NW62">
        <v>0</v>
      </c>
      <c r="NX62" s="9"/>
      <c r="NY62">
        <v>1098.1500000000033</v>
      </c>
      <c r="NZ62" s="9"/>
      <c r="OA62">
        <v>0</v>
      </c>
    </row>
    <row r="63" spans="1:391" ht="18">
      <c r="A63" s="41" t="s">
        <v>23</v>
      </c>
      <c r="B63" s="46">
        <f t="shared" si="1"/>
        <v>50303.575000000121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5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5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5"/>
      <c r="S63" s="453">
        <v>56.849999999999909</v>
      </c>
      <c r="T63" s="50">
        <v>49.699999999999932</v>
      </c>
      <c r="U63" s="498">
        <v>275.25000000000034</v>
      </c>
      <c r="V63" s="50">
        <f>'Punten per wedstrijd'!F62</f>
        <v>327.2000000000005</v>
      </c>
      <c r="W63" s="465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5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5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5"/>
      <c r="AM63" s="453">
        <v>119.32499999999993</v>
      </c>
      <c r="AN63" s="453">
        <v>158.32499999999982</v>
      </c>
      <c r="AO63" s="453">
        <v>227.36250000000041</v>
      </c>
      <c r="AP63" s="50">
        <v>484.19999999999982</v>
      </c>
      <c r="AQ63" s="465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5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5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5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5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5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5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5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5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5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5"/>
      <c r="CP63" s="528">
        <v>182.95000000000073</v>
      </c>
      <c r="CQ63" s="528">
        <v>254.55000000000018</v>
      </c>
      <c r="CR63" s="528">
        <v>321.82499999999891</v>
      </c>
      <c r="CS63" s="50">
        <v>397.99999999999818</v>
      </c>
      <c r="CT63" s="465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5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5"/>
      <c r="DE63" s="528">
        <v>449.90000000000009</v>
      </c>
      <c r="DF63" s="528">
        <v>1223.2500000000018</v>
      </c>
      <c r="DG63" s="528">
        <v>1384.35</v>
      </c>
      <c r="DH63" s="50">
        <v>1254.3000000000011</v>
      </c>
      <c r="DI63" s="465"/>
      <c r="DJ63" s="528">
        <v>194.3875000000005</v>
      </c>
      <c r="DK63" s="528">
        <v>211.40000000000055</v>
      </c>
      <c r="DL63" s="528">
        <v>467.62499999999727</v>
      </c>
      <c r="DM63" s="50">
        <v>682.29999999999927</v>
      </c>
      <c r="DN63" s="465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5"/>
      <c r="DT63" s="50">
        <v>1011.1749999999997</v>
      </c>
      <c r="DU63" s="50">
        <v>1993.4250000000025</v>
      </c>
      <c r="DV63" s="50">
        <v>2244.8625000000311</v>
      </c>
      <c r="DW63" s="50">
        <v>3651.8499999999622</v>
      </c>
      <c r="DX63" s="465"/>
      <c r="DY63" s="50">
        <v>20.625</v>
      </c>
      <c r="DZ63" s="50">
        <v>0</v>
      </c>
      <c r="EA63" s="50">
        <v>0</v>
      </c>
      <c r="EB63" s="50">
        <v>0</v>
      </c>
      <c r="EC63" s="465"/>
      <c r="ED63" s="50">
        <v>73.375</v>
      </c>
      <c r="EE63" s="50">
        <v>0</v>
      </c>
      <c r="EF63" s="50">
        <v>138.60000000000218</v>
      </c>
      <c r="EG63" s="50">
        <v>224.89999999999418</v>
      </c>
      <c r="EH63" s="465"/>
      <c r="EI63" s="50">
        <v>36.425000000001091</v>
      </c>
      <c r="EJ63" s="50">
        <v>138.00000000000045</v>
      </c>
      <c r="EK63" s="50">
        <v>419.54999999999836</v>
      </c>
      <c r="EL63" s="50">
        <v>17.899999999997817</v>
      </c>
      <c r="EM63" s="465"/>
      <c r="EN63" s="50">
        <v>34.975000000000364</v>
      </c>
      <c r="EO63" s="50">
        <v>114.70000000000164</v>
      </c>
      <c r="EP63" s="50">
        <v>198.14999999999509</v>
      </c>
      <c r="EQ63" s="50">
        <v>0</v>
      </c>
      <c r="ER63" s="465"/>
      <c r="ES63" s="50">
        <v>31.125</v>
      </c>
      <c r="ET63" s="50">
        <v>0</v>
      </c>
      <c r="EU63" s="50">
        <v>0</v>
      </c>
      <c r="EV63" s="50">
        <v>169.69999999999709</v>
      </c>
      <c r="EW63" s="465"/>
      <c r="EX63" s="50">
        <v>385.09999999999945</v>
      </c>
      <c r="EY63" s="50">
        <v>894.85000000001219</v>
      </c>
      <c r="EZ63" s="50">
        <v>1887.750000000131</v>
      </c>
      <c r="FA63" s="50">
        <v>3390.6</v>
      </c>
      <c r="FB63" s="465"/>
      <c r="FC63" s="50">
        <v>27.625</v>
      </c>
      <c r="FD63" s="50">
        <v>27.300000000001091</v>
      </c>
      <c r="FE63" s="50">
        <v>111.14999999999509</v>
      </c>
      <c r="FF63" s="50">
        <v>203.99999999999636</v>
      </c>
      <c r="FG63" s="465"/>
      <c r="FH63" s="50">
        <v>127.62500000000091</v>
      </c>
      <c r="FI63" s="50">
        <v>0</v>
      </c>
      <c r="FJ63" s="50">
        <v>0</v>
      </c>
      <c r="FK63" s="50">
        <v>191.09999999999854</v>
      </c>
      <c r="FL63" s="465"/>
      <c r="FM63" s="50">
        <v>64.650000000000546</v>
      </c>
      <c r="FN63" s="50">
        <v>0</v>
      </c>
      <c r="FO63" s="50">
        <v>0</v>
      </c>
      <c r="FP63" s="50">
        <v>408.5</v>
      </c>
      <c r="FQ63" s="465"/>
      <c r="FR63" s="50">
        <v>11.075000000000045</v>
      </c>
      <c r="FS63" s="50">
        <v>0</v>
      </c>
      <c r="FT63" s="50">
        <v>0</v>
      </c>
      <c r="FU63" s="50">
        <v>0</v>
      </c>
      <c r="FV63" s="465"/>
      <c r="FW63" s="50">
        <v>117.22500000000127</v>
      </c>
      <c r="FX63" s="50">
        <v>87.550000000000637</v>
      </c>
      <c r="FY63" s="50">
        <v>314.70000000000709</v>
      </c>
      <c r="FZ63" s="50">
        <v>495.39999999999782</v>
      </c>
      <c r="GA63" s="465"/>
      <c r="GB63" s="50">
        <v>4.9500000000016371</v>
      </c>
      <c r="GC63" s="50">
        <v>0</v>
      </c>
      <c r="GD63" s="50">
        <v>0</v>
      </c>
      <c r="GE63" s="50">
        <v>0</v>
      </c>
      <c r="GF63" s="465"/>
      <c r="GG63" s="50">
        <v>156.475000000004</v>
      </c>
      <c r="GH63" s="50">
        <v>504.92500000000382</v>
      </c>
      <c r="GI63" s="50">
        <v>856.80000000000655</v>
      </c>
      <c r="GJ63" s="50">
        <v>971.39999999999418</v>
      </c>
      <c r="GK63" s="465"/>
      <c r="GL63" s="50">
        <v>50.000000000001819</v>
      </c>
      <c r="GM63" s="50">
        <v>170</v>
      </c>
      <c r="GN63" s="50">
        <v>288.37500000001091</v>
      </c>
      <c r="GO63" s="50">
        <v>245.99999999999272</v>
      </c>
      <c r="GP63" s="465"/>
      <c r="GU63" s="18"/>
      <c r="GV63" s="9"/>
      <c r="HD63" s="18"/>
      <c r="HE63" s="9"/>
      <c r="HM63" s="18"/>
      <c r="HN63" s="9"/>
      <c r="HW63" s="9"/>
      <c r="IF63" s="9"/>
      <c r="IO63" s="9"/>
      <c r="IX63" s="9"/>
      <c r="JG63" s="9"/>
      <c r="JP63" s="9"/>
      <c r="JY63" s="9"/>
      <c r="KH63" s="9"/>
      <c r="KQ63" s="9"/>
      <c r="KZ63" s="9"/>
      <c r="MA63" s="9"/>
      <c r="MJ63" s="9"/>
      <c r="MS63" s="9"/>
      <c r="NB63" s="9"/>
      <c r="NK63" s="9"/>
      <c r="NT63" s="9"/>
      <c r="NU63">
        <v>0</v>
      </c>
      <c r="NV63" s="9"/>
      <c r="NW63">
        <v>0</v>
      </c>
      <c r="NX63" s="9"/>
      <c r="NY63">
        <v>1092.1125000000025</v>
      </c>
      <c r="NZ63" s="9"/>
      <c r="OA63">
        <v>0</v>
      </c>
    </row>
    <row r="64" spans="1:391" ht="18">
      <c r="A64" s="41" t="s">
        <v>25</v>
      </c>
      <c r="B64" s="46">
        <f t="shared" si="1"/>
        <v>58841.487500000243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5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5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5"/>
      <c r="S64" s="453">
        <v>77.874999999999886</v>
      </c>
      <c r="T64" s="50">
        <v>140.6500000000002</v>
      </c>
      <c r="U64" s="498">
        <v>150.52499999999969</v>
      </c>
      <c r="V64" s="50">
        <f>'Punten per wedstrijd'!F63</f>
        <v>253.5</v>
      </c>
      <c r="W64" s="465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5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5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5"/>
      <c r="AM64" s="453">
        <v>158.49999999999989</v>
      </c>
      <c r="AN64" s="453">
        <v>250.64999999999918</v>
      </c>
      <c r="AO64" s="453">
        <v>356.85000000000014</v>
      </c>
      <c r="AP64" s="50">
        <v>481.19999999999982</v>
      </c>
      <c r="AQ64" s="465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5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5"/>
      <c r="BB64" s="50">
        <v>0</v>
      </c>
      <c r="BC64" s="50">
        <v>216.94999999999891</v>
      </c>
      <c r="BD64" s="50">
        <v>249.97499999999945</v>
      </c>
      <c r="BE64" s="50">
        <v>487</v>
      </c>
      <c r="BF64" s="465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5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5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5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5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5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5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5"/>
      <c r="CP64" s="528">
        <v>162.67499999999973</v>
      </c>
      <c r="CQ64" s="528">
        <v>247.95000000000073</v>
      </c>
      <c r="CR64" s="528">
        <v>197.99999999999864</v>
      </c>
      <c r="CS64" s="50">
        <v>614.70000000000073</v>
      </c>
      <c r="CT64" s="465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5"/>
      <c r="CZ64" s="50">
        <v>0</v>
      </c>
      <c r="DA64" s="50">
        <v>77.500000000001819</v>
      </c>
      <c r="DB64" s="50">
        <v>166.04999999999836</v>
      </c>
      <c r="DC64" s="50">
        <v>105</v>
      </c>
      <c r="DD64" s="465"/>
      <c r="DE64" s="528">
        <v>246.47499999999945</v>
      </c>
      <c r="DF64" s="528">
        <v>1230.4000000000015</v>
      </c>
      <c r="DG64" s="528">
        <v>2433.9749999999995</v>
      </c>
      <c r="DH64" s="50">
        <v>2535.2999999999975</v>
      </c>
      <c r="DI64" s="465"/>
      <c r="DJ64" s="528">
        <v>232.83749999999986</v>
      </c>
      <c r="DK64" s="528">
        <v>151.75000000000091</v>
      </c>
      <c r="DL64" s="528">
        <v>744.45000000000573</v>
      </c>
      <c r="DM64" s="50">
        <v>706.59999999999854</v>
      </c>
      <c r="DN64" s="465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5"/>
      <c r="DT64" s="50">
        <v>851.44999999999982</v>
      </c>
      <c r="DU64" s="50">
        <v>2214.724999999999</v>
      </c>
      <c r="DV64" s="50">
        <v>2016.6750000000011</v>
      </c>
      <c r="DW64" s="50">
        <v>4559.7000000001171</v>
      </c>
      <c r="DX64" s="465"/>
      <c r="DY64" s="50">
        <v>9.1499999999996362</v>
      </c>
      <c r="DZ64" s="50">
        <v>0</v>
      </c>
      <c r="EA64" s="50">
        <v>0</v>
      </c>
      <c r="EB64" s="50">
        <v>0</v>
      </c>
      <c r="EC64" s="465"/>
      <c r="ED64" s="50">
        <v>48.249999999999091</v>
      </c>
      <c r="EE64" s="50">
        <v>0</v>
      </c>
      <c r="EF64" s="50">
        <v>219.14999999999782</v>
      </c>
      <c r="EG64" s="50">
        <v>203.50000000000728</v>
      </c>
      <c r="EH64" s="465"/>
      <c r="EI64" s="50">
        <v>100.52500000000055</v>
      </c>
      <c r="EJ64" s="50">
        <v>193.64999999999964</v>
      </c>
      <c r="EK64" s="50">
        <v>195.89999999999782</v>
      </c>
      <c r="EL64" s="50">
        <v>476.49999999999636</v>
      </c>
      <c r="EM64" s="465"/>
      <c r="EN64" s="50">
        <v>57.824999999999818</v>
      </c>
      <c r="EO64" s="50">
        <v>195.30000000000018</v>
      </c>
      <c r="EP64" s="50">
        <v>226.19999999999891</v>
      </c>
      <c r="EQ64" s="50">
        <v>0</v>
      </c>
      <c r="ER64" s="465"/>
      <c r="ES64" s="50">
        <v>82.337499999998727</v>
      </c>
      <c r="ET64" s="50">
        <v>0</v>
      </c>
      <c r="EU64" s="50">
        <v>0</v>
      </c>
      <c r="EV64" s="50">
        <v>268.09999999999854</v>
      </c>
      <c r="EW64" s="465"/>
      <c r="EX64" s="50">
        <v>630.10000000000127</v>
      </c>
      <c r="EY64" s="50">
        <v>1223.8000000000229</v>
      </c>
      <c r="EZ64" s="50">
        <v>2226.6750000000475</v>
      </c>
      <c r="FA64" s="50">
        <v>4455.7000000000007</v>
      </c>
      <c r="FB64" s="465"/>
      <c r="FC64" s="50">
        <v>17.324999999999818</v>
      </c>
      <c r="FD64" s="50">
        <v>125.24999999999955</v>
      </c>
      <c r="FE64" s="50">
        <v>320.55000000000109</v>
      </c>
      <c r="FF64" s="50">
        <v>249.10000000000582</v>
      </c>
      <c r="FG64" s="465"/>
      <c r="FH64" s="50">
        <v>123.37499999999909</v>
      </c>
      <c r="FI64" s="50">
        <v>0</v>
      </c>
      <c r="FJ64" s="50">
        <v>0</v>
      </c>
      <c r="FK64" s="50">
        <v>295.200000000008</v>
      </c>
      <c r="FL64" s="465"/>
      <c r="FM64" s="50">
        <v>53.412499999998545</v>
      </c>
      <c r="FN64" s="50">
        <v>0</v>
      </c>
      <c r="FO64" s="50">
        <v>0</v>
      </c>
      <c r="FP64" s="50">
        <v>602.00000000000364</v>
      </c>
      <c r="FQ64" s="465"/>
      <c r="FR64" s="50">
        <v>68.975000000000591</v>
      </c>
      <c r="FS64" s="50">
        <v>0</v>
      </c>
      <c r="FT64" s="50">
        <v>0</v>
      </c>
      <c r="FU64" s="50">
        <v>0</v>
      </c>
      <c r="FV64" s="465"/>
      <c r="FW64" s="50">
        <v>98.449999999999818</v>
      </c>
      <c r="FX64" s="50">
        <v>56.749999999999545</v>
      </c>
      <c r="FY64" s="50">
        <v>357.03750000000491</v>
      </c>
      <c r="FZ64" s="50">
        <v>465.50000000000364</v>
      </c>
      <c r="GA64" s="465"/>
      <c r="GB64" s="50">
        <v>101.45000000000073</v>
      </c>
      <c r="GC64" s="50">
        <v>0</v>
      </c>
      <c r="GD64" s="50">
        <v>0</v>
      </c>
      <c r="GE64" s="50">
        <v>0</v>
      </c>
      <c r="GF64" s="465"/>
      <c r="GG64" s="50">
        <v>162.07500000000073</v>
      </c>
      <c r="GH64" s="50">
        <v>571.12499999999909</v>
      </c>
      <c r="GI64" s="50">
        <v>980.92500000000928</v>
      </c>
      <c r="GJ64" s="50">
        <v>885.60000000000946</v>
      </c>
      <c r="GK64" s="465"/>
      <c r="GL64" s="50">
        <v>61.125000000001819</v>
      </c>
      <c r="GM64" s="50">
        <v>130.24999999999636</v>
      </c>
      <c r="GN64" s="50">
        <v>197.81250000000546</v>
      </c>
      <c r="GO64" s="50">
        <v>437.00000000000546</v>
      </c>
      <c r="GP64" s="465"/>
      <c r="GU64" s="18"/>
      <c r="GV64" s="9"/>
      <c r="HD64" s="18"/>
      <c r="HE64" s="9"/>
      <c r="HM64" s="18"/>
      <c r="HN64" s="9"/>
      <c r="HW64" s="9"/>
      <c r="IF64" s="9"/>
      <c r="IO64" s="9"/>
      <c r="IX64" s="9"/>
      <c r="JG64" s="9"/>
      <c r="JP64" s="9"/>
      <c r="JY64" s="9"/>
      <c r="KH64" s="9"/>
      <c r="KQ64" s="9"/>
      <c r="KZ64" s="9"/>
      <c r="MA64" s="9"/>
      <c r="MJ64" s="9"/>
      <c r="MS64" s="9"/>
      <c r="NB64" s="9"/>
      <c r="NK64" s="9"/>
      <c r="NT64" s="9"/>
      <c r="NU64">
        <v>0</v>
      </c>
      <c r="NV64" s="9"/>
      <c r="NW64">
        <v>0</v>
      </c>
      <c r="NX64" s="9"/>
      <c r="NY64">
        <v>1150.0499999999984</v>
      </c>
      <c r="NZ64" s="9"/>
      <c r="OA64">
        <v>0</v>
      </c>
    </row>
    <row r="65" spans="1:391" ht="18">
      <c r="A65" s="84" t="s">
        <v>1654</v>
      </c>
      <c r="B65" s="46">
        <f t="shared" si="1"/>
        <v>48874.300000000032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5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5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5"/>
      <c r="S65" s="453">
        <v>18.525000000000091</v>
      </c>
      <c r="T65" s="50">
        <v>81.700000000000102</v>
      </c>
      <c r="U65" s="498">
        <v>288.37499999999983</v>
      </c>
      <c r="V65" s="50">
        <f>'Punten per wedstrijd'!F64</f>
        <v>232.19999999999982</v>
      </c>
      <c r="W65" s="465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5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5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5"/>
      <c r="AM65" s="453">
        <v>101.47500000000002</v>
      </c>
      <c r="AN65" s="453">
        <v>206.40000000000032</v>
      </c>
      <c r="AO65" s="453">
        <v>251.02500000000055</v>
      </c>
      <c r="AP65" s="50">
        <v>653.10000000000127</v>
      </c>
      <c r="AQ65" s="465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5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5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5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5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5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5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5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5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5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5"/>
      <c r="CP65" s="528">
        <v>129.02499999999964</v>
      </c>
      <c r="CQ65" s="528">
        <v>167.09999999999945</v>
      </c>
      <c r="CR65" s="528">
        <v>286.64999999999986</v>
      </c>
      <c r="CS65" s="50">
        <v>463.899999999996</v>
      </c>
      <c r="CT65" s="465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5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5"/>
      <c r="DE65" s="528">
        <v>157.92499999999927</v>
      </c>
      <c r="DF65" s="528">
        <v>955.44999999999891</v>
      </c>
      <c r="DG65" s="528">
        <v>1748.6249999999995</v>
      </c>
      <c r="DH65" s="50">
        <v>1588.9000000000033</v>
      </c>
      <c r="DI65" s="465"/>
      <c r="DJ65" s="528">
        <v>176.99999999999977</v>
      </c>
      <c r="DK65" s="528">
        <v>238.80000000000109</v>
      </c>
      <c r="DL65" s="528">
        <v>617.47500000000355</v>
      </c>
      <c r="DM65" s="50">
        <v>762.00000000000182</v>
      </c>
      <c r="DN65" s="465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5"/>
      <c r="DT65" s="50">
        <v>0</v>
      </c>
      <c r="DU65" s="50">
        <v>1726.7999999999993</v>
      </c>
      <c r="DV65" s="50">
        <v>2751.6750000000093</v>
      </c>
      <c r="DW65" s="50">
        <v>4346.9000000000542</v>
      </c>
      <c r="DX65" s="465"/>
      <c r="DY65" s="50">
        <v>0</v>
      </c>
      <c r="DZ65" s="50">
        <v>0</v>
      </c>
      <c r="EA65" s="50">
        <v>0</v>
      </c>
      <c r="EB65" s="50">
        <v>0</v>
      </c>
      <c r="EC65" s="465"/>
      <c r="ED65" s="50">
        <v>0</v>
      </c>
      <c r="EE65" s="50">
        <v>0</v>
      </c>
      <c r="EF65" s="50">
        <v>94.874999999997272</v>
      </c>
      <c r="EG65" s="50">
        <v>239.00000000000364</v>
      </c>
      <c r="EH65" s="465"/>
      <c r="EI65" s="50">
        <v>0</v>
      </c>
      <c r="EJ65" s="50">
        <v>179.09999999999991</v>
      </c>
      <c r="EK65" s="50">
        <v>3.9000000000005457</v>
      </c>
      <c r="EL65" s="50">
        <v>161.10000000000218</v>
      </c>
      <c r="EM65" s="465"/>
      <c r="EN65" s="50">
        <v>0</v>
      </c>
      <c r="EO65" s="50">
        <v>205.79999999999836</v>
      </c>
      <c r="EP65" s="50">
        <v>226.79999999999836</v>
      </c>
      <c r="EQ65" s="50">
        <v>0</v>
      </c>
      <c r="ER65" s="465"/>
      <c r="ES65" s="50">
        <v>0</v>
      </c>
      <c r="ET65" s="50">
        <v>0</v>
      </c>
      <c r="EU65" s="50">
        <v>0</v>
      </c>
      <c r="EV65" s="50">
        <v>333.00000000000364</v>
      </c>
      <c r="EW65" s="465"/>
      <c r="EX65" s="50">
        <v>0</v>
      </c>
      <c r="EY65" s="50">
        <v>833.29999999997472</v>
      </c>
      <c r="EZ65" s="50">
        <v>1802.6999999999744</v>
      </c>
      <c r="FA65" s="50">
        <v>3136.5000000000009</v>
      </c>
      <c r="FB65" s="465"/>
      <c r="FC65" s="50">
        <v>0</v>
      </c>
      <c r="FD65" s="50">
        <v>0.64999999999918145</v>
      </c>
      <c r="FE65" s="50">
        <v>105</v>
      </c>
      <c r="FF65" s="50">
        <v>245.00000000000364</v>
      </c>
      <c r="FG65" s="465"/>
      <c r="FH65" s="50">
        <v>0</v>
      </c>
      <c r="FI65" s="50">
        <v>0</v>
      </c>
      <c r="FJ65" s="50">
        <v>0</v>
      </c>
      <c r="FK65" s="50">
        <v>182.40000000000146</v>
      </c>
      <c r="FL65" s="465"/>
      <c r="FM65" s="50">
        <v>0</v>
      </c>
      <c r="FN65" s="50">
        <v>0</v>
      </c>
      <c r="FO65" s="50">
        <v>0</v>
      </c>
      <c r="FP65" s="50">
        <v>308.30000000000655</v>
      </c>
      <c r="FQ65" s="465"/>
      <c r="FR65" s="50">
        <v>0</v>
      </c>
      <c r="FS65" s="50">
        <v>0</v>
      </c>
      <c r="FT65" s="50">
        <v>0</v>
      </c>
      <c r="FU65" s="50">
        <v>0</v>
      </c>
      <c r="FV65" s="465"/>
      <c r="FW65" s="50">
        <v>0</v>
      </c>
      <c r="FX65" s="50">
        <v>106.09999999999991</v>
      </c>
      <c r="FY65" s="50">
        <v>322.53749999999945</v>
      </c>
      <c r="FZ65" s="50">
        <v>427.10000000000582</v>
      </c>
      <c r="GA65" s="465"/>
      <c r="GB65" s="50">
        <v>0</v>
      </c>
      <c r="GC65" s="50">
        <v>0</v>
      </c>
      <c r="GD65" s="50">
        <v>0</v>
      </c>
      <c r="GE65" s="50">
        <v>0</v>
      </c>
      <c r="GF65" s="465"/>
      <c r="GG65" s="50">
        <v>0</v>
      </c>
      <c r="GH65" s="50">
        <v>494.14999999999782</v>
      </c>
      <c r="GI65" s="50">
        <v>907.5</v>
      </c>
      <c r="GJ65" s="50">
        <v>1209.6000000000131</v>
      </c>
      <c r="GK65" s="465"/>
      <c r="GL65" s="50">
        <v>0</v>
      </c>
      <c r="GM65" s="50">
        <v>141.49999999999818</v>
      </c>
      <c r="GN65" s="50">
        <v>184.68749999999454</v>
      </c>
      <c r="GO65" s="50">
        <v>359.50000000000364</v>
      </c>
      <c r="GP65" s="465"/>
      <c r="GV65" s="9"/>
      <c r="HE65" s="9"/>
      <c r="HN65" s="9"/>
      <c r="HW65" s="9"/>
      <c r="IF65" s="9"/>
      <c r="IO65" s="9"/>
      <c r="IX65" s="9"/>
      <c r="JG65" s="9"/>
      <c r="JP65" s="9"/>
      <c r="JY65" s="9"/>
      <c r="KH65" s="9"/>
      <c r="KQ65" s="9"/>
      <c r="KZ65" s="9"/>
      <c r="MA65" s="9"/>
      <c r="MJ65" s="9"/>
      <c r="MS65" s="9"/>
      <c r="NB65" s="9"/>
      <c r="NK65" s="9"/>
      <c r="NT65" s="9"/>
      <c r="NU65">
        <v>0</v>
      </c>
      <c r="NV65" s="9"/>
      <c r="NW65">
        <v>0</v>
      </c>
      <c r="NX65" s="9"/>
      <c r="NY65">
        <v>990.00000000000136</v>
      </c>
      <c r="NZ65" s="9"/>
      <c r="OA65">
        <v>0</v>
      </c>
    </row>
    <row r="66" spans="1:391" ht="18">
      <c r="A66" s="84" t="s">
        <v>1656</v>
      </c>
      <c r="B66" s="46">
        <f t="shared" si="1"/>
        <v>47034.174999999908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5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5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5"/>
      <c r="S66" s="453">
        <v>73.39999999999992</v>
      </c>
      <c r="T66" s="50">
        <v>142.29999999999984</v>
      </c>
      <c r="U66" s="498">
        <v>274.72499999999997</v>
      </c>
      <c r="V66" s="50">
        <f>'Punten per wedstrijd'!F65</f>
        <v>580.29999999999995</v>
      </c>
      <c r="W66" s="465"/>
      <c r="X66" s="50">
        <v>17.10000000000025</v>
      </c>
      <c r="Y66" s="50">
        <v>356.5</v>
      </c>
      <c r="Z66" s="50">
        <v>321.37500000000017</v>
      </c>
      <c r="AA66" s="50">
        <v>183</v>
      </c>
      <c r="AB66" s="465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5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5"/>
      <c r="AM66" s="453">
        <v>99.575000000000273</v>
      </c>
      <c r="AN66" s="453">
        <v>297.19999999999936</v>
      </c>
      <c r="AO66" s="453">
        <v>412.68750000000136</v>
      </c>
      <c r="AP66" s="50">
        <v>677.09999999999945</v>
      </c>
      <c r="AQ66" s="465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5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5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5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5"/>
      <c r="BL66" s="50">
        <v>0</v>
      </c>
      <c r="BM66" s="50">
        <v>6.5000000000004547</v>
      </c>
      <c r="BN66" s="50">
        <v>222.78750000000286</v>
      </c>
      <c r="BO66" s="50">
        <v>437</v>
      </c>
      <c r="BP66" s="465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5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5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5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5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5"/>
      <c r="CP66" s="528">
        <v>152.75</v>
      </c>
      <c r="CQ66" s="528">
        <v>218.85000000000036</v>
      </c>
      <c r="CR66" s="528">
        <v>330.89999999999782</v>
      </c>
      <c r="CS66" s="50">
        <v>337.60000000000036</v>
      </c>
      <c r="CT66" s="465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5"/>
      <c r="CZ66" s="50">
        <v>0</v>
      </c>
      <c r="DA66" s="50">
        <v>93</v>
      </c>
      <c r="DB66" s="50">
        <v>183.97499999999945</v>
      </c>
      <c r="DC66" s="50">
        <v>183.9</v>
      </c>
      <c r="DD66" s="465"/>
      <c r="DE66" s="528">
        <v>259.37500000000045</v>
      </c>
      <c r="DF66" s="528">
        <v>1336.75</v>
      </c>
      <c r="DG66" s="528">
        <v>1335.3000000000006</v>
      </c>
      <c r="DH66" s="50">
        <v>759.29999999999745</v>
      </c>
      <c r="DI66" s="465"/>
      <c r="DJ66" s="528">
        <v>182.61250000000018</v>
      </c>
      <c r="DK66" s="528">
        <v>156.54999999999927</v>
      </c>
      <c r="DL66" s="528">
        <v>259.04999999999563</v>
      </c>
      <c r="DM66" s="50">
        <v>520</v>
      </c>
      <c r="DN66" s="465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5"/>
      <c r="DT66" s="50">
        <v>0</v>
      </c>
      <c r="DU66" s="50">
        <v>1821.5249999999992</v>
      </c>
      <c r="DV66" s="50">
        <v>2300.3999999999992</v>
      </c>
      <c r="DW66" s="50">
        <v>3128.549999999972</v>
      </c>
      <c r="DX66" s="465"/>
      <c r="DY66" s="50">
        <v>0</v>
      </c>
      <c r="DZ66" s="50">
        <v>0</v>
      </c>
      <c r="EA66" s="50">
        <v>0</v>
      </c>
      <c r="EB66" s="50">
        <v>0</v>
      </c>
      <c r="EC66" s="465"/>
      <c r="ED66" s="50">
        <v>0</v>
      </c>
      <c r="EE66" s="50">
        <v>0</v>
      </c>
      <c r="EF66" s="50">
        <v>199.650000000006</v>
      </c>
      <c r="EG66" s="50">
        <v>281.99999999999272</v>
      </c>
      <c r="EH66" s="465"/>
      <c r="EI66" s="50">
        <v>0</v>
      </c>
      <c r="EJ66" s="50">
        <v>211.75000000000091</v>
      </c>
      <c r="EK66" s="50">
        <v>390.45000000000437</v>
      </c>
      <c r="EL66" s="50">
        <v>395.69999999999345</v>
      </c>
      <c r="EM66" s="465"/>
      <c r="EN66" s="50">
        <v>0</v>
      </c>
      <c r="EO66" s="50">
        <v>335.25</v>
      </c>
      <c r="EP66" s="50">
        <v>361.87499999999727</v>
      </c>
      <c r="EQ66" s="50">
        <v>0</v>
      </c>
      <c r="ER66" s="465"/>
      <c r="ES66" s="50">
        <v>0</v>
      </c>
      <c r="ET66" s="50">
        <v>0</v>
      </c>
      <c r="EU66" s="50">
        <v>0</v>
      </c>
      <c r="EV66" s="50">
        <v>187.29999999999563</v>
      </c>
      <c r="EW66" s="465"/>
      <c r="EX66" s="50">
        <v>0</v>
      </c>
      <c r="EY66" s="50">
        <v>846.30000000001201</v>
      </c>
      <c r="EZ66" s="50">
        <v>1819.9499999999935</v>
      </c>
      <c r="FA66" s="50">
        <v>2818</v>
      </c>
      <c r="FB66" s="465"/>
      <c r="FC66" s="50">
        <v>0</v>
      </c>
      <c r="FD66" s="50">
        <v>46.999999999999545</v>
      </c>
      <c r="FE66" s="50">
        <v>167.84999999999945</v>
      </c>
      <c r="FF66" s="50">
        <v>165.09999999999491</v>
      </c>
      <c r="FG66" s="465"/>
      <c r="FH66" s="50">
        <v>0</v>
      </c>
      <c r="FI66" s="50">
        <v>0</v>
      </c>
      <c r="FJ66" s="50">
        <v>0</v>
      </c>
      <c r="FK66" s="50">
        <v>325.59999999999491</v>
      </c>
      <c r="FL66" s="465"/>
      <c r="FM66" s="50">
        <v>0</v>
      </c>
      <c r="FN66" s="50">
        <v>0</v>
      </c>
      <c r="FO66" s="50">
        <v>0</v>
      </c>
      <c r="FP66" s="50">
        <v>337.09999999999491</v>
      </c>
      <c r="FQ66" s="465"/>
      <c r="FR66" s="50">
        <v>0</v>
      </c>
      <c r="FS66" s="50">
        <v>0</v>
      </c>
      <c r="FT66" s="50">
        <v>0</v>
      </c>
      <c r="FU66" s="50">
        <v>0</v>
      </c>
      <c r="FV66" s="465"/>
      <c r="FW66" s="50">
        <v>0</v>
      </c>
      <c r="FX66" s="50">
        <v>24.500000000000909</v>
      </c>
      <c r="FY66" s="50">
        <v>424.53749999999945</v>
      </c>
      <c r="FZ66" s="50">
        <v>263.99999999999636</v>
      </c>
      <c r="GA66" s="465"/>
      <c r="GB66" s="50">
        <v>0</v>
      </c>
      <c r="GC66" s="50">
        <v>0</v>
      </c>
      <c r="GD66" s="50">
        <v>0</v>
      </c>
      <c r="GE66" s="50">
        <v>0</v>
      </c>
      <c r="GF66" s="465"/>
      <c r="GG66" s="50">
        <v>0</v>
      </c>
      <c r="GH66" s="50">
        <v>422.67499999999745</v>
      </c>
      <c r="GI66" s="50">
        <v>917.24999999999454</v>
      </c>
      <c r="GJ66" s="50">
        <v>971.39999999999782</v>
      </c>
      <c r="GK66" s="465"/>
      <c r="GL66" s="50">
        <v>0</v>
      </c>
      <c r="GM66" s="50">
        <v>209.50000000000182</v>
      </c>
      <c r="GN66" s="50">
        <v>259.31249999999454</v>
      </c>
      <c r="GO66" s="50">
        <v>231.49999999999636</v>
      </c>
      <c r="GP66" s="465"/>
      <c r="GV66" s="9"/>
      <c r="HE66" s="9"/>
      <c r="HN66" s="9"/>
      <c r="HW66" s="9"/>
      <c r="IF66" s="9"/>
      <c r="IO66" s="9"/>
      <c r="IX66" s="9"/>
      <c r="JG66" s="9"/>
      <c r="JP66" s="9"/>
      <c r="JY66" s="9"/>
      <c r="KH66" s="9"/>
      <c r="KQ66" s="9"/>
      <c r="KZ66" s="9"/>
      <c r="MA66" s="9"/>
      <c r="MJ66" s="9"/>
      <c r="MS66" s="9"/>
      <c r="NB66" s="9"/>
      <c r="NK66" s="9"/>
      <c r="NT66" s="9"/>
      <c r="NU66">
        <v>0</v>
      </c>
      <c r="NV66" s="9"/>
      <c r="NW66">
        <v>0</v>
      </c>
      <c r="NX66" s="9"/>
      <c r="NY66">
        <v>1039.3499999999995</v>
      </c>
      <c r="NZ66" s="9"/>
      <c r="OA66">
        <v>0</v>
      </c>
    </row>
    <row r="67" spans="1:391" s="39" customFormat="1" ht="18">
      <c r="A67" s="41" t="s">
        <v>3369</v>
      </c>
      <c r="B67" s="46">
        <f t="shared" si="1"/>
        <v>11567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5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5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5"/>
      <c r="S67" s="453">
        <v>0</v>
      </c>
      <c r="T67" s="50">
        <v>0</v>
      </c>
      <c r="U67" s="498">
        <v>0</v>
      </c>
      <c r="V67" s="50">
        <f>'Punten per wedstrijd'!F66</f>
        <v>244</v>
      </c>
      <c r="W67" s="465"/>
      <c r="X67" s="50">
        <v>0</v>
      </c>
      <c r="Y67" s="50">
        <v>0</v>
      </c>
      <c r="Z67" s="50">
        <v>0</v>
      </c>
      <c r="AA67" s="50">
        <v>49.399999999999636</v>
      </c>
      <c r="AB67" s="465"/>
      <c r="AC67" s="50">
        <v>0</v>
      </c>
      <c r="AD67" s="50">
        <v>0</v>
      </c>
      <c r="AE67" s="50">
        <v>0</v>
      </c>
      <c r="AF67" s="50">
        <v>585.09999999999991</v>
      </c>
      <c r="AG67" s="465"/>
      <c r="AH67" s="50">
        <v>0</v>
      </c>
      <c r="AI67" s="50">
        <v>0</v>
      </c>
      <c r="AJ67" s="50">
        <v>0</v>
      </c>
      <c r="AK67" s="50">
        <v>604.34999999999991</v>
      </c>
      <c r="AL67" s="465"/>
      <c r="AM67" s="453">
        <v>0</v>
      </c>
      <c r="AN67" s="453">
        <v>0</v>
      </c>
      <c r="AO67" s="453">
        <v>0</v>
      </c>
      <c r="AP67" s="50">
        <v>710.05000000000109</v>
      </c>
      <c r="AQ67" s="465"/>
      <c r="AR67" s="50">
        <v>0</v>
      </c>
      <c r="AS67" s="50">
        <v>0</v>
      </c>
      <c r="AT67" s="50">
        <v>0</v>
      </c>
      <c r="AU67" s="50">
        <v>136.5</v>
      </c>
      <c r="AV67" s="465"/>
      <c r="AW67" s="50">
        <v>0</v>
      </c>
      <c r="AX67" s="50">
        <v>0</v>
      </c>
      <c r="AY67" s="50">
        <v>0</v>
      </c>
      <c r="AZ67" s="50">
        <v>909.60000000000218</v>
      </c>
      <c r="BA67" s="465"/>
      <c r="BB67" s="50">
        <v>0</v>
      </c>
      <c r="BC67" s="50">
        <v>0</v>
      </c>
      <c r="BD67" s="50">
        <v>0</v>
      </c>
      <c r="BE67" s="50">
        <v>707.8</v>
      </c>
      <c r="BF67" s="465"/>
      <c r="BG67" s="50">
        <v>0</v>
      </c>
      <c r="BH67" s="50">
        <v>0</v>
      </c>
      <c r="BI67" s="50">
        <v>0</v>
      </c>
      <c r="BJ67" s="50">
        <v>500.5</v>
      </c>
      <c r="BK67" s="465"/>
      <c r="BL67" s="50">
        <v>0</v>
      </c>
      <c r="BM67" s="50">
        <v>0</v>
      </c>
      <c r="BN67" s="50">
        <v>0</v>
      </c>
      <c r="BO67" s="50">
        <v>201.3</v>
      </c>
      <c r="BP67" s="465"/>
      <c r="BQ67" s="50">
        <v>0</v>
      </c>
      <c r="BR67" s="50">
        <v>0</v>
      </c>
      <c r="BS67" s="50">
        <v>0</v>
      </c>
      <c r="BT67" s="50">
        <v>588.85000000000218</v>
      </c>
      <c r="BU67" s="465"/>
      <c r="BV67" s="50">
        <v>0</v>
      </c>
      <c r="BW67" s="50">
        <v>0</v>
      </c>
      <c r="BX67" s="50">
        <v>0</v>
      </c>
      <c r="BY67" s="50">
        <v>149.300000000002</v>
      </c>
      <c r="BZ67" s="465"/>
      <c r="CA67" s="50">
        <v>0</v>
      </c>
      <c r="CB67" s="50">
        <v>0</v>
      </c>
      <c r="CC67" s="50">
        <v>0</v>
      </c>
      <c r="CD67" s="50">
        <v>533.25000000000182</v>
      </c>
      <c r="CE67" s="465"/>
      <c r="CF67" s="50">
        <v>0</v>
      </c>
      <c r="CG67" s="50">
        <v>0</v>
      </c>
      <c r="CH67" s="50">
        <v>0</v>
      </c>
      <c r="CI67" s="50">
        <v>144</v>
      </c>
      <c r="CJ67" s="465"/>
      <c r="CK67" s="50">
        <v>0</v>
      </c>
      <c r="CL67" s="50">
        <v>0</v>
      </c>
      <c r="CM67" s="50">
        <v>0</v>
      </c>
      <c r="CN67" s="50">
        <v>293.39999999999998</v>
      </c>
      <c r="CO67" s="465"/>
      <c r="CP67" s="528">
        <v>0</v>
      </c>
      <c r="CQ67" s="528">
        <v>0</v>
      </c>
      <c r="CR67" s="528">
        <v>0</v>
      </c>
      <c r="CS67" s="50">
        <v>254.39999999999964</v>
      </c>
      <c r="CT67" s="465"/>
      <c r="CU67" s="50">
        <v>0</v>
      </c>
      <c r="CV67" s="50">
        <v>0</v>
      </c>
      <c r="CW67" s="50">
        <v>0</v>
      </c>
      <c r="CX67" s="50">
        <v>417.39999999999782</v>
      </c>
      <c r="CY67" s="465"/>
      <c r="CZ67" s="50">
        <v>0</v>
      </c>
      <c r="DA67" s="50">
        <v>0</v>
      </c>
      <c r="DB67" s="50">
        <v>0</v>
      </c>
      <c r="DC67" s="50">
        <v>270</v>
      </c>
      <c r="DD67" s="465"/>
      <c r="DE67" s="528">
        <v>0</v>
      </c>
      <c r="DF67" s="528">
        <v>0</v>
      </c>
      <c r="DG67" s="528">
        <v>0</v>
      </c>
      <c r="DH67" s="50">
        <v>1668.2999999999993</v>
      </c>
      <c r="DI67" s="465"/>
      <c r="DJ67" s="528">
        <v>0</v>
      </c>
      <c r="DK67" s="528">
        <v>0</v>
      </c>
      <c r="DL67" s="528">
        <v>0</v>
      </c>
      <c r="DM67" s="50">
        <v>547.69999999999709</v>
      </c>
      <c r="DN67" s="465"/>
      <c r="DO67" s="50">
        <v>0</v>
      </c>
      <c r="DP67" s="50">
        <v>0</v>
      </c>
      <c r="DQ67" s="50">
        <v>0</v>
      </c>
      <c r="DR67" s="50">
        <v>544.89999999999782</v>
      </c>
      <c r="DS67" s="465"/>
      <c r="DT67" s="50"/>
      <c r="DU67" s="50"/>
      <c r="DV67" s="50"/>
      <c r="DW67" s="50"/>
      <c r="DX67" s="465"/>
      <c r="DY67" s="50"/>
      <c r="DZ67" s="50"/>
      <c r="EA67" s="50"/>
      <c r="EB67" s="50"/>
      <c r="EC67" s="465"/>
      <c r="ED67" s="50"/>
      <c r="EE67" s="50"/>
      <c r="EF67" s="50"/>
      <c r="EG67" s="50"/>
      <c r="EH67" s="465"/>
      <c r="EI67" s="50"/>
      <c r="EJ67" s="50"/>
      <c r="EK67" s="50"/>
      <c r="EL67" s="50"/>
      <c r="EM67" s="465"/>
      <c r="EN67" s="50"/>
      <c r="EO67" s="50"/>
      <c r="EP67" s="50"/>
      <c r="EQ67" s="50"/>
      <c r="ER67" s="465"/>
      <c r="ES67" s="50"/>
      <c r="ET67" s="50"/>
      <c r="EU67" s="50"/>
      <c r="EV67" s="50"/>
      <c r="EW67" s="465"/>
      <c r="EX67" s="50"/>
      <c r="EY67" s="50"/>
      <c r="EZ67" s="50"/>
      <c r="FA67" s="50"/>
      <c r="FB67" s="465"/>
      <c r="FC67" s="50"/>
      <c r="FD67" s="50"/>
      <c r="FE67" s="50"/>
      <c r="FF67" s="50"/>
      <c r="FG67" s="465"/>
      <c r="FH67" s="50"/>
      <c r="FI67" s="50"/>
      <c r="FJ67" s="50"/>
      <c r="FK67" s="50"/>
      <c r="FL67" s="465"/>
      <c r="FM67" s="50"/>
      <c r="FN67" s="50"/>
      <c r="FO67" s="50"/>
      <c r="FP67" s="50"/>
      <c r="FQ67" s="465"/>
      <c r="FR67" s="50"/>
      <c r="FS67" s="50"/>
      <c r="FT67" s="50"/>
      <c r="FU67" s="50"/>
      <c r="FV67" s="465"/>
      <c r="FW67" s="50"/>
      <c r="FX67" s="50"/>
      <c r="FY67" s="50"/>
      <c r="FZ67" s="50"/>
      <c r="GA67" s="465"/>
      <c r="GB67" s="50"/>
      <c r="GC67" s="50"/>
      <c r="GD67" s="50"/>
      <c r="GE67" s="50"/>
      <c r="GF67" s="465"/>
      <c r="GG67" s="50"/>
      <c r="GH67" s="50"/>
      <c r="GI67" s="50"/>
      <c r="GJ67" s="50"/>
      <c r="GK67" s="465"/>
      <c r="GL67" s="50"/>
      <c r="GM67" s="50"/>
      <c r="GN67" s="50"/>
      <c r="GO67" s="50"/>
      <c r="GP67" s="465"/>
      <c r="GV67" s="459"/>
      <c r="HE67" s="459"/>
      <c r="HN67" s="459"/>
      <c r="HW67" s="459"/>
      <c r="IF67" s="459"/>
      <c r="IO67" s="459"/>
      <c r="IX67" s="459"/>
      <c r="JG67" s="459"/>
      <c r="JP67" s="459"/>
      <c r="JY67" s="459"/>
      <c r="KH67" s="459"/>
      <c r="KQ67" s="459"/>
      <c r="KZ67" s="459"/>
      <c r="MA67" s="459"/>
      <c r="MJ67" s="459"/>
      <c r="MS67" s="459"/>
      <c r="NB67" s="459"/>
      <c r="NK67" s="459"/>
      <c r="NT67" s="459"/>
      <c r="NZ67" s="37"/>
    </row>
    <row r="68" spans="1:391" ht="18">
      <c r="A68" s="41" t="s">
        <v>746</v>
      </c>
      <c r="B68" s="46">
        <f t="shared" si="1"/>
        <v>56303.050000000352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5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5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5"/>
      <c r="S68" s="453">
        <v>25.500000000000057</v>
      </c>
      <c r="T68" s="50">
        <v>129.04999999999984</v>
      </c>
      <c r="U68" s="498">
        <v>246</v>
      </c>
      <c r="V68" s="50">
        <f>'Punten per wedstrijd'!F67</f>
        <v>299</v>
      </c>
      <c r="W68" s="465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5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5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5"/>
      <c r="AM68" s="453">
        <v>90.299999999999841</v>
      </c>
      <c r="AN68" s="453">
        <v>263.49999999999977</v>
      </c>
      <c r="AO68" s="453">
        <v>226.61249999999973</v>
      </c>
      <c r="AP68" s="50">
        <v>515.050000000002</v>
      </c>
      <c r="AQ68" s="465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5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5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5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5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5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5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5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5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5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5"/>
      <c r="CP68" s="528">
        <v>165.14999999999964</v>
      </c>
      <c r="CQ68" s="528">
        <v>293.00000000000091</v>
      </c>
      <c r="CR68" s="528">
        <v>388.79999999999836</v>
      </c>
      <c r="CS68" s="50">
        <v>314.10000000000218</v>
      </c>
      <c r="CT68" s="465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5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5"/>
      <c r="DE68" s="528">
        <v>103.57499999999891</v>
      </c>
      <c r="DF68" s="528">
        <v>696</v>
      </c>
      <c r="DG68" s="528">
        <v>2320.3499999999995</v>
      </c>
      <c r="DH68" s="50">
        <v>1836.5999999999985</v>
      </c>
      <c r="DI68" s="465"/>
      <c r="DJ68" s="528">
        <v>238.71250000000055</v>
      </c>
      <c r="DK68" s="528">
        <v>316.59999999999945</v>
      </c>
      <c r="DL68" s="528">
        <v>428.17499999999836</v>
      </c>
      <c r="DM68" s="50">
        <v>859.70000000000255</v>
      </c>
      <c r="DN68" s="465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5"/>
      <c r="DT68" s="50">
        <v>975.37499999999909</v>
      </c>
      <c r="DU68" s="50">
        <v>2162.8749999999995</v>
      </c>
      <c r="DV68" s="50">
        <v>2555.7000000000849</v>
      </c>
      <c r="DW68" s="50">
        <v>4163.3500000000131</v>
      </c>
      <c r="DX68" s="465"/>
      <c r="DY68" s="50">
        <v>38.999999999999091</v>
      </c>
      <c r="DZ68" s="50">
        <v>0</v>
      </c>
      <c r="EA68" s="50">
        <v>0</v>
      </c>
      <c r="EB68" s="50">
        <v>0</v>
      </c>
      <c r="EC68" s="465"/>
      <c r="ED68" s="50">
        <v>34.699999999998909</v>
      </c>
      <c r="EE68" s="50">
        <v>0</v>
      </c>
      <c r="EF68" s="50">
        <v>218.62500000000546</v>
      </c>
      <c r="EG68" s="50">
        <v>336.40000000000146</v>
      </c>
      <c r="EH68" s="465"/>
      <c r="EI68" s="50">
        <v>63.224999999999454</v>
      </c>
      <c r="EJ68" s="50">
        <v>201.14999999999964</v>
      </c>
      <c r="EK68" s="50">
        <v>248.55000000000382</v>
      </c>
      <c r="EL68" s="50">
        <v>423.70000000000437</v>
      </c>
      <c r="EM68" s="465"/>
      <c r="EN68" s="50">
        <v>57.949999999997999</v>
      </c>
      <c r="EO68" s="50">
        <v>277.70000000000073</v>
      </c>
      <c r="EP68" s="50">
        <v>271.42500000000928</v>
      </c>
      <c r="EQ68" s="50">
        <v>0</v>
      </c>
      <c r="ER68" s="465"/>
      <c r="ES68" s="50">
        <v>110.387499999998</v>
      </c>
      <c r="ET68" s="50">
        <v>0</v>
      </c>
      <c r="EU68" s="50">
        <v>0</v>
      </c>
      <c r="EV68" s="50">
        <v>305.00000000000364</v>
      </c>
      <c r="EW68" s="465"/>
      <c r="EX68" s="50">
        <v>430.39999999999691</v>
      </c>
      <c r="EY68" s="50">
        <v>917.44999999997708</v>
      </c>
      <c r="EZ68" s="50">
        <v>1431.5250000001915</v>
      </c>
      <c r="FA68" s="50">
        <v>4777.7</v>
      </c>
      <c r="FB68" s="465"/>
      <c r="FC68" s="50">
        <v>43.874999999998181</v>
      </c>
      <c r="FD68" s="50">
        <v>21.000000000001364</v>
      </c>
      <c r="FE68" s="50">
        <v>310.27500000000873</v>
      </c>
      <c r="FF68" s="50">
        <v>241.60000000000582</v>
      </c>
      <c r="FG68" s="465"/>
      <c r="FH68" s="50">
        <v>84.874999999998181</v>
      </c>
      <c r="FI68" s="50">
        <v>0</v>
      </c>
      <c r="FJ68" s="50">
        <v>0</v>
      </c>
      <c r="FK68" s="50">
        <v>113.50000000000728</v>
      </c>
      <c r="FL68" s="465"/>
      <c r="FM68" s="50">
        <v>20.137499999998909</v>
      </c>
      <c r="FN68" s="50">
        <v>0</v>
      </c>
      <c r="FO68" s="50">
        <v>0</v>
      </c>
      <c r="FP68" s="50">
        <v>448.50000000000364</v>
      </c>
      <c r="FQ68" s="465"/>
      <c r="FR68" s="50">
        <v>38.475000000000364</v>
      </c>
      <c r="FS68" s="50">
        <v>0</v>
      </c>
      <c r="FT68" s="50">
        <v>0</v>
      </c>
      <c r="FU68" s="50">
        <v>0</v>
      </c>
      <c r="FV68" s="465"/>
      <c r="FW68" s="50">
        <v>116.32499999999709</v>
      </c>
      <c r="FX68" s="50">
        <v>24.499999999999545</v>
      </c>
      <c r="FY68" s="50">
        <v>409.76250000000982</v>
      </c>
      <c r="FZ68" s="50">
        <v>409.30000000000655</v>
      </c>
      <c r="GA68" s="465"/>
      <c r="GB68" s="50">
        <v>158.79999999999745</v>
      </c>
      <c r="GC68" s="50">
        <v>0</v>
      </c>
      <c r="GD68" s="50">
        <v>0</v>
      </c>
      <c r="GE68" s="50">
        <v>0</v>
      </c>
      <c r="GF68" s="465"/>
      <c r="GG68" s="50">
        <v>133.49999999999363</v>
      </c>
      <c r="GH68" s="50">
        <v>352.07500000000073</v>
      </c>
      <c r="GI68" s="50">
        <v>749.4750000000131</v>
      </c>
      <c r="GJ68" s="50">
        <v>764.40000000000509</v>
      </c>
      <c r="GK68" s="465"/>
      <c r="GL68" s="50">
        <v>35.875</v>
      </c>
      <c r="GM68" s="50">
        <v>150.99999999999636</v>
      </c>
      <c r="GN68" s="50">
        <v>261.93750000001637</v>
      </c>
      <c r="GO68" s="50">
        <v>228.50000000000364</v>
      </c>
      <c r="GP68" s="465"/>
      <c r="GU68" s="18"/>
      <c r="GV68" s="9"/>
      <c r="HD68" s="18"/>
      <c r="HE68" s="9"/>
      <c r="HM68" s="18"/>
      <c r="HN68" s="9"/>
      <c r="HW68" s="9"/>
      <c r="IF68" s="9"/>
      <c r="IO68" s="9"/>
      <c r="IX68" s="9"/>
      <c r="JG68" s="9"/>
      <c r="JP68" s="9"/>
      <c r="JY68" s="9"/>
      <c r="KH68" s="9"/>
      <c r="KQ68" s="9"/>
      <c r="KZ68" s="9"/>
      <c r="MA68" s="9"/>
      <c r="MJ68" s="9"/>
      <c r="MS68" s="9"/>
      <c r="NB68" s="9"/>
      <c r="NK68" s="9"/>
      <c r="NT68" s="9"/>
      <c r="NU68">
        <v>0</v>
      </c>
      <c r="NV68" s="9"/>
      <c r="NW68">
        <v>0</v>
      </c>
      <c r="NX68" s="9"/>
      <c r="NY68">
        <v>967.35000000000491</v>
      </c>
      <c r="NZ68" s="9"/>
      <c r="OA68">
        <v>0</v>
      </c>
    </row>
    <row r="69" spans="1:391" ht="18">
      <c r="A69" s="41" t="s">
        <v>27</v>
      </c>
      <c r="B69" s="46">
        <f t="shared" si="1"/>
        <v>48040.862499999588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5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5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5"/>
      <c r="S69" s="453">
        <v>44.375</v>
      </c>
      <c r="T69" s="50">
        <v>90.450000000000045</v>
      </c>
      <c r="U69" s="498">
        <v>380.32499999999993</v>
      </c>
      <c r="V69" s="50">
        <f>'Punten per wedstrijd'!F68</f>
        <v>234.69999999999959</v>
      </c>
      <c r="W69" s="465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5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5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5"/>
      <c r="AM69" s="453">
        <v>134.59999999999991</v>
      </c>
      <c r="AN69" s="453">
        <v>157.14999999999873</v>
      </c>
      <c r="AO69" s="453">
        <v>302.99999999999932</v>
      </c>
      <c r="AP69" s="50">
        <v>499.30000000000064</v>
      </c>
      <c r="AQ69" s="465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5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5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5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5"/>
      <c r="BL69" s="50">
        <v>0</v>
      </c>
      <c r="BM69" s="50">
        <v>142.349999999999</v>
      </c>
      <c r="BN69" s="50">
        <v>302.24999999999795</v>
      </c>
      <c r="BO69" s="50">
        <v>314</v>
      </c>
      <c r="BP69" s="465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5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5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5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5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5"/>
      <c r="CP69" s="528">
        <v>148.77500000000055</v>
      </c>
      <c r="CQ69" s="528">
        <v>309.04999999999927</v>
      </c>
      <c r="CR69" s="528">
        <v>267.82500000000027</v>
      </c>
      <c r="CS69" s="50">
        <v>236.80000000000291</v>
      </c>
      <c r="CT69" s="465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5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5"/>
      <c r="DE69" s="528">
        <v>514.57499999999982</v>
      </c>
      <c r="DF69" s="528">
        <v>1213.0499999999993</v>
      </c>
      <c r="DG69" s="528">
        <v>822.67500000000007</v>
      </c>
      <c r="DH69" s="50">
        <v>1562.7000000000062</v>
      </c>
      <c r="DI69" s="465"/>
      <c r="DJ69" s="528">
        <v>109.44999999999959</v>
      </c>
      <c r="DK69" s="528">
        <v>143.24999999999909</v>
      </c>
      <c r="DL69" s="528">
        <v>283.42499999999973</v>
      </c>
      <c r="DM69" s="50">
        <v>572.00000000000546</v>
      </c>
      <c r="DN69" s="465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5"/>
      <c r="DT69" s="50">
        <v>727.074999999998</v>
      </c>
      <c r="DU69" s="50">
        <v>1616.3999999999996</v>
      </c>
      <c r="DV69" s="50">
        <v>2185.1249999999673</v>
      </c>
      <c r="DW69" s="50">
        <v>2843.0500000000338</v>
      </c>
      <c r="DX69" s="465"/>
      <c r="DY69" s="50">
        <v>19.374999999998181</v>
      </c>
      <c r="DZ69" s="50">
        <v>0</v>
      </c>
      <c r="EA69" s="50">
        <v>0</v>
      </c>
      <c r="EB69" s="50">
        <v>0</v>
      </c>
      <c r="EC69" s="465"/>
      <c r="ED69" s="50">
        <v>27.749999999999091</v>
      </c>
      <c r="EE69" s="50">
        <v>0</v>
      </c>
      <c r="EF69" s="50">
        <v>91.124999999997272</v>
      </c>
      <c r="EG69" s="50">
        <v>221.99999999999818</v>
      </c>
      <c r="EH69" s="465"/>
      <c r="EI69" s="50">
        <v>53.324999999998909</v>
      </c>
      <c r="EJ69" s="50">
        <v>179.04999999999927</v>
      </c>
      <c r="EK69" s="50">
        <v>69.674999999998363</v>
      </c>
      <c r="EL69" s="50">
        <v>186.79999999999745</v>
      </c>
      <c r="EM69" s="465"/>
      <c r="EN69" s="50">
        <v>53.799999999998363</v>
      </c>
      <c r="EO69" s="50">
        <v>247.5</v>
      </c>
      <c r="EP69" s="50">
        <v>285.14999999999509</v>
      </c>
      <c r="EQ69" s="50">
        <v>0</v>
      </c>
      <c r="ER69" s="465"/>
      <c r="ES69" s="50">
        <v>39.874999999998181</v>
      </c>
      <c r="ET69" s="50">
        <v>0</v>
      </c>
      <c r="EU69" s="50">
        <v>0</v>
      </c>
      <c r="EV69" s="50">
        <v>337.45000000000073</v>
      </c>
      <c r="EW69" s="465"/>
      <c r="EX69" s="50">
        <v>763.55000000000109</v>
      </c>
      <c r="EY69" s="50">
        <v>465.79999999999109</v>
      </c>
      <c r="EZ69" s="50">
        <v>2200.4249999996764</v>
      </c>
      <c r="FA69" s="50">
        <v>2618.8000000000002</v>
      </c>
      <c r="FB69" s="465"/>
      <c r="FC69" s="50">
        <v>92.399999999998727</v>
      </c>
      <c r="FD69" s="50">
        <v>0</v>
      </c>
      <c r="FE69" s="50">
        <v>208.79999999999836</v>
      </c>
      <c r="FF69" s="50">
        <v>298.5</v>
      </c>
      <c r="FG69" s="465"/>
      <c r="FH69" s="50">
        <v>72.374999999999091</v>
      </c>
      <c r="FI69" s="50">
        <v>0</v>
      </c>
      <c r="FJ69" s="50">
        <v>0</v>
      </c>
      <c r="FK69" s="50">
        <v>333.049999999992</v>
      </c>
      <c r="FL69" s="465"/>
      <c r="FM69" s="50">
        <v>17.199999999998909</v>
      </c>
      <c r="FN69" s="50">
        <v>0</v>
      </c>
      <c r="FO69" s="50">
        <v>0</v>
      </c>
      <c r="FP69" s="50">
        <v>383.99999999999636</v>
      </c>
      <c r="FQ69" s="465"/>
      <c r="FR69" s="50">
        <v>6.7250000000003638</v>
      </c>
      <c r="FS69" s="50">
        <v>0</v>
      </c>
      <c r="FT69" s="50">
        <v>0</v>
      </c>
      <c r="FU69" s="50">
        <v>0</v>
      </c>
      <c r="FV69" s="465"/>
      <c r="FW69" s="50">
        <v>100.85000000000036</v>
      </c>
      <c r="FX69" s="50">
        <v>144.24999999999909</v>
      </c>
      <c r="FY69" s="50">
        <v>416.24999999999454</v>
      </c>
      <c r="FZ69" s="50">
        <v>234.60000000000218</v>
      </c>
      <c r="GA69" s="465"/>
      <c r="GB69" s="50">
        <v>99.925000000000182</v>
      </c>
      <c r="GC69" s="50">
        <v>0</v>
      </c>
      <c r="GD69" s="50">
        <v>0</v>
      </c>
      <c r="GE69" s="50">
        <v>0</v>
      </c>
      <c r="GF69" s="465"/>
      <c r="GG69" s="50">
        <v>225.60000000000218</v>
      </c>
      <c r="GH69" s="50">
        <v>328.05000000000018</v>
      </c>
      <c r="GI69" s="50">
        <v>805.27499999997872</v>
      </c>
      <c r="GJ69" s="50">
        <v>1466.7500000000073</v>
      </c>
      <c r="GK69" s="465"/>
      <c r="GL69" s="50">
        <v>63.374999999998181</v>
      </c>
      <c r="GM69" s="50">
        <v>125.5</v>
      </c>
      <c r="GN69" s="50">
        <v>307.1249999999809</v>
      </c>
      <c r="GO69" s="50">
        <v>355.99999999999272</v>
      </c>
      <c r="GP69" s="465"/>
      <c r="GU69" s="18"/>
      <c r="GV69" s="9"/>
      <c r="HD69" s="18"/>
      <c r="HE69" s="9"/>
      <c r="HM69" s="18"/>
      <c r="HN69" s="9"/>
      <c r="HW69" s="9"/>
      <c r="IF69" s="9"/>
      <c r="IO69" s="9"/>
      <c r="IX69" s="9"/>
      <c r="JG69" s="9"/>
      <c r="JP69" s="9"/>
      <c r="JY69" s="9"/>
      <c r="KH69" s="9"/>
      <c r="KQ69" s="9"/>
      <c r="KZ69" s="9"/>
      <c r="MA69" s="9"/>
      <c r="MJ69" s="9"/>
      <c r="MS69" s="9"/>
      <c r="NB69" s="9"/>
      <c r="NK69" s="9"/>
      <c r="NT69" s="9"/>
      <c r="NU69">
        <v>0</v>
      </c>
      <c r="NV69" s="9"/>
      <c r="NW69">
        <v>0</v>
      </c>
      <c r="NX69" s="9"/>
      <c r="NY69">
        <v>934.87499999999864</v>
      </c>
      <c r="NZ69" s="9"/>
      <c r="OA69">
        <v>0</v>
      </c>
    </row>
    <row r="70" spans="1:391" ht="18">
      <c r="A70" s="41" t="s">
        <v>778</v>
      </c>
      <c r="B70" s="46">
        <f t="shared" ref="B70:B105" si="2">SUM(D70:AAJ70)</f>
        <v>54158.32499999975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5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5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5"/>
      <c r="S70" s="453">
        <v>47.25</v>
      </c>
      <c r="T70" s="50">
        <v>60.699999999999818</v>
      </c>
      <c r="U70" s="498">
        <v>262.79999999999956</v>
      </c>
      <c r="V70" s="50">
        <f>'Punten per wedstrijd'!F69</f>
        <v>243.09999999999968</v>
      </c>
      <c r="W70" s="465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5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5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5"/>
      <c r="AM70" s="453">
        <v>114.65000000000043</v>
      </c>
      <c r="AN70" s="453">
        <v>297.19999999999993</v>
      </c>
      <c r="AO70" s="453">
        <v>219.22499999999945</v>
      </c>
      <c r="AP70" s="50">
        <v>432.300000000002</v>
      </c>
      <c r="AQ70" s="465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5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5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5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5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5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5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5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5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5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5"/>
      <c r="CP70" s="528">
        <v>124.07499999999891</v>
      </c>
      <c r="CQ70" s="528">
        <v>215.94999999999891</v>
      </c>
      <c r="CR70" s="528">
        <v>262.87499999999864</v>
      </c>
      <c r="CS70" s="50">
        <v>550.50000000000182</v>
      </c>
      <c r="CT70" s="465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5"/>
      <c r="CZ70" s="50">
        <v>0</v>
      </c>
      <c r="DA70" s="50">
        <v>35.749999999998181</v>
      </c>
      <c r="DB70" s="50">
        <v>16.199999999997544</v>
      </c>
      <c r="DC70" s="50">
        <v>42</v>
      </c>
      <c r="DD70" s="465"/>
      <c r="DE70" s="528">
        <v>427.79999999999927</v>
      </c>
      <c r="DF70" s="528">
        <v>1174.4499999999998</v>
      </c>
      <c r="DG70" s="528">
        <v>1438.8750000000009</v>
      </c>
      <c r="DH70" s="50">
        <v>2487.6999999999989</v>
      </c>
      <c r="DI70" s="465"/>
      <c r="DJ70" s="528">
        <v>152.67500000000064</v>
      </c>
      <c r="DK70" s="528">
        <v>93.800000000002001</v>
      </c>
      <c r="DL70" s="528">
        <v>533.32499999999754</v>
      </c>
      <c r="DM70" s="50">
        <v>607.10000000000036</v>
      </c>
      <c r="DN70" s="465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5"/>
      <c r="DT70" s="50">
        <v>792.90000000000009</v>
      </c>
      <c r="DU70" s="50">
        <v>2093.8500000000026</v>
      </c>
      <c r="DV70" s="50">
        <v>2135.9250000000611</v>
      </c>
      <c r="DW70" s="50">
        <v>2997.4999999999163</v>
      </c>
      <c r="DX70" s="465"/>
      <c r="DY70" s="50">
        <v>58.500000000000909</v>
      </c>
      <c r="DZ70" s="50">
        <v>0</v>
      </c>
      <c r="EA70" s="50">
        <v>0</v>
      </c>
      <c r="EB70" s="50">
        <v>0</v>
      </c>
      <c r="EC70" s="465"/>
      <c r="ED70" s="50">
        <v>96.125000000000909</v>
      </c>
      <c r="EE70" s="50">
        <v>0</v>
      </c>
      <c r="EF70" s="50">
        <v>169.87500000000546</v>
      </c>
      <c r="EG70" s="50">
        <v>254.29999999999563</v>
      </c>
      <c r="EH70" s="465"/>
      <c r="EI70" s="50">
        <v>132.50000000000091</v>
      </c>
      <c r="EJ70" s="50">
        <v>254.05000000000155</v>
      </c>
      <c r="EK70" s="50">
        <v>226.80000000000109</v>
      </c>
      <c r="EL70" s="50">
        <v>482.70000000000073</v>
      </c>
      <c r="EM70" s="465"/>
      <c r="EN70" s="50">
        <v>138.45000000000073</v>
      </c>
      <c r="EO70" s="50">
        <v>266.99999999999909</v>
      </c>
      <c r="EP70" s="50">
        <v>164.09999999999945</v>
      </c>
      <c r="EQ70" s="50">
        <v>0</v>
      </c>
      <c r="ER70" s="465"/>
      <c r="ES70" s="50">
        <v>78.837500000000546</v>
      </c>
      <c r="ET70" s="50">
        <v>0</v>
      </c>
      <c r="EU70" s="50">
        <v>0</v>
      </c>
      <c r="EV70" s="50">
        <v>251.99999999998909</v>
      </c>
      <c r="EW70" s="465"/>
      <c r="EX70" s="50">
        <v>551.70000000000164</v>
      </c>
      <c r="EY70" s="50">
        <v>1718.1999999999116</v>
      </c>
      <c r="EZ70" s="50">
        <v>1729.4999999999018</v>
      </c>
      <c r="FA70" s="50">
        <v>3369.4999999999995</v>
      </c>
      <c r="FB70" s="465"/>
      <c r="FC70" s="50">
        <v>70.350000000002183</v>
      </c>
      <c r="FD70" s="50">
        <v>21.000000000000909</v>
      </c>
      <c r="FE70" s="50">
        <v>115.80000000000109</v>
      </c>
      <c r="FF70" s="50">
        <v>209.99999999999636</v>
      </c>
      <c r="FG70" s="465"/>
      <c r="FH70" s="50">
        <v>128.65000000000146</v>
      </c>
      <c r="FI70" s="50">
        <v>0</v>
      </c>
      <c r="FJ70" s="50">
        <v>0</v>
      </c>
      <c r="FK70" s="50">
        <v>194.99999999999636</v>
      </c>
      <c r="FL70" s="465"/>
      <c r="FM70" s="50">
        <v>69.637500000001637</v>
      </c>
      <c r="FN70" s="50">
        <v>0</v>
      </c>
      <c r="FO70" s="50">
        <v>0</v>
      </c>
      <c r="FP70" s="50">
        <v>300</v>
      </c>
      <c r="FQ70" s="465"/>
      <c r="FR70" s="50">
        <v>37.825000000000728</v>
      </c>
      <c r="FS70" s="50">
        <v>0</v>
      </c>
      <c r="FT70" s="50">
        <v>0</v>
      </c>
      <c r="FU70" s="50">
        <v>0</v>
      </c>
      <c r="FV70" s="465"/>
      <c r="FW70" s="50">
        <v>131.57500000000073</v>
      </c>
      <c r="FX70" s="50">
        <v>153.40000000000146</v>
      </c>
      <c r="FY70" s="50">
        <v>440.24999999999454</v>
      </c>
      <c r="FZ70" s="50">
        <v>251.5</v>
      </c>
      <c r="GA70" s="465"/>
      <c r="GB70" s="50">
        <v>27.450000000000728</v>
      </c>
      <c r="GC70" s="50">
        <v>0</v>
      </c>
      <c r="GD70" s="50">
        <v>0</v>
      </c>
      <c r="GE70" s="50">
        <v>0</v>
      </c>
      <c r="GF70" s="465"/>
      <c r="GG70" s="50">
        <v>225.300000000002</v>
      </c>
      <c r="GH70" s="50">
        <v>584.40000000000418</v>
      </c>
      <c r="GI70" s="50">
        <v>1088.2499999999891</v>
      </c>
      <c r="GJ70" s="50">
        <v>1568.7000000000007</v>
      </c>
      <c r="GK70" s="465"/>
      <c r="GL70" s="50">
        <v>65.375000000000909</v>
      </c>
      <c r="GM70" s="50">
        <v>157.99999999999545</v>
      </c>
      <c r="GN70" s="50">
        <v>229.87499999998909</v>
      </c>
      <c r="GO70" s="50">
        <v>425.49999999999272</v>
      </c>
      <c r="GP70" s="465"/>
      <c r="GU70" s="18"/>
      <c r="GV70" s="9"/>
      <c r="HD70" s="18"/>
      <c r="HE70" s="9"/>
      <c r="HM70" s="18"/>
      <c r="HN70" s="9"/>
      <c r="HW70" s="9"/>
      <c r="IF70" s="9"/>
      <c r="IO70" s="9"/>
      <c r="IX70" s="9"/>
      <c r="JG70" s="9"/>
      <c r="JP70" s="9"/>
      <c r="JY70" s="9"/>
      <c r="KH70" s="9"/>
      <c r="KQ70" s="9"/>
      <c r="KZ70" s="9"/>
      <c r="MA70" s="9"/>
      <c r="MJ70" s="9"/>
      <c r="MS70" s="9"/>
      <c r="NB70" s="9"/>
      <c r="NK70" s="9"/>
      <c r="NT70" s="9"/>
      <c r="NU70">
        <v>0</v>
      </c>
      <c r="NV70" s="9"/>
      <c r="NW70">
        <v>0</v>
      </c>
      <c r="NX70" s="9"/>
      <c r="NY70">
        <v>1145.0250000000046</v>
      </c>
      <c r="NZ70" s="9"/>
      <c r="OA70">
        <v>0</v>
      </c>
    </row>
    <row r="71" spans="1:391" ht="18">
      <c r="A71" s="40" t="s">
        <v>154</v>
      </c>
      <c r="B71" s="46">
        <f t="shared" si="2"/>
        <v>60675.699999999895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5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5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5"/>
      <c r="S71" s="453">
        <v>40.099999999999909</v>
      </c>
      <c r="T71" s="50">
        <v>124.19999999999982</v>
      </c>
      <c r="U71" s="498">
        <v>212.70000000000027</v>
      </c>
      <c r="V71" s="50">
        <f>'Punten per wedstrijd'!F70</f>
        <v>138.39999999999986</v>
      </c>
      <c r="W71" s="465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5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5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5"/>
      <c r="AM71" s="453">
        <v>143.02499999999998</v>
      </c>
      <c r="AN71" s="453">
        <v>276.54999999999927</v>
      </c>
      <c r="AO71" s="453">
        <v>299.85000000000014</v>
      </c>
      <c r="AP71" s="50">
        <v>548.00000000000091</v>
      </c>
      <c r="AQ71" s="465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5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5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5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5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5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5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5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5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5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5"/>
      <c r="CP71" s="528">
        <v>139.00000000000045</v>
      </c>
      <c r="CQ71" s="528">
        <v>333.00000000000182</v>
      </c>
      <c r="CR71" s="528">
        <v>291.75000000000068</v>
      </c>
      <c r="CS71" s="50">
        <v>404</v>
      </c>
      <c r="CT71" s="465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5"/>
      <c r="CZ71" s="50">
        <v>0</v>
      </c>
      <c r="DA71" s="50">
        <v>56.25</v>
      </c>
      <c r="DB71" s="50">
        <v>160.27500000000191</v>
      </c>
      <c r="DC71" s="50">
        <v>0</v>
      </c>
      <c r="DD71" s="465"/>
      <c r="DE71" s="528">
        <v>406.44999999999891</v>
      </c>
      <c r="DF71" s="528">
        <v>1603.0749999999971</v>
      </c>
      <c r="DG71" s="528">
        <v>1552.875</v>
      </c>
      <c r="DH71" s="50">
        <v>3437.600000000004</v>
      </c>
      <c r="DI71" s="465"/>
      <c r="DJ71" s="528">
        <v>283.10000000000014</v>
      </c>
      <c r="DK71" s="528">
        <v>263.84999999999764</v>
      </c>
      <c r="DL71" s="528">
        <v>554.70000000000164</v>
      </c>
      <c r="DM71" s="50">
        <v>700.40000000000327</v>
      </c>
      <c r="DN71" s="465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5"/>
      <c r="DT71" s="50">
        <v>1020.0500000000002</v>
      </c>
      <c r="DU71" s="50">
        <v>2482.400000000001</v>
      </c>
      <c r="DV71" s="50">
        <v>2887.5749999999484</v>
      </c>
      <c r="DW71" s="50">
        <v>3890.899999999976</v>
      </c>
      <c r="DX71" s="465"/>
      <c r="DY71" s="50">
        <v>33.375000000000909</v>
      </c>
      <c r="DZ71" s="50">
        <v>0</v>
      </c>
      <c r="EA71" s="50">
        <v>0</v>
      </c>
      <c r="EB71" s="50">
        <v>0</v>
      </c>
      <c r="EC71" s="465"/>
      <c r="ED71" s="50">
        <v>55.775000000000546</v>
      </c>
      <c r="EE71" s="50">
        <v>0</v>
      </c>
      <c r="EF71" s="50">
        <v>150.97499999999673</v>
      </c>
      <c r="EG71" s="50">
        <v>376</v>
      </c>
      <c r="EH71" s="465"/>
      <c r="EI71" s="50">
        <v>68.799999999999272</v>
      </c>
      <c r="EJ71" s="50">
        <v>243.84999999999945</v>
      </c>
      <c r="EK71" s="50">
        <v>112.80000000000109</v>
      </c>
      <c r="EL71" s="50">
        <v>409.90000000000146</v>
      </c>
      <c r="EM71" s="465"/>
      <c r="EN71" s="50">
        <v>146.59999999999764</v>
      </c>
      <c r="EO71" s="50">
        <v>205.50000000000273</v>
      </c>
      <c r="EP71" s="50">
        <v>183.37500000000273</v>
      </c>
      <c r="EQ71" s="50">
        <v>0</v>
      </c>
      <c r="ER71" s="465"/>
      <c r="ES71" s="50">
        <v>82.999999999997272</v>
      </c>
      <c r="ET71" s="50">
        <v>0</v>
      </c>
      <c r="EU71" s="50">
        <v>0</v>
      </c>
      <c r="EV71" s="50">
        <v>275.90000000000146</v>
      </c>
      <c r="EW71" s="465"/>
      <c r="EX71" s="50">
        <v>805.57499999999891</v>
      </c>
      <c r="EY71" s="50">
        <v>1897.9499999999989</v>
      </c>
      <c r="EZ71" s="50">
        <v>2313.5249999999432</v>
      </c>
      <c r="FA71" s="50">
        <v>4903.2</v>
      </c>
      <c r="FB71" s="465"/>
      <c r="FC71" s="50">
        <v>61.374999999999091</v>
      </c>
      <c r="FD71" s="50">
        <v>110.99999999999955</v>
      </c>
      <c r="FE71" s="50">
        <v>112.5</v>
      </c>
      <c r="FF71" s="50">
        <v>228.70000000000437</v>
      </c>
      <c r="FG71" s="465"/>
      <c r="FH71" s="50">
        <v>83.824999999998909</v>
      </c>
      <c r="FI71" s="50">
        <v>0</v>
      </c>
      <c r="FJ71" s="50">
        <v>0</v>
      </c>
      <c r="FK71" s="50">
        <v>426.60000000000582</v>
      </c>
      <c r="FL71" s="465"/>
      <c r="FM71" s="50">
        <v>23.224999999999454</v>
      </c>
      <c r="FN71" s="50">
        <v>0</v>
      </c>
      <c r="FO71" s="50">
        <v>0</v>
      </c>
      <c r="FP71" s="50">
        <v>523.60000000000582</v>
      </c>
      <c r="FQ71" s="465"/>
      <c r="FR71" s="50">
        <v>21.924999999999727</v>
      </c>
      <c r="FS71" s="50">
        <v>0</v>
      </c>
      <c r="FT71" s="50">
        <v>0</v>
      </c>
      <c r="FU71" s="50">
        <v>0</v>
      </c>
      <c r="FV71" s="465"/>
      <c r="FW71" s="50">
        <v>129.42499999999927</v>
      </c>
      <c r="FX71" s="50">
        <v>80.650000000000091</v>
      </c>
      <c r="FY71" s="50">
        <v>429.30000000000109</v>
      </c>
      <c r="FZ71" s="50">
        <v>374.00000000000728</v>
      </c>
      <c r="GA71" s="465"/>
      <c r="GB71" s="50">
        <v>110.64999999999964</v>
      </c>
      <c r="GC71" s="50">
        <v>0</v>
      </c>
      <c r="GD71" s="50">
        <v>0</v>
      </c>
      <c r="GE71" s="50">
        <v>0</v>
      </c>
      <c r="GF71" s="465"/>
      <c r="GG71" s="50">
        <v>106.54999999999745</v>
      </c>
      <c r="GH71" s="50">
        <v>555.45000000000437</v>
      </c>
      <c r="GI71" s="50">
        <v>776.85000000000218</v>
      </c>
      <c r="GJ71" s="50">
        <v>1279.3000000000175</v>
      </c>
      <c r="GK71" s="465"/>
      <c r="GL71" s="50">
        <v>51.375</v>
      </c>
      <c r="GM71" s="50">
        <v>126.49999999999636</v>
      </c>
      <c r="GN71" s="50">
        <v>248.25</v>
      </c>
      <c r="GO71" s="50">
        <v>306.5</v>
      </c>
      <c r="GP71" s="465"/>
      <c r="GU71" s="18"/>
      <c r="GV71" s="9"/>
      <c r="HD71" s="18"/>
      <c r="HE71" s="9"/>
      <c r="HM71" s="18"/>
      <c r="HN71" s="9"/>
      <c r="HW71" s="9"/>
      <c r="IF71" s="9"/>
      <c r="IO71" s="9"/>
      <c r="IX71" s="9"/>
      <c r="JG71" s="9"/>
      <c r="JP71" s="9"/>
      <c r="JY71" s="9"/>
      <c r="KH71" s="9"/>
      <c r="KQ71" s="9"/>
      <c r="KZ71" s="9"/>
      <c r="MA71" s="9"/>
      <c r="MJ71" s="9"/>
      <c r="MS71" s="9"/>
      <c r="NB71" s="9"/>
      <c r="NK71" s="9"/>
      <c r="NT71" s="9"/>
      <c r="NU71">
        <v>0</v>
      </c>
      <c r="NV71" s="9"/>
      <c r="NW71">
        <v>0</v>
      </c>
      <c r="NX71" s="9"/>
      <c r="NY71">
        <v>1045.4249999999902</v>
      </c>
      <c r="NZ71" s="9"/>
      <c r="OA71">
        <v>0</v>
      </c>
    </row>
    <row r="72" spans="1:391" s="39" customFormat="1" ht="18">
      <c r="A72" s="40" t="s">
        <v>3381</v>
      </c>
      <c r="B72" s="46">
        <f t="shared" si="2"/>
        <v>12211.100000000011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5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5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5"/>
      <c r="S72" s="453">
        <v>0</v>
      </c>
      <c r="T72" s="50">
        <v>0</v>
      </c>
      <c r="U72" s="498">
        <v>0</v>
      </c>
      <c r="V72" s="50">
        <f>'Punten per wedstrijd'!F71</f>
        <v>423.30000000000018</v>
      </c>
      <c r="W72" s="465"/>
      <c r="X72" s="50">
        <v>0</v>
      </c>
      <c r="Y72" s="50">
        <v>0</v>
      </c>
      <c r="Z72" s="50">
        <v>0</v>
      </c>
      <c r="AA72" s="50">
        <v>383.20000000000027</v>
      </c>
      <c r="AB72" s="465"/>
      <c r="AC72" s="50">
        <v>0</v>
      </c>
      <c r="AD72" s="50">
        <v>0</v>
      </c>
      <c r="AE72" s="50">
        <v>0</v>
      </c>
      <c r="AF72" s="50">
        <v>765.80000000000018</v>
      </c>
      <c r="AG72" s="465"/>
      <c r="AH72" s="50">
        <v>0</v>
      </c>
      <c r="AI72" s="50">
        <v>0</v>
      </c>
      <c r="AJ72" s="50">
        <v>0</v>
      </c>
      <c r="AK72" s="50">
        <v>462.60000000000036</v>
      </c>
      <c r="AL72" s="465"/>
      <c r="AM72" s="453">
        <v>0</v>
      </c>
      <c r="AN72" s="453">
        <v>0</v>
      </c>
      <c r="AO72" s="453">
        <v>0</v>
      </c>
      <c r="AP72" s="50">
        <v>697.30000000000109</v>
      </c>
      <c r="AQ72" s="465"/>
      <c r="AR72" s="50">
        <v>0</v>
      </c>
      <c r="AS72" s="50">
        <v>0</v>
      </c>
      <c r="AT72" s="50">
        <v>0</v>
      </c>
      <c r="AU72" s="50">
        <v>356.1</v>
      </c>
      <c r="AV72" s="465"/>
      <c r="AW72" s="50">
        <v>0</v>
      </c>
      <c r="AX72" s="50">
        <v>0</v>
      </c>
      <c r="AY72" s="50">
        <v>0</v>
      </c>
      <c r="AZ72" s="50">
        <v>772.90000000000055</v>
      </c>
      <c r="BA72" s="465"/>
      <c r="BB72" s="50">
        <v>0</v>
      </c>
      <c r="BC72" s="50">
        <v>0</v>
      </c>
      <c r="BD72" s="50">
        <v>0</v>
      </c>
      <c r="BE72" s="50">
        <v>551.20000000000005</v>
      </c>
      <c r="BF72" s="465"/>
      <c r="BG72" s="50">
        <v>0</v>
      </c>
      <c r="BH72" s="50">
        <v>0</v>
      </c>
      <c r="BI72" s="50">
        <v>0</v>
      </c>
      <c r="BJ72" s="50">
        <v>385.2</v>
      </c>
      <c r="BK72" s="465"/>
      <c r="BL72" s="50">
        <v>0</v>
      </c>
      <c r="BM72" s="50">
        <v>0</v>
      </c>
      <c r="BN72" s="50">
        <v>0</v>
      </c>
      <c r="BO72" s="50">
        <v>375.5</v>
      </c>
      <c r="BP72" s="465"/>
      <c r="BQ72" s="50">
        <v>0</v>
      </c>
      <c r="BR72" s="50">
        <v>0</v>
      </c>
      <c r="BS72" s="50">
        <v>0</v>
      </c>
      <c r="BT72" s="50">
        <v>645.19999999999982</v>
      </c>
      <c r="BU72" s="465"/>
      <c r="BV72" s="50">
        <v>0</v>
      </c>
      <c r="BW72" s="50">
        <v>0</v>
      </c>
      <c r="BX72" s="50">
        <v>0</v>
      </c>
      <c r="BY72" s="50">
        <v>394.09999999999854</v>
      </c>
      <c r="BZ72" s="465"/>
      <c r="CA72" s="50">
        <v>0</v>
      </c>
      <c r="CB72" s="50">
        <v>0</v>
      </c>
      <c r="CC72" s="50">
        <v>0</v>
      </c>
      <c r="CD72" s="50">
        <v>618.39999999999782</v>
      </c>
      <c r="CE72" s="465"/>
      <c r="CF72" s="50">
        <v>0</v>
      </c>
      <c r="CG72" s="50">
        <v>0</v>
      </c>
      <c r="CH72" s="50">
        <v>0</v>
      </c>
      <c r="CI72" s="50">
        <v>340.40000000000146</v>
      </c>
      <c r="CJ72" s="465"/>
      <c r="CK72" s="50">
        <v>0</v>
      </c>
      <c r="CL72" s="50">
        <v>0</v>
      </c>
      <c r="CM72" s="50">
        <v>0</v>
      </c>
      <c r="CN72" s="50">
        <v>333.7</v>
      </c>
      <c r="CO72" s="465"/>
      <c r="CP72" s="528">
        <v>0</v>
      </c>
      <c r="CQ72" s="528">
        <v>0</v>
      </c>
      <c r="CR72" s="528">
        <v>0</v>
      </c>
      <c r="CS72" s="50">
        <v>531.20000000000437</v>
      </c>
      <c r="CT72" s="465"/>
      <c r="CU72" s="50">
        <v>0</v>
      </c>
      <c r="CV72" s="50">
        <v>0</v>
      </c>
      <c r="CW72" s="50">
        <v>0</v>
      </c>
      <c r="CX72" s="50">
        <v>229.50000000000364</v>
      </c>
      <c r="CY72" s="465"/>
      <c r="CZ72" s="50">
        <v>0</v>
      </c>
      <c r="DA72" s="50">
        <v>0</v>
      </c>
      <c r="DB72" s="50">
        <v>0</v>
      </c>
      <c r="DC72" s="50">
        <v>219</v>
      </c>
      <c r="DD72" s="465"/>
      <c r="DE72" s="528">
        <v>0</v>
      </c>
      <c r="DF72" s="528">
        <v>0</v>
      </c>
      <c r="DG72" s="528">
        <v>0</v>
      </c>
      <c r="DH72" s="50">
        <v>1239.7999999999993</v>
      </c>
      <c r="DI72" s="465"/>
      <c r="DJ72" s="528">
        <v>0</v>
      </c>
      <c r="DK72" s="528">
        <v>0</v>
      </c>
      <c r="DL72" s="528">
        <v>0</v>
      </c>
      <c r="DM72" s="50">
        <v>747.20000000000073</v>
      </c>
      <c r="DN72" s="465"/>
      <c r="DO72" s="50">
        <v>0</v>
      </c>
      <c r="DP72" s="50">
        <v>0</v>
      </c>
      <c r="DQ72" s="50">
        <v>0</v>
      </c>
      <c r="DR72" s="50">
        <v>699.30000000000109</v>
      </c>
      <c r="DS72" s="465"/>
      <c r="DT72" s="50"/>
      <c r="DU72" s="50"/>
      <c r="DV72" s="50"/>
      <c r="DW72" s="50"/>
      <c r="DX72" s="465"/>
      <c r="DY72" s="50"/>
      <c r="DZ72" s="50"/>
      <c r="EA72" s="50"/>
      <c r="EB72" s="50"/>
      <c r="EC72" s="465"/>
      <c r="ED72" s="50"/>
      <c r="EE72" s="50"/>
      <c r="EF72" s="50"/>
      <c r="EG72" s="50"/>
      <c r="EH72" s="465"/>
      <c r="EI72" s="50"/>
      <c r="EJ72" s="50"/>
      <c r="EK72" s="50"/>
      <c r="EL72" s="50"/>
      <c r="EM72" s="465"/>
      <c r="EN72" s="50"/>
      <c r="EO72" s="50"/>
      <c r="EP72" s="50"/>
      <c r="EQ72" s="50"/>
      <c r="ER72" s="465"/>
      <c r="ES72" s="50"/>
      <c r="ET72" s="50"/>
      <c r="EU72" s="50"/>
      <c r="EV72" s="50"/>
      <c r="EW72" s="465"/>
      <c r="EX72" s="50"/>
      <c r="EY72" s="50"/>
      <c r="EZ72" s="50"/>
      <c r="FA72" s="50"/>
      <c r="FB72" s="465"/>
      <c r="FC72" s="50"/>
      <c r="FD72" s="50"/>
      <c r="FE72" s="50"/>
      <c r="FF72" s="50"/>
      <c r="FG72" s="465"/>
      <c r="FH72" s="50"/>
      <c r="FI72" s="50"/>
      <c r="FJ72" s="50"/>
      <c r="FK72" s="50"/>
      <c r="FL72" s="465"/>
      <c r="FM72" s="50"/>
      <c r="FN72" s="50"/>
      <c r="FO72" s="50"/>
      <c r="FP72" s="50"/>
      <c r="FQ72" s="465"/>
      <c r="FR72" s="50"/>
      <c r="FS72" s="50"/>
      <c r="FT72" s="50"/>
      <c r="FU72" s="50"/>
      <c r="FV72" s="465"/>
      <c r="FW72" s="50"/>
      <c r="FX72" s="50"/>
      <c r="FY72" s="50"/>
      <c r="FZ72" s="50"/>
      <c r="GA72" s="465"/>
      <c r="GB72" s="50"/>
      <c r="GC72" s="50"/>
      <c r="GD72" s="50"/>
      <c r="GE72" s="50"/>
      <c r="GF72" s="465"/>
      <c r="GG72" s="50"/>
      <c r="GH72" s="50"/>
      <c r="GI72" s="50"/>
      <c r="GJ72" s="50"/>
      <c r="GK72" s="465"/>
      <c r="GL72" s="50"/>
      <c r="GM72" s="50"/>
      <c r="GN72" s="50"/>
      <c r="GO72" s="50"/>
      <c r="GP72" s="465"/>
      <c r="GU72" s="143"/>
      <c r="GV72" s="459"/>
      <c r="HD72" s="143"/>
      <c r="HE72" s="459"/>
      <c r="HM72" s="143"/>
      <c r="HN72" s="459"/>
      <c r="HW72" s="459"/>
      <c r="IF72" s="459"/>
      <c r="IO72" s="459"/>
      <c r="IX72" s="459"/>
      <c r="JG72" s="459"/>
      <c r="JP72" s="459"/>
      <c r="JY72" s="459"/>
      <c r="KH72" s="459"/>
      <c r="KQ72" s="459"/>
      <c r="KZ72" s="459"/>
      <c r="MA72" s="459"/>
      <c r="MJ72" s="459"/>
      <c r="MS72" s="459"/>
      <c r="NB72" s="459"/>
      <c r="NK72" s="459"/>
      <c r="NT72" s="459"/>
      <c r="NZ72" s="37"/>
    </row>
    <row r="73" spans="1:391" ht="18">
      <c r="A73" s="41" t="s">
        <v>764</v>
      </c>
      <c r="B73" s="46">
        <f t="shared" si="2"/>
        <v>49265.262500000143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5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5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5"/>
      <c r="S73" s="453">
        <v>20.624999999999886</v>
      </c>
      <c r="T73" s="50">
        <v>46.449999999999875</v>
      </c>
      <c r="U73" s="498">
        <v>130.5</v>
      </c>
      <c r="V73" s="50">
        <f>'Punten per wedstrijd'!F72</f>
        <v>132.59999999999968</v>
      </c>
      <c r="W73" s="465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5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5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5"/>
      <c r="AM73" s="453">
        <v>74.975000000000023</v>
      </c>
      <c r="AN73" s="453">
        <v>256.79999999999927</v>
      </c>
      <c r="AO73" s="453">
        <v>189.82499999999993</v>
      </c>
      <c r="AP73" s="50">
        <v>304.49999999999909</v>
      </c>
      <c r="AQ73" s="465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5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5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5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5"/>
      <c r="BL73" s="50">
        <v>0</v>
      </c>
      <c r="BM73" s="50">
        <v>13.099999999999909</v>
      </c>
      <c r="BN73" s="50">
        <v>34.125000000000682</v>
      </c>
      <c r="BO73" s="50">
        <v>42</v>
      </c>
      <c r="BP73" s="465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5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5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5"/>
      <c r="CF73" s="50">
        <v>0</v>
      </c>
      <c r="CG73" s="50">
        <v>263.35000000000036</v>
      </c>
      <c r="CH73" s="50">
        <v>0</v>
      </c>
      <c r="CI73" s="50">
        <v>373.99999999999909</v>
      </c>
      <c r="CJ73" s="465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5"/>
      <c r="CP73" s="528">
        <v>72.287500000000364</v>
      </c>
      <c r="CQ73" s="528">
        <v>253.35000000000036</v>
      </c>
      <c r="CR73" s="528">
        <v>467.25</v>
      </c>
      <c r="CS73" s="50">
        <v>511.89999999999964</v>
      </c>
      <c r="CT73" s="465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5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5"/>
      <c r="DE73" s="528">
        <v>435.87500000000045</v>
      </c>
      <c r="DF73" s="528">
        <v>1425.5</v>
      </c>
      <c r="DG73" s="528">
        <v>1311.075</v>
      </c>
      <c r="DH73" s="50">
        <v>1187.4000000000051</v>
      </c>
      <c r="DI73" s="465"/>
      <c r="DJ73" s="528">
        <v>136.96250000000009</v>
      </c>
      <c r="DK73" s="528">
        <v>142.95000000000164</v>
      </c>
      <c r="DL73" s="528">
        <v>746.17499999999973</v>
      </c>
      <c r="DM73" s="50">
        <v>479.60000000000582</v>
      </c>
      <c r="DN73" s="465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5"/>
      <c r="DT73" s="50">
        <v>819.57499999999936</v>
      </c>
      <c r="DU73" s="50">
        <v>1229.5500000000015</v>
      </c>
      <c r="DV73" s="50">
        <v>2458.6500000000742</v>
      </c>
      <c r="DW73" s="50">
        <v>2990.6000000000149</v>
      </c>
      <c r="DX73" s="465"/>
      <c r="DY73" s="50">
        <v>74.774999999999636</v>
      </c>
      <c r="DZ73" s="50">
        <v>0</v>
      </c>
      <c r="EA73" s="50">
        <v>0</v>
      </c>
      <c r="EB73" s="50">
        <v>0</v>
      </c>
      <c r="EC73" s="465"/>
      <c r="ED73" s="50">
        <v>13.124999999999545</v>
      </c>
      <c r="EE73" s="50">
        <v>0</v>
      </c>
      <c r="EF73" s="50">
        <v>74.625000000002728</v>
      </c>
      <c r="EG73" s="50">
        <v>296.60000000000218</v>
      </c>
      <c r="EH73" s="465"/>
      <c r="EI73" s="50">
        <v>65.599999999999454</v>
      </c>
      <c r="EJ73" s="50">
        <v>158.20000000000005</v>
      </c>
      <c r="EK73" s="50">
        <v>72</v>
      </c>
      <c r="EL73" s="50">
        <v>303.90000000000146</v>
      </c>
      <c r="EM73" s="465"/>
      <c r="EN73" s="50">
        <v>47.475000000001273</v>
      </c>
      <c r="EO73" s="50">
        <v>77.250000000001819</v>
      </c>
      <c r="EP73" s="50">
        <v>186.22500000000491</v>
      </c>
      <c r="EQ73" s="50">
        <v>0</v>
      </c>
      <c r="ER73" s="465"/>
      <c r="ES73" s="50">
        <v>36.125000000000909</v>
      </c>
      <c r="ET73" s="50">
        <v>0</v>
      </c>
      <c r="EU73" s="50">
        <v>0</v>
      </c>
      <c r="EV73" s="50">
        <v>266.90000000000509</v>
      </c>
      <c r="EW73" s="465"/>
      <c r="EX73" s="50">
        <v>820.22500000000036</v>
      </c>
      <c r="EY73" s="50">
        <v>501.95000000001983</v>
      </c>
      <c r="EZ73" s="50">
        <v>2317.5749999999825</v>
      </c>
      <c r="FA73" s="50">
        <v>4377.0499999999993</v>
      </c>
      <c r="FB73" s="465"/>
      <c r="FC73" s="50">
        <v>13.725000000001273</v>
      </c>
      <c r="FD73" s="50">
        <v>39.550000000001091</v>
      </c>
      <c r="FE73" s="50">
        <v>158.62500000000546</v>
      </c>
      <c r="FF73" s="50">
        <v>168.00000000000364</v>
      </c>
      <c r="FG73" s="465"/>
      <c r="FH73" s="50">
        <v>46.025000000002365</v>
      </c>
      <c r="FI73" s="50">
        <v>0</v>
      </c>
      <c r="FJ73" s="50">
        <v>0</v>
      </c>
      <c r="FK73" s="50">
        <v>245.60000000000218</v>
      </c>
      <c r="FL73" s="465"/>
      <c r="FM73" s="50">
        <v>24.700000000001637</v>
      </c>
      <c r="FN73" s="50">
        <v>0</v>
      </c>
      <c r="FO73" s="50">
        <v>0</v>
      </c>
      <c r="FP73" s="50">
        <v>470.50000000000728</v>
      </c>
      <c r="FQ73" s="465"/>
      <c r="FR73" s="50">
        <v>39.125000000000227</v>
      </c>
      <c r="FS73" s="50">
        <v>0</v>
      </c>
      <c r="FT73" s="50">
        <v>0</v>
      </c>
      <c r="FU73" s="50">
        <v>0</v>
      </c>
      <c r="FV73" s="465"/>
      <c r="FW73" s="50">
        <v>113.35000000000127</v>
      </c>
      <c r="FX73" s="50">
        <v>83.849999999999909</v>
      </c>
      <c r="FY73" s="50">
        <v>429.45000000000164</v>
      </c>
      <c r="FZ73" s="50">
        <v>474.40000000000509</v>
      </c>
      <c r="GA73" s="465"/>
      <c r="GB73" s="50">
        <v>77.225000000001273</v>
      </c>
      <c r="GC73" s="50">
        <v>0</v>
      </c>
      <c r="GD73" s="50">
        <v>0</v>
      </c>
      <c r="GE73" s="50">
        <v>0</v>
      </c>
      <c r="GF73" s="465"/>
      <c r="GG73" s="50">
        <v>122.800000000002</v>
      </c>
      <c r="GH73" s="50">
        <v>350.20000000000528</v>
      </c>
      <c r="GI73" s="50">
        <v>716.99999999999454</v>
      </c>
      <c r="GJ73" s="50">
        <v>923.80000000000291</v>
      </c>
      <c r="GK73" s="465"/>
      <c r="GL73" s="50">
        <v>100.87499999999864</v>
      </c>
      <c r="GM73" s="50">
        <v>142.62500000000182</v>
      </c>
      <c r="GN73" s="50">
        <v>198.74999999999454</v>
      </c>
      <c r="GO73" s="50">
        <v>236</v>
      </c>
      <c r="GP73" s="465"/>
      <c r="GU73" s="18"/>
      <c r="GV73" s="9"/>
      <c r="HD73" s="18"/>
      <c r="HE73" s="9"/>
      <c r="HM73" s="18"/>
      <c r="HN73" s="9"/>
      <c r="HW73" s="9"/>
      <c r="IF73" s="9"/>
      <c r="IO73" s="9"/>
      <c r="IX73" s="9"/>
      <c r="JG73" s="9"/>
      <c r="JP73" s="9"/>
      <c r="JY73" s="9"/>
      <c r="KH73" s="9"/>
      <c r="KQ73" s="9"/>
      <c r="KZ73" s="9"/>
      <c r="MA73" s="9"/>
      <c r="MJ73" s="9"/>
      <c r="MS73" s="9"/>
      <c r="NB73" s="9"/>
      <c r="NK73" s="9"/>
      <c r="NT73" s="9"/>
      <c r="NU73">
        <v>0</v>
      </c>
      <c r="NV73" s="9"/>
      <c r="NW73">
        <v>0</v>
      </c>
      <c r="NX73" s="9"/>
      <c r="NY73">
        <v>1072.4250000000065</v>
      </c>
      <c r="NZ73" s="9"/>
      <c r="OA73">
        <v>0</v>
      </c>
    </row>
    <row r="74" spans="1:391" ht="18">
      <c r="A74" s="39" t="s">
        <v>142</v>
      </c>
      <c r="B74" s="46">
        <f t="shared" si="2"/>
        <v>56126.76250000007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5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5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5"/>
      <c r="S74" s="453">
        <v>61.999999999999943</v>
      </c>
      <c r="T74" s="50">
        <v>125.64999999999986</v>
      </c>
      <c r="U74" s="498">
        <v>134.17499999999956</v>
      </c>
      <c r="V74" s="50">
        <f>'Punten per wedstrijd'!F73</f>
        <v>249.5</v>
      </c>
      <c r="W74" s="465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5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5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5"/>
      <c r="AM74" s="453">
        <v>153.45000000000005</v>
      </c>
      <c r="AN74" s="453">
        <v>232.14999999999964</v>
      </c>
      <c r="AO74" s="453">
        <v>288.90000000000055</v>
      </c>
      <c r="AP74" s="50">
        <v>652.50000000000091</v>
      </c>
      <c r="AQ74" s="465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5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5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5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5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5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5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5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5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5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5"/>
      <c r="CP74" s="528">
        <v>88.774999999999636</v>
      </c>
      <c r="CQ74" s="528">
        <v>241.29999999999836</v>
      </c>
      <c r="CR74" s="528">
        <v>350.77500000000327</v>
      </c>
      <c r="CS74" s="50">
        <v>478.70000000000255</v>
      </c>
      <c r="CT74" s="465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5"/>
      <c r="CZ74" s="50">
        <v>0</v>
      </c>
      <c r="DA74" s="50">
        <v>95</v>
      </c>
      <c r="DB74" s="50">
        <v>135.00000000000136</v>
      </c>
      <c r="DC74" s="50">
        <v>279.2</v>
      </c>
      <c r="DD74" s="465"/>
      <c r="DE74" s="528">
        <v>419.74999999999955</v>
      </c>
      <c r="DF74" s="528">
        <v>1414.2499999999991</v>
      </c>
      <c r="DG74" s="528">
        <v>1688.6999999999996</v>
      </c>
      <c r="DH74" s="50">
        <v>1670.2000000000025</v>
      </c>
      <c r="DI74" s="465"/>
      <c r="DJ74" s="528">
        <v>211.57500000000005</v>
      </c>
      <c r="DK74" s="528">
        <v>139.39999999999782</v>
      </c>
      <c r="DL74" s="528">
        <v>600.60000000000082</v>
      </c>
      <c r="DM74" s="50">
        <v>547.20000000000255</v>
      </c>
      <c r="DN74" s="465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5"/>
      <c r="DT74" s="50">
        <v>976.67499999999927</v>
      </c>
      <c r="DU74" s="50">
        <v>1945.4999999999986</v>
      </c>
      <c r="DV74" s="50">
        <v>2439.8249999999784</v>
      </c>
      <c r="DW74" s="50">
        <v>3792.9000000000306</v>
      </c>
      <c r="DX74" s="465"/>
      <c r="DY74" s="50">
        <v>46.724999999998545</v>
      </c>
      <c r="DZ74" s="50">
        <v>0</v>
      </c>
      <c r="EA74" s="50">
        <v>0</v>
      </c>
      <c r="EB74" s="50">
        <v>0</v>
      </c>
      <c r="EC74" s="465"/>
      <c r="ED74" s="50">
        <v>52.499999999999091</v>
      </c>
      <c r="EE74" s="50">
        <v>0</v>
      </c>
      <c r="EF74" s="50">
        <v>167.47500000000218</v>
      </c>
      <c r="EG74" s="50">
        <v>254.099999999999</v>
      </c>
      <c r="EH74" s="465"/>
      <c r="EI74" s="50">
        <v>59.274999999998727</v>
      </c>
      <c r="EJ74" s="50">
        <v>262.65000000000032</v>
      </c>
      <c r="EK74" s="50">
        <v>83.474999999999454</v>
      </c>
      <c r="EL74" s="50">
        <v>323.20000000000073</v>
      </c>
      <c r="EM74" s="465"/>
      <c r="EN74" s="50">
        <v>68.75</v>
      </c>
      <c r="EO74" s="50">
        <v>79.349999999998545</v>
      </c>
      <c r="EP74" s="50">
        <v>64.275000000000546</v>
      </c>
      <c r="EQ74" s="50">
        <v>0</v>
      </c>
      <c r="ER74" s="465"/>
      <c r="ES74" s="50">
        <v>123.5</v>
      </c>
      <c r="ET74" s="50">
        <v>0</v>
      </c>
      <c r="EU74" s="50">
        <v>0</v>
      </c>
      <c r="EV74" s="50">
        <v>149.30000000000291</v>
      </c>
      <c r="EW74" s="465"/>
      <c r="EX74" s="50">
        <v>601.69999999999982</v>
      </c>
      <c r="EY74" s="50">
        <v>1438.8999999999951</v>
      </c>
      <c r="EZ74" s="50">
        <v>2498.849999999994</v>
      </c>
      <c r="FA74" s="50">
        <v>3984.8500000000004</v>
      </c>
      <c r="FB74" s="465"/>
      <c r="FC74" s="50">
        <v>52.000000000000909</v>
      </c>
      <c r="FD74" s="50">
        <v>106.5</v>
      </c>
      <c r="FE74" s="50">
        <v>105.00000000000273</v>
      </c>
      <c r="FF74" s="50">
        <v>165.30000000000291</v>
      </c>
      <c r="FG74" s="465"/>
      <c r="FH74" s="50">
        <v>79.149999999999636</v>
      </c>
      <c r="FI74" s="50">
        <v>0</v>
      </c>
      <c r="FJ74" s="50">
        <v>0</v>
      </c>
      <c r="FK74" s="50">
        <v>164.60000000000218</v>
      </c>
      <c r="FL74" s="465"/>
      <c r="FM74" s="50">
        <v>27.225000000000364</v>
      </c>
      <c r="FN74" s="50">
        <v>0</v>
      </c>
      <c r="FO74" s="50">
        <v>0</v>
      </c>
      <c r="FP74" s="50">
        <v>439.80000000000655</v>
      </c>
      <c r="FQ74" s="465"/>
      <c r="FR74" s="50">
        <v>62.599999999999682</v>
      </c>
      <c r="FS74" s="50">
        <v>0</v>
      </c>
      <c r="FT74" s="50">
        <v>0</v>
      </c>
      <c r="FU74" s="50">
        <v>0</v>
      </c>
      <c r="FV74" s="465"/>
      <c r="FW74" s="50">
        <v>107.30000000000018</v>
      </c>
      <c r="FX74" s="50">
        <v>19.050000000000182</v>
      </c>
      <c r="FY74" s="50">
        <v>544.5</v>
      </c>
      <c r="FZ74" s="50">
        <v>546.10000000000946</v>
      </c>
      <c r="GA74" s="465"/>
      <c r="GB74" s="50">
        <v>175.59999999999854</v>
      </c>
      <c r="GC74" s="50">
        <v>0</v>
      </c>
      <c r="GD74" s="50">
        <v>0</v>
      </c>
      <c r="GE74" s="50">
        <v>0</v>
      </c>
      <c r="GF74" s="465"/>
      <c r="GG74" s="50">
        <v>111.02499999999782</v>
      </c>
      <c r="GH74" s="50">
        <v>560.949999999998</v>
      </c>
      <c r="GI74" s="50">
        <v>707.25</v>
      </c>
      <c r="GJ74" s="50">
        <v>1034.6000000000204</v>
      </c>
      <c r="GK74" s="465"/>
      <c r="GL74" s="50">
        <v>61.75</v>
      </c>
      <c r="GM74" s="50">
        <v>118.74999999999818</v>
      </c>
      <c r="GN74" s="50">
        <v>183.75</v>
      </c>
      <c r="GO74" s="50">
        <v>334.00000000001091</v>
      </c>
      <c r="GP74" s="465"/>
      <c r="GU74" s="18"/>
      <c r="GV74" s="9"/>
      <c r="HD74" s="18"/>
      <c r="HE74" s="9"/>
      <c r="HM74" s="18"/>
      <c r="HN74" s="9"/>
      <c r="HW74" s="9"/>
      <c r="IF74" s="9"/>
      <c r="IO74" s="9"/>
      <c r="IX74" s="9"/>
      <c r="JG74" s="9"/>
      <c r="JP74" s="9"/>
      <c r="JY74" s="9"/>
      <c r="KH74" s="9"/>
      <c r="KQ74" s="9"/>
      <c r="KZ74" s="9"/>
      <c r="MA74" s="9"/>
      <c r="MJ74" s="9"/>
      <c r="MS74" s="9"/>
      <c r="NB74" s="9"/>
      <c r="NK74" s="9"/>
      <c r="NT74" s="9"/>
      <c r="NU74">
        <v>0</v>
      </c>
      <c r="NV74" s="9"/>
      <c r="NW74">
        <v>0</v>
      </c>
      <c r="NX74" s="9"/>
      <c r="NY74">
        <v>1030.7250000000076</v>
      </c>
      <c r="NZ74" s="9"/>
      <c r="OA74">
        <v>0</v>
      </c>
    </row>
    <row r="75" spans="1:391" ht="18">
      <c r="A75" s="41" t="s">
        <v>738</v>
      </c>
      <c r="B75" s="46">
        <f t="shared" si="2"/>
        <v>51462.199999999793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5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5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5"/>
      <c r="S75" s="453">
        <v>49.375</v>
      </c>
      <c r="T75" s="50">
        <v>61.099999999999966</v>
      </c>
      <c r="U75" s="498">
        <v>261.44999999999976</v>
      </c>
      <c r="V75" s="50">
        <f>'Punten per wedstrijd'!F74</f>
        <v>164</v>
      </c>
      <c r="W75" s="465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5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5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5"/>
      <c r="AM75" s="453">
        <v>89.949999999999932</v>
      </c>
      <c r="AN75" s="453">
        <v>230.70000000000005</v>
      </c>
      <c r="AO75" s="453">
        <v>249.9000000000002</v>
      </c>
      <c r="AP75" s="50">
        <v>585.99999999999818</v>
      </c>
      <c r="AQ75" s="465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5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5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5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5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5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5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5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5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5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5"/>
      <c r="CP75" s="528">
        <v>155.50000000000091</v>
      </c>
      <c r="CQ75" s="528">
        <v>274.85000000000127</v>
      </c>
      <c r="CR75" s="528">
        <v>371.77500000000055</v>
      </c>
      <c r="CS75" s="50">
        <v>542.29999999999745</v>
      </c>
      <c r="CT75" s="465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5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5"/>
      <c r="DE75" s="528">
        <v>332.85000000000036</v>
      </c>
      <c r="DF75" s="528">
        <v>1257.5500000000011</v>
      </c>
      <c r="DG75" s="528">
        <v>801.2249999999998</v>
      </c>
      <c r="DH75" s="50">
        <v>1088.7999999999993</v>
      </c>
      <c r="DI75" s="465"/>
      <c r="DJ75" s="528">
        <v>192.59999999999968</v>
      </c>
      <c r="DK75" s="528">
        <v>232.05000000000109</v>
      </c>
      <c r="DL75" s="528">
        <v>425.32500000000027</v>
      </c>
      <c r="DM75" s="50">
        <v>821.79999999999745</v>
      </c>
      <c r="DN75" s="465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5"/>
      <c r="DT75" s="50">
        <v>827.64999999999918</v>
      </c>
      <c r="DU75" s="50">
        <v>1902.5500000000011</v>
      </c>
      <c r="DV75" s="50">
        <v>2328.075000000033</v>
      </c>
      <c r="DW75" s="50">
        <v>3760.6000000000004</v>
      </c>
      <c r="DX75" s="465"/>
      <c r="DY75" s="50">
        <v>99.25</v>
      </c>
      <c r="DZ75" s="50">
        <v>0</v>
      </c>
      <c r="EA75" s="50">
        <v>0</v>
      </c>
      <c r="EB75" s="50">
        <v>0</v>
      </c>
      <c r="EC75" s="465"/>
      <c r="ED75" s="50">
        <v>62.750000000000909</v>
      </c>
      <c r="EE75" s="50">
        <v>0</v>
      </c>
      <c r="EF75" s="50">
        <v>196.87499999999454</v>
      </c>
      <c r="EG75" s="50">
        <v>243.00000000000182</v>
      </c>
      <c r="EH75" s="465"/>
      <c r="EI75" s="50">
        <v>15.049999999999272</v>
      </c>
      <c r="EJ75" s="50">
        <v>181.24999999999955</v>
      </c>
      <c r="EK75" s="50">
        <v>175.34999999998854</v>
      </c>
      <c r="EL75" s="50">
        <v>157.90000000000327</v>
      </c>
      <c r="EM75" s="465"/>
      <c r="EN75" s="50">
        <v>162.89999999999873</v>
      </c>
      <c r="EO75" s="50">
        <v>113.25000000000091</v>
      </c>
      <c r="EP75" s="50">
        <v>264.22499999998854</v>
      </c>
      <c r="EQ75" s="50">
        <v>0</v>
      </c>
      <c r="ER75" s="465"/>
      <c r="ES75" s="50">
        <v>44.812499999999091</v>
      </c>
      <c r="ET75" s="50">
        <v>0</v>
      </c>
      <c r="EU75" s="50">
        <v>0</v>
      </c>
      <c r="EV75" s="50">
        <v>297.19999999999709</v>
      </c>
      <c r="EW75" s="465"/>
      <c r="EX75" s="50">
        <v>641.24999999999909</v>
      </c>
      <c r="EY75" s="50">
        <v>1307.3999999999924</v>
      </c>
      <c r="EZ75" s="50">
        <v>2363.6249999999154</v>
      </c>
      <c r="FA75" s="50">
        <v>3581.9000000000005</v>
      </c>
      <c r="FB75" s="465"/>
      <c r="FC75" s="50">
        <v>72.399999999997817</v>
      </c>
      <c r="FD75" s="50">
        <v>0</v>
      </c>
      <c r="FE75" s="50">
        <v>170.62499999998636</v>
      </c>
      <c r="FF75" s="50">
        <v>255.99999999999272</v>
      </c>
      <c r="FG75" s="465"/>
      <c r="FH75" s="50">
        <v>110.62499999999818</v>
      </c>
      <c r="FI75" s="50">
        <v>0</v>
      </c>
      <c r="FJ75" s="50">
        <v>0</v>
      </c>
      <c r="FK75" s="50">
        <v>149.49999999999636</v>
      </c>
      <c r="FL75" s="465"/>
      <c r="FM75" s="50">
        <v>53.987499999999272</v>
      </c>
      <c r="FN75" s="50">
        <v>0</v>
      </c>
      <c r="FO75" s="50">
        <v>0</v>
      </c>
      <c r="FP75" s="50">
        <v>353.49999999998909</v>
      </c>
      <c r="FQ75" s="465"/>
      <c r="FR75" s="50">
        <v>58.150000000000546</v>
      </c>
      <c r="FS75" s="50">
        <v>0</v>
      </c>
      <c r="FT75" s="50">
        <v>0</v>
      </c>
      <c r="FU75" s="50">
        <v>0</v>
      </c>
      <c r="FV75" s="465"/>
      <c r="FW75" s="50">
        <v>97.450000000000728</v>
      </c>
      <c r="FX75" s="50">
        <v>169.09999999999945</v>
      </c>
      <c r="FY75" s="50">
        <v>358.49999999998909</v>
      </c>
      <c r="FZ75" s="50">
        <v>465.99999999998545</v>
      </c>
      <c r="GA75" s="465"/>
      <c r="GB75" s="50">
        <v>80.550000000002001</v>
      </c>
      <c r="GC75" s="50">
        <v>0</v>
      </c>
      <c r="GD75" s="50">
        <v>0</v>
      </c>
      <c r="GE75" s="50">
        <v>0</v>
      </c>
      <c r="GF75" s="465"/>
      <c r="GG75" s="50">
        <v>108.62500000000182</v>
      </c>
      <c r="GH75" s="50">
        <v>366.35000000000036</v>
      </c>
      <c r="GI75" s="50">
        <v>880.49999999998363</v>
      </c>
      <c r="GJ75" s="50">
        <v>896.89999999997235</v>
      </c>
      <c r="GK75" s="465"/>
      <c r="GL75" s="50">
        <v>94.125000000002728</v>
      </c>
      <c r="GM75" s="50">
        <v>124.00000000000182</v>
      </c>
      <c r="GN75" s="50">
        <v>274.12499999997817</v>
      </c>
      <c r="GO75" s="50">
        <v>348.5</v>
      </c>
      <c r="GP75" s="465"/>
      <c r="GU75" s="18"/>
      <c r="GV75" s="9"/>
      <c r="HD75" s="18"/>
      <c r="HE75" s="9"/>
      <c r="HM75" s="18"/>
      <c r="HN75" s="9"/>
      <c r="HW75" s="9"/>
      <c r="IF75" s="9"/>
      <c r="IO75" s="9"/>
      <c r="IX75" s="9"/>
      <c r="JG75" s="9"/>
      <c r="JP75" s="9"/>
      <c r="JY75" s="9"/>
      <c r="KH75" s="9"/>
      <c r="KQ75" s="9"/>
      <c r="KZ75" s="9"/>
      <c r="MA75" s="9"/>
      <c r="MJ75" s="9"/>
      <c r="MS75" s="9"/>
      <c r="NB75" s="9"/>
      <c r="NK75" s="9"/>
      <c r="NT75" s="9"/>
      <c r="NU75">
        <v>0</v>
      </c>
      <c r="NV75" s="9"/>
      <c r="NW75">
        <v>0</v>
      </c>
      <c r="NX75" s="9"/>
      <c r="NY75">
        <v>983.17499999999291</v>
      </c>
      <c r="NZ75" s="9"/>
      <c r="OA75">
        <v>0</v>
      </c>
    </row>
    <row r="76" spans="1:391" ht="18">
      <c r="A76" s="84" t="s">
        <v>1660</v>
      </c>
      <c r="B76" s="46">
        <f t="shared" si="2"/>
        <v>52559.687499999658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5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5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5"/>
      <c r="S76" s="453">
        <v>45.250000000000114</v>
      </c>
      <c r="T76" s="50">
        <v>93.949999999999932</v>
      </c>
      <c r="U76" s="498">
        <v>182.5499999999999</v>
      </c>
      <c r="V76" s="50">
        <f>'Punten per wedstrijd'!F75</f>
        <v>105.60000000000036</v>
      </c>
      <c r="W76" s="465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5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5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5"/>
      <c r="AM76" s="453">
        <v>89.425000000000296</v>
      </c>
      <c r="AN76" s="453">
        <v>168.34999999999968</v>
      </c>
      <c r="AO76" s="453">
        <v>282.63750000000164</v>
      </c>
      <c r="AP76" s="50">
        <v>549.69999999999982</v>
      </c>
      <c r="AQ76" s="465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5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5"/>
      <c r="BB76" s="50">
        <v>0</v>
      </c>
      <c r="BC76" s="50">
        <v>146.59999999999945</v>
      </c>
      <c r="BD76" s="50">
        <v>181.72500000000082</v>
      </c>
      <c r="BE76" s="50">
        <v>419</v>
      </c>
      <c r="BF76" s="465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5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5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5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5"/>
      <c r="CA76" s="50">
        <v>0</v>
      </c>
      <c r="CB76" s="50">
        <v>90.799999999997453</v>
      </c>
      <c r="CC76" s="50">
        <v>105</v>
      </c>
      <c r="CD76" s="50">
        <v>467.39999999999964</v>
      </c>
      <c r="CE76" s="465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5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5"/>
      <c r="CP76" s="528">
        <v>145.64999999999873</v>
      </c>
      <c r="CQ76" s="528">
        <v>269.44999999999982</v>
      </c>
      <c r="CR76" s="528">
        <v>390.52499999999782</v>
      </c>
      <c r="CS76" s="50">
        <v>329.19999999999345</v>
      </c>
      <c r="CT76" s="465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5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5"/>
      <c r="DE76" s="528">
        <v>200.42499999999927</v>
      </c>
      <c r="DF76" s="528">
        <v>1220.0250000000005</v>
      </c>
      <c r="DG76" s="528">
        <v>2382.3000000000002</v>
      </c>
      <c r="DH76" s="50">
        <v>1909.0999999999985</v>
      </c>
      <c r="DI76" s="465"/>
      <c r="DJ76" s="528">
        <v>206.32499999999959</v>
      </c>
      <c r="DK76" s="528">
        <v>214.94999999999982</v>
      </c>
      <c r="DL76" s="528">
        <v>566.84999999999945</v>
      </c>
      <c r="DM76" s="50">
        <v>847.19999999999709</v>
      </c>
      <c r="DN76" s="465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5"/>
      <c r="DT76" s="50">
        <v>0</v>
      </c>
      <c r="DU76" s="50">
        <v>2170.449999999998</v>
      </c>
      <c r="DV76" s="50">
        <v>2520.8250000000003</v>
      </c>
      <c r="DW76" s="50">
        <v>4291.6499999999342</v>
      </c>
      <c r="DX76" s="465"/>
      <c r="DY76" s="50">
        <v>0</v>
      </c>
      <c r="DZ76" s="50">
        <v>0</v>
      </c>
      <c r="EA76" s="50">
        <v>0</v>
      </c>
      <c r="EB76" s="50">
        <v>0</v>
      </c>
      <c r="EC76" s="465"/>
      <c r="ED76" s="50">
        <v>0</v>
      </c>
      <c r="EE76" s="50">
        <v>0</v>
      </c>
      <c r="EF76" s="50">
        <v>215.62499999999181</v>
      </c>
      <c r="EG76" s="50">
        <v>224.3999999999869</v>
      </c>
      <c r="EH76" s="465"/>
      <c r="EI76" s="50">
        <v>0</v>
      </c>
      <c r="EJ76" s="50">
        <v>195.94999999999982</v>
      </c>
      <c r="EK76" s="50">
        <v>249.599999999994</v>
      </c>
      <c r="EL76" s="50">
        <v>345.8999999999869</v>
      </c>
      <c r="EM76" s="465"/>
      <c r="EN76" s="50">
        <v>0</v>
      </c>
      <c r="EO76" s="50">
        <v>75.599999999998545</v>
      </c>
      <c r="EP76" s="50">
        <v>255.59999999999945</v>
      </c>
      <c r="EQ76" s="50">
        <v>0</v>
      </c>
      <c r="ER76" s="465"/>
      <c r="ES76" s="50">
        <v>0</v>
      </c>
      <c r="ET76" s="50">
        <v>0</v>
      </c>
      <c r="EU76" s="50">
        <v>0</v>
      </c>
      <c r="EV76" s="50">
        <v>374.39999999999054</v>
      </c>
      <c r="EW76" s="465"/>
      <c r="EX76" s="50">
        <v>0</v>
      </c>
      <c r="EY76" s="50">
        <v>1318.1999999999744</v>
      </c>
      <c r="EZ76" s="50">
        <v>2079.2249999999176</v>
      </c>
      <c r="FA76" s="50">
        <v>3719</v>
      </c>
      <c r="FB76" s="465"/>
      <c r="FC76" s="50">
        <v>0</v>
      </c>
      <c r="FD76" s="50">
        <v>19.499999999999091</v>
      </c>
      <c r="FE76" s="50">
        <v>129.82500000000164</v>
      </c>
      <c r="FF76" s="50">
        <v>202.49999999998909</v>
      </c>
      <c r="FG76" s="465"/>
      <c r="FH76" s="50">
        <v>0</v>
      </c>
      <c r="FI76" s="50">
        <v>0</v>
      </c>
      <c r="FJ76" s="50">
        <v>0</v>
      </c>
      <c r="FK76" s="50">
        <v>245.79999999998836</v>
      </c>
      <c r="FL76" s="465"/>
      <c r="FM76" s="50">
        <v>0</v>
      </c>
      <c r="FN76" s="50">
        <v>0</v>
      </c>
      <c r="FO76" s="50">
        <v>0</v>
      </c>
      <c r="FP76" s="50">
        <v>462.299999999992</v>
      </c>
      <c r="FQ76" s="465"/>
      <c r="FR76" s="50">
        <v>0</v>
      </c>
      <c r="FS76" s="50">
        <v>0</v>
      </c>
      <c r="FT76" s="50">
        <v>0</v>
      </c>
      <c r="FU76" s="50">
        <v>0</v>
      </c>
      <c r="FV76" s="465"/>
      <c r="FW76" s="50">
        <v>0</v>
      </c>
      <c r="FX76" s="50">
        <v>10.499999999999091</v>
      </c>
      <c r="FY76" s="50">
        <v>443.24999999999727</v>
      </c>
      <c r="FZ76" s="50">
        <v>502.89999999999054</v>
      </c>
      <c r="GA76" s="465"/>
      <c r="GB76" s="50">
        <v>0</v>
      </c>
      <c r="GC76" s="50">
        <v>0</v>
      </c>
      <c r="GD76" s="50">
        <v>0</v>
      </c>
      <c r="GE76" s="50">
        <v>0</v>
      </c>
      <c r="GF76" s="465"/>
      <c r="GG76" s="50">
        <v>0</v>
      </c>
      <c r="GH76" s="50">
        <v>419.09999999999491</v>
      </c>
      <c r="GI76" s="50">
        <v>853.27499999999782</v>
      </c>
      <c r="GJ76" s="50">
        <v>755.3999999999869</v>
      </c>
      <c r="GK76" s="465"/>
      <c r="GL76" s="50">
        <v>0</v>
      </c>
      <c r="GM76" s="50">
        <v>125.99999999999818</v>
      </c>
      <c r="GN76" s="50">
        <v>267.375</v>
      </c>
      <c r="GO76" s="50">
        <v>218.00000000000364</v>
      </c>
      <c r="GP76" s="465"/>
      <c r="GV76" s="9"/>
      <c r="HE76" s="9"/>
      <c r="HN76" s="9"/>
      <c r="HW76" s="9"/>
      <c r="IF76" s="9"/>
      <c r="IO76" s="9"/>
      <c r="IX76" s="9"/>
      <c r="JG76" s="9"/>
      <c r="JP76" s="9"/>
      <c r="JY76" s="9"/>
      <c r="KH76" s="9"/>
      <c r="KQ76" s="9"/>
      <c r="KZ76" s="9"/>
      <c r="MA76" s="9"/>
      <c r="MJ76" s="9"/>
      <c r="MS76" s="9"/>
      <c r="NB76" s="9"/>
      <c r="NK76" s="9"/>
      <c r="NT76" s="9"/>
      <c r="NU76">
        <v>0</v>
      </c>
      <c r="NV76" s="9"/>
      <c r="NW76">
        <v>0</v>
      </c>
      <c r="NX76" s="9"/>
      <c r="NY76">
        <v>977.17499999999427</v>
      </c>
      <c r="NZ76" s="9"/>
      <c r="OA76">
        <v>0</v>
      </c>
    </row>
    <row r="77" spans="1:391" s="39" customFormat="1" ht="18">
      <c r="A77" s="41" t="s">
        <v>3396</v>
      </c>
      <c r="B77" s="46">
        <f t="shared" si="2"/>
        <v>12231.250000000011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5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5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5"/>
      <c r="S77" s="453">
        <v>0</v>
      </c>
      <c r="T77" s="50">
        <v>0</v>
      </c>
      <c r="U77" s="498">
        <v>0</v>
      </c>
      <c r="V77" s="50">
        <f>'Punten per wedstrijd'!F76</f>
        <v>471.19999999999936</v>
      </c>
      <c r="W77" s="465"/>
      <c r="X77" s="50">
        <v>0</v>
      </c>
      <c r="Y77" s="50">
        <v>0</v>
      </c>
      <c r="Z77" s="50">
        <v>0</v>
      </c>
      <c r="AA77" s="50">
        <v>314.59999999999945</v>
      </c>
      <c r="AB77" s="465"/>
      <c r="AC77" s="50">
        <v>0</v>
      </c>
      <c r="AD77" s="50">
        <v>0</v>
      </c>
      <c r="AE77" s="50">
        <v>0</v>
      </c>
      <c r="AF77" s="50">
        <v>570.19999999999982</v>
      </c>
      <c r="AG77" s="465"/>
      <c r="AH77" s="50">
        <v>0</v>
      </c>
      <c r="AI77" s="50">
        <v>0</v>
      </c>
      <c r="AJ77" s="50">
        <v>0</v>
      </c>
      <c r="AK77" s="50">
        <v>608.099999999999</v>
      </c>
      <c r="AL77" s="465"/>
      <c r="AM77" s="453">
        <v>0</v>
      </c>
      <c r="AN77" s="453">
        <v>0</v>
      </c>
      <c r="AO77" s="453">
        <v>0</v>
      </c>
      <c r="AP77" s="50">
        <v>671.09999999999991</v>
      </c>
      <c r="AQ77" s="465"/>
      <c r="AR77" s="50">
        <v>0</v>
      </c>
      <c r="AS77" s="50">
        <v>0</v>
      </c>
      <c r="AT77" s="50">
        <v>0</v>
      </c>
      <c r="AU77" s="50">
        <v>297.60000000000002</v>
      </c>
      <c r="AV77" s="465"/>
      <c r="AW77" s="50">
        <v>0</v>
      </c>
      <c r="AX77" s="50">
        <v>0</v>
      </c>
      <c r="AY77" s="50">
        <v>0</v>
      </c>
      <c r="AZ77" s="50">
        <v>902.80000000000291</v>
      </c>
      <c r="BA77" s="465"/>
      <c r="BB77" s="50">
        <v>0</v>
      </c>
      <c r="BC77" s="50">
        <v>0</v>
      </c>
      <c r="BD77" s="50">
        <v>0</v>
      </c>
      <c r="BE77" s="50">
        <v>479.20000000000005</v>
      </c>
      <c r="BF77" s="465"/>
      <c r="BG77" s="50">
        <v>0</v>
      </c>
      <c r="BH77" s="50">
        <v>0</v>
      </c>
      <c r="BI77" s="50">
        <v>0</v>
      </c>
      <c r="BJ77" s="50">
        <v>345.3</v>
      </c>
      <c r="BK77" s="465"/>
      <c r="BL77" s="50">
        <v>0</v>
      </c>
      <c r="BM77" s="50">
        <v>0</v>
      </c>
      <c r="BN77" s="50">
        <v>0</v>
      </c>
      <c r="BO77" s="50">
        <v>440.8</v>
      </c>
      <c r="BP77" s="465"/>
      <c r="BQ77" s="50">
        <v>0</v>
      </c>
      <c r="BR77" s="50">
        <v>0</v>
      </c>
      <c r="BS77" s="50">
        <v>0</v>
      </c>
      <c r="BT77" s="50">
        <v>556.30000000000291</v>
      </c>
      <c r="BU77" s="465"/>
      <c r="BV77" s="50">
        <v>0</v>
      </c>
      <c r="BW77" s="50">
        <v>0</v>
      </c>
      <c r="BX77" s="50">
        <v>0</v>
      </c>
      <c r="BY77" s="50">
        <v>668.30000000000109</v>
      </c>
      <c r="BZ77" s="465"/>
      <c r="CA77" s="50">
        <v>0</v>
      </c>
      <c r="CB77" s="50">
        <v>0</v>
      </c>
      <c r="CC77" s="50">
        <v>0</v>
      </c>
      <c r="CD77" s="50">
        <v>527.10000000000218</v>
      </c>
      <c r="CE77" s="465"/>
      <c r="CF77" s="50">
        <v>0</v>
      </c>
      <c r="CG77" s="50">
        <v>0</v>
      </c>
      <c r="CH77" s="50">
        <v>0</v>
      </c>
      <c r="CI77" s="50">
        <v>276.79999999999927</v>
      </c>
      <c r="CJ77" s="465"/>
      <c r="CK77" s="50">
        <v>0</v>
      </c>
      <c r="CL77" s="50">
        <v>0</v>
      </c>
      <c r="CM77" s="50">
        <v>0</v>
      </c>
      <c r="CN77" s="50">
        <v>491.9</v>
      </c>
      <c r="CO77" s="465"/>
      <c r="CP77" s="528">
        <v>0</v>
      </c>
      <c r="CQ77" s="528">
        <v>0</v>
      </c>
      <c r="CR77" s="528">
        <v>0</v>
      </c>
      <c r="CS77" s="50">
        <v>443.80000000000109</v>
      </c>
      <c r="CT77" s="465"/>
      <c r="CU77" s="50">
        <v>0</v>
      </c>
      <c r="CV77" s="50">
        <v>0</v>
      </c>
      <c r="CW77" s="50">
        <v>0</v>
      </c>
      <c r="CX77" s="50">
        <v>322.10000000000036</v>
      </c>
      <c r="CY77" s="465"/>
      <c r="CZ77" s="50">
        <v>0</v>
      </c>
      <c r="DA77" s="50">
        <v>0</v>
      </c>
      <c r="DB77" s="50">
        <v>0</v>
      </c>
      <c r="DC77" s="50">
        <v>70</v>
      </c>
      <c r="DD77" s="465"/>
      <c r="DE77" s="528">
        <v>0</v>
      </c>
      <c r="DF77" s="528">
        <v>0</v>
      </c>
      <c r="DG77" s="528">
        <v>0</v>
      </c>
      <c r="DH77" s="50">
        <v>1244.9500000000007</v>
      </c>
      <c r="DI77" s="465"/>
      <c r="DJ77" s="528">
        <v>0</v>
      </c>
      <c r="DK77" s="528">
        <v>0</v>
      </c>
      <c r="DL77" s="528">
        <v>0</v>
      </c>
      <c r="DM77" s="50">
        <v>934</v>
      </c>
      <c r="DN77" s="465"/>
      <c r="DO77" s="50">
        <v>0</v>
      </c>
      <c r="DP77" s="50">
        <v>0</v>
      </c>
      <c r="DQ77" s="50">
        <v>0</v>
      </c>
      <c r="DR77" s="50">
        <v>765.70000000000255</v>
      </c>
      <c r="DS77" s="465"/>
      <c r="DT77" s="50"/>
      <c r="DU77" s="50"/>
      <c r="DV77" s="50"/>
      <c r="DW77" s="50"/>
      <c r="DX77" s="465"/>
      <c r="DY77" s="50"/>
      <c r="DZ77" s="50"/>
      <c r="EA77" s="50"/>
      <c r="EB77" s="50"/>
      <c r="EC77" s="465"/>
      <c r="ED77" s="50"/>
      <c r="EE77" s="50"/>
      <c r="EF77" s="50"/>
      <c r="EG77" s="50"/>
      <c r="EH77" s="465"/>
      <c r="EI77" s="50"/>
      <c r="EJ77" s="50"/>
      <c r="EK77" s="50"/>
      <c r="EL77" s="50"/>
      <c r="EM77" s="465"/>
      <c r="EN77" s="50"/>
      <c r="EO77" s="50"/>
      <c r="EP77" s="50"/>
      <c r="EQ77" s="50"/>
      <c r="ER77" s="465"/>
      <c r="ES77" s="50"/>
      <c r="ET77" s="50"/>
      <c r="EU77" s="50"/>
      <c r="EV77" s="50"/>
      <c r="EW77" s="465"/>
      <c r="EX77" s="50"/>
      <c r="EY77" s="50"/>
      <c r="EZ77" s="50"/>
      <c r="FA77" s="50"/>
      <c r="FB77" s="465"/>
      <c r="FC77" s="50"/>
      <c r="FD77" s="50"/>
      <c r="FE77" s="50"/>
      <c r="FF77" s="50"/>
      <c r="FG77" s="465"/>
      <c r="FH77" s="50"/>
      <c r="FI77" s="50"/>
      <c r="FJ77" s="50"/>
      <c r="FK77" s="50"/>
      <c r="FL77" s="465"/>
      <c r="FM77" s="50"/>
      <c r="FN77" s="50"/>
      <c r="FO77" s="50"/>
      <c r="FP77" s="50"/>
      <c r="FQ77" s="465"/>
      <c r="FR77" s="50"/>
      <c r="FS77" s="50"/>
      <c r="FT77" s="50"/>
      <c r="FU77" s="50"/>
      <c r="FV77" s="465"/>
      <c r="FW77" s="50"/>
      <c r="FX77" s="50"/>
      <c r="FY77" s="50"/>
      <c r="FZ77" s="50"/>
      <c r="GA77" s="465"/>
      <c r="GB77" s="50"/>
      <c r="GC77" s="50"/>
      <c r="GD77" s="50"/>
      <c r="GE77" s="50"/>
      <c r="GF77" s="465"/>
      <c r="GG77" s="50"/>
      <c r="GH77" s="50"/>
      <c r="GI77" s="50"/>
      <c r="GJ77" s="50"/>
      <c r="GK77" s="465"/>
      <c r="GL77" s="50"/>
      <c r="GM77" s="50"/>
      <c r="GN77" s="50"/>
      <c r="GO77" s="50"/>
      <c r="GP77" s="465"/>
      <c r="GV77" s="459"/>
      <c r="HE77" s="459"/>
      <c r="HN77" s="459"/>
      <c r="HW77" s="459"/>
      <c r="IF77" s="459"/>
      <c r="IO77" s="459"/>
      <c r="IX77" s="459"/>
      <c r="JG77" s="459"/>
      <c r="JP77" s="459"/>
      <c r="JY77" s="459"/>
      <c r="KH77" s="459"/>
      <c r="KQ77" s="459"/>
      <c r="KZ77" s="459"/>
      <c r="MA77" s="459"/>
      <c r="MJ77" s="459"/>
      <c r="MS77" s="459"/>
      <c r="NB77" s="459"/>
      <c r="NK77" s="459"/>
      <c r="NT77" s="459"/>
      <c r="NZ77" s="37"/>
    </row>
    <row r="78" spans="1:391" ht="18">
      <c r="A78" s="41" t="s">
        <v>779</v>
      </c>
      <c r="B78" s="46">
        <f t="shared" si="2"/>
        <v>60389.600000000122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5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5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5"/>
      <c r="S78" s="453">
        <v>56.499999999999886</v>
      </c>
      <c r="T78" s="50">
        <v>71.000000000000114</v>
      </c>
      <c r="U78" s="498">
        <v>207.375</v>
      </c>
      <c r="V78" s="50">
        <f>'Punten per wedstrijd'!F77</f>
        <v>163</v>
      </c>
      <c r="W78" s="465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5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5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5"/>
      <c r="AM78" s="453">
        <v>154.15000000000055</v>
      </c>
      <c r="AN78" s="453">
        <v>187.40000000000009</v>
      </c>
      <c r="AO78" s="453">
        <v>203.3999999999985</v>
      </c>
      <c r="AP78" s="50">
        <v>376.39999999999964</v>
      </c>
      <c r="AQ78" s="465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5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5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5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5"/>
      <c r="BL78" s="50">
        <v>0</v>
      </c>
      <c r="BM78" s="50">
        <v>11.600000000000364</v>
      </c>
      <c r="BN78" s="50">
        <v>149.02499999999918</v>
      </c>
      <c r="BO78" s="50">
        <v>102</v>
      </c>
      <c r="BP78" s="465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5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5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5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5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5"/>
      <c r="CP78" s="528">
        <v>111.82500000000118</v>
      </c>
      <c r="CQ78" s="528">
        <v>292.34999999999945</v>
      </c>
      <c r="CR78" s="528">
        <v>364.875</v>
      </c>
      <c r="CS78" s="50">
        <v>441.70000000000073</v>
      </c>
      <c r="CT78" s="465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5"/>
      <c r="CZ78" s="50">
        <v>0</v>
      </c>
      <c r="DA78" s="50">
        <v>45.500000000001819</v>
      </c>
      <c r="DB78" s="50">
        <v>146.24999999999864</v>
      </c>
      <c r="DC78" s="50">
        <v>90</v>
      </c>
      <c r="DD78" s="465"/>
      <c r="DE78" s="528">
        <v>425.60000000000127</v>
      </c>
      <c r="DF78" s="528">
        <v>1402.1499999999996</v>
      </c>
      <c r="DG78" s="528">
        <v>2317.0500000000011</v>
      </c>
      <c r="DH78" s="50">
        <v>3714.6999999999989</v>
      </c>
      <c r="DI78" s="465"/>
      <c r="DJ78" s="528">
        <v>191.9500000000005</v>
      </c>
      <c r="DK78" s="528">
        <v>278.15000000000146</v>
      </c>
      <c r="DL78" s="528">
        <v>630.67499999999973</v>
      </c>
      <c r="DM78" s="50">
        <v>785.5</v>
      </c>
      <c r="DN78" s="465"/>
      <c r="DO78" s="50">
        <v>0</v>
      </c>
      <c r="DP78" s="50">
        <v>235.75000000000091</v>
      </c>
      <c r="DQ78" s="50">
        <v>523.950000000003</v>
      </c>
      <c r="DR78" s="50">
        <v>1274</v>
      </c>
      <c r="DS78" s="465"/>
      <c r="DT78" s="50">
        <v>880.84999999999854</v>
      </c>
      <c r="DU78" s="50">
        <v>1933.4000000000015</v>
      </c>
      <c r="DV78" s="50">
        <v>2782.2750000000005</v>
      </c>
      <c r="DW78" s="50">
        <v>4194.4000000001415</v>
      </c>
      <c r="DX78" s="465"/>
      <c r="DY78" s="50">
        <v>32.499999999999091</v>
      </c>
      <c r="DZ78" s="50">
        <v>0</v>
      </c>
      <c r="EA78" s="50">
        <v>0</v>
      </c>
      <c r="EB78" s="50">
        <v>0</v>
      </c>
      <c r="EC78" s="465"/>
      <c r="ED78" s="50">
        <v>40.249999999999091</v>
      </c>
      <c r="EE78" s="50">
        <v>0</v>
      </c>
      <c r="EF78" s="50">
        <v>137.025000000006</v>
      </c>
      <c r="EG78" s="50">
        <v>467.200000000008</v>
      </c>
      <c r="EH78" s="465"/>
      <c r="EI78" s="50">
        <v>66.274999999999636</v>
      </c>
      <c r="EJ78" s="50">
        <v>267.80000000000109</v>
      </c>
      <c r="EK78" s="50">
        <v>249.52500000000055</v>
      </c>
      <c r="EL78" s="50">
        <v>479.70000000000437</v>
      </c>
      <c r="EM78" s="465"/>
      <c r="EN78" s="50">
        <v>69.975000000001273</v>
      </c>
      <c r="EO78" s="50">
        <v>204.00000000000182</v>
      </c>
      <c r="EP78" s="50">
        <v>142.49999999999727</v>
      </c>
      <c r="EQ78" s="50">
        <v>0</v>
      </c>
      <c r="ER78" s="465"/>
      <c r="ES78" s="50">
        <v>50.625000000000909</v>
      </c>
      <c r="ET78" s="50">
        <v>0</v>
      </c>
      <c r="EU78" s="50">
        <v>0</v>
      </c>
      <c r="EV78" s="50">
        <v>267.700000000008</v>
      </c>
      <c r="EW78" s="465"/>
      <c r="EX78" s="50">
        <v>850.07500000000073</v>
      </c>
      <c r="EY78" s="50">
        <v>1501.650000000036</v>
      </c>
      <c r="EZ78" s="50">
        <v>2088.0749999998761</v>
      </c>
      <c r="FA78" s="50">
        <v>4649.6000000000004</v>
      </c>
      <c r="FB78" s="465"/>
      <c r="FC78" s="50">
        <v>6.3000000000001819</v>
      </c>
      <c r="FD78" s="50">
        <v>147.75000000000091</v>
      </c>
      <c r="FE78" s="50">
        <v>115.80000000000109</v>
      </c>
      <c r="FF78" s="50">
        <v>254.60000000000218</v>
      </c>
      <c r="FG78" s="465"/>
      <c r="FH78" s="50">
        <v>86</v>
      </c>
      <c r="FI78" s="50">
        <v>0</v>
      </c>
      <c r="FJ78" s="50">
        <v>0</v>
      </c>
      <c r="FK78" s="50">
        <v>227.39999999999782</v>
      </c>
      <c r="FL78" s="465"/>
      <c r="FM78" s="50">
        <v>21.300000000000182</v>
      </c>
      <c r="FN78" s="50">
        <v>0</v>
      </c>
      <c r="FO78" s="50">
        <v>0</v>
      </c>
      <c r="FP78" s="50">
        <v>520</v>
      </c>
      <c r="FQ78" s="465"/>
      <c r="FR78" s="50">
        <v>53.350000000000136</v>
      </c>
      <c r="FS78" s="50">
        <v>0</v>
      </c>
      <c r="FT78" s="50">
        <v>0</v>
      </c>
      <c r="FU78" s="50">
        <v>0</v>
      </c>
      <c r="FV78" s="465"/>
      <c r="FW78" s="50">
        <v>70.5</v>
      </c>
      <c r="FX78" s="50">
        <v>182.10000000000127</v>
      </c>
      <c r="FY78" s="50">
        <v>416.24999999999181</v>
      </c>
      <c r="FZ78" s="50">
        <v>604.80000000001019</v>
      </c>
      <c r="GA78" s="465"/>
      <c r="GB78" s="50">
        <v>106.82500000000073</v>
      </c>
      <c r="GC78" s="50">
        <v>0</v>
      </c>
      <c r="GD78" s="50">
        <v>0</v>
      </c>
      <c r="GE78" s="50">
        <v>0</v>
      </c>
      <c r="GF78" s="465"/>
      <c r="GG78" s="50">
        <v>72.375000000000909</v>
      </c>
      <c r="GH78" s="50">
        <v>583.95000000000437</v>
      </c>
      <c r="GI78" s="50">
        <v>806.39999999998417</v>
      </c>
      <c r="GJ78" s="50">
        <v>944.80000000002474</v>
      </c>
      <c r="GK78" s="465"/>
      <c r="GL78" s="50">
        <v>58.124999999998181</v>
      </c>
      <c r="GM78" s="50">
        <v>134.25000000000182</v>
      </c>
      <c r="GN78" s="50">
        <v>209.24999999998363</v>
      </c>
      <c r="GO78" s="50">
        <v>384.50000000001091</v>
      </c>
      <c r="GP78" s="465"/>
      <c r="GU78" s="18"/>
      <c r="GV78" s="9"/>
      <c r="HD78" s="18"/>
      <c r="HE78" s="9"/>
      <c r="HM78" s="18"/>
      <c r="HN78" s="9"/>
      <c r="HW78" s="9"/>
      <c r="IF78" s="9"/>
      <c r="IO78" s="9"/>
      <c r="IX78" s="9"/>
      <c r="JG78" s="9"/>
      <c r="JP78" s="9"/>
      <c r="JY78" s="9"/>
      <c r="KH78" s="9"/>
      <c r="KQ78" s="9"/>
      <c r="KZ78" s="9"/>
      <c r="MA78" s="9"/>
      <c r="MJ78" s="9"/>
      <c r="MS78" s="9"/>
      <c r="NB78" s="9"/>
      <c r="NK78" s="9"/>
      <c r="NT78" s="9"/>
      <c r="NU78">
        <v>0</v>
      </c>
      <c r="NV78" s="9"/>
      <c r="NW78">
        <v>0</v>
      </c>
      <c r="NX78" s="9"/>
      <c r="NY78">
        <v>1160.7750000000115</v>
      </c>
      <c r="NZ78" s="9"/>
      <c r="OA78">
        <v>0</v>
      </c>
    </row>
    <row r="79" spans="1:391" ht="18">
      <c r="A79" s="41" t="s">
        <v>2049</v>
      </c>
      <c r="B79" s="46">
        <f t="shared" si="2"/>
        <v>23269.024999999983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5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5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5"/>
      <c r="S79" s="453">
        <v>0</v>
      </c>
      <c r="T79" s="50">
        <v>0</v>
      </c>
      <c r="U79" s="498">
        <v>132</v>
      </c>
      <c r="V79" s="50">
        <f>'Punten per wedstrijd'!F78</f>
        <v>259.69999999999959</v>
      </c>
      <c r="W79" s="465"/>
      <c r="X79" s="50">
        <v>0</v>
      </c>
      <c r="Y79" s="50">
        <v>0</v>
      </c>
      <c r="Z79" s="50">
        <v>388.34999999999877</v>
      </c>
      <c r="AA79" s="50">
        <v>375.59999999999945</v>
      </c>
      <c r="AB79" s="465"/>
      <c r="AC79" s="50">
        <v>0</v>
      </c>
      <c r="AD79" s="50">
        <v>0</v>
      </c>
      <c r="AE79" s="50">
        <v>377.69999999999925</v>
      </c>
      <c r="AF79" s="50">
        <v>702.19999999999891</v>
      </c>
      <c r="AG79" s="465"/>
      <c r="AH79" s="50">
        <v>0</v>
      </c>
      <c r="AI79" s="50">
        <v>0</v>
      </c>
      <c r="AJ79" s="50">
        <v>454.57499999999891</v>
      </c>
      <c r="AK79" s="50">
        <v>200.49999999999909</v>
      </c>
      <c r="AL79" s="465"/>
      <c r="AM79" s="453">
        <v>0</v>
      </c>
      <c r="AN79" s="453">
        <v>0</v>
      </c>
      <c r="AO79" s="453">
        <v>104.47499999999877</v>
      </c>
      <c r="AP79" s="50">
        <v>529.49999999999909</v>
      </c>
      <c r="AQ79" s="465"/>
      <c r="AR79" s="50">
        <v>0</v>
      </c>
      <c r="AS79" s="50">
        <v>0</v>
      </c>
      <c r="AT79" s="50">
        <v>204.74999999999829</v>
      </c>
      <c r="AU79" s="50">
        <v>54.300000000000004</v>
      </c>
      <c r="AV79" s="465"/>
      <c r="AW79" s="50">
        <v>0</v>
      </c>
      <c r="AX79" s="50">
        <v>0</v>
      </c>
      <c r="AY79" s="50">
        <v>358.79999999999905</v>
      </c>
      <c r="AZ79" s="50">
        <v>241.30000000000018</v>
      </c>
      <c r="BA79" s="465"/>
      <c r="BB79" s="50">
        <v>0</v>
      </c>
      <c r="BC79" s="50">
        <v>0</v>
      </c>
      <c r="BD79" s="50">
        <v>195.29999999999905</v>
      </c>
      <c r="BE79" s="50">
        <v>605.49999999999989</v>
      </c>
      <c r="BF79" s="465"/>
      <c r="BG79" s="50">
        <v>0</v>
      </c>
      <c r="BH79" s="50">
        <v>0</v>
      </c>
      <c r="BI79" s="50">
        <v>120.89999999999918</v>
      </c>
      <c r="BJ79" s="50">
        <v>145.19999999999999</v>
      </c>
      <c r="BK79" s="465"/>
      <c r="BL79" s="50">
        <v>0</v>
      </c>
      <c r="BM79" s="50">
        <v>0</v>
      </c>
      <c r="BN79" s="50">
        <v>86.249999999999318</v>
      </c>
      <c r="BO79" s="50">
        <v>137.4</v>
      </c>
      <c r="BP79" s="465"/>
      <c r="BQ79" s="50">
        <v>0</v>
      </c>
      <c r="BR79" s="50">
        <v>0</v>
      </c>
      <c r="BS79" s="50">
        <v>189.59999999999877</v>
      </c>
      <c r="BT79" s="50">
        <v>535.30000000000018</v>
      </c>
      <c r="BU79" s="465"/>
      <c r="BV79" s="50">
        <v>0</v>
      </c>
      <c r="BW79" s="50">
        <v>0</v>
      </c>
      <c r="BX79" s="50">
        <v>396.37499999999932</v>
      </c>
      <c r="BY79" s="50">
        <v>338.800000000002</v>
      </c>
      <c r="BZ79" s="465"/>
      <c r="CA79" s="50">
        <v>0</v>
      </c>
      <c r="CB79" s="50">
        <v>0</v>
      </c>
      <c r="CC79" s="50">
        <v>76.500000000001364</v>
      </c>
      <c r="CD79" s="50">
        <v>360.40000000000146</v>
      </c>
      <c r="CE79" s="465"/>
      <c r="CF79" s="50">
        <v>0</v>
      </c>
      <c r="CG79" s="50">
        <v>0</v>
      </c>
      <c r="CH79" s="50">
        <v>73.499999999998636</v>
      </c>
      <c r="CI79" s="50">
        <v>268.50000000000091</v>
      </c>
      <c r="CJ79" s="465"/>
      <c r="CK79" s="50">
        <v>0</v>
      </c>
      <c r="CL79" s="50">
        <v>0</v>
      </c>
      <c r="CM79" s="50">
        <v>216.37500000000068</v>
      </c>
      <c r="CN79" s="50">
        <v>198.79999999999998</v>
      </c>
      <c r="CO79" s="465"/>
      <c r="CP79" s="528">
        <v>0</v>
      </c>
      <c r="CQ79" s="528">
        <v>0</v>
      </c>
      <c r="CR79" s="528">
        <v>205.72499999999945</v>
      </c>
      <c r="CS79" s="50">
        <v>84.5</v>
      </c>
      <c r="CT79" s="465"/>
      <c r="CU79" s="50">
        <v>0</v>
      </c>
      <c r="CV79" s="50">
        <v>0</v>
      </c>
      <c r="CW79" s="50">
        <v>274.27500000000055</v>
      </c>
      <c r="CX79" s="50">
        <v>339.79999999999927</v>
      </c>
      <c r="CY79" s="465"/>
      <c r="CZ79" s="50">
        <v>0</v>
      </c>
      <c r="DA79" s="50">
        <v>0</v>
      </c>
      <c r="DB79" s="50">
        <v>230.62500000000068</v>
      </c>
      <c r="DC79" s="50">
        <v>84.600000000000009</v>
      </c>
      <c r="DD79" s="465"/>
      <c r="DE79" s="528">
        <v>0</v>
      </c>
      <c r="DF79" s="528">
        <v>0</v>
      </c>
      <c r="DG79" s="528">
        <v>2003.7749999999992</v>
      </c>
      <c r="DH79" s="50">
        <v>695.50000000000182</v>
      </c>
      <c r="DI79" s="465"/>
      <c r="DJ79" s="528">
        <v>0</v>
      </c>
      <c r="DK79" s="528">
        <v>0</v>
      </c>
      <c r="DL79" s="528">
        <v>153.52499999999918</v>
      </c>
      <c r="DM79" s="50">
        <v>730.09999999999491</v>
      </c>
      <c r="DN79" s="465"/>
      <c r="DO79" s="50">
        <v>0</v>
      </c>
      <c r="DP79" s="50">
        <v>0</v>
      </c>
      <c r="DQ79" s="50">
        <v>328.5</v>
      </c>
      <c r="DR79" s="50">
        <v>227.29999999999382</v>
      </c>
      <c r="DS79" s="465"/>
      <c r="DT79" s="50">
        <v>0</v>
      </c>
      <c r="DU79" s="50">
        <v>0</v>
      </c>
      <c r="DV79" s="50">
        <v>0</v>
      </c>
      <c r="DW79" s="50">
        <v>2856.4999999999836</v>
      </c>
      <c r="DX79" s="465"/>
      <c r="DY79" s="50">
        <v>0</v>
      </c>
      <c r="DZ79" s="50">
        <v>0</v>
      </c>
      <c r="EA79" s="50">
        <v>0</v>
      </c>
      <c r="EB79" s="50">
        <v>0</v>
      </c>
      <c r="EC79" s="465"/>
      <c r="ED79" s="50">
        <v>0</v>
      </c>
      <c r="EE79" s="50">
        <v>0</v>
      </c>
      <c r="EF79" s="50">
        <v>0</v>
      </c>
      <c r="EG79" s="50">
        <v>244.00000000000182</v>
      </c>
      <c r="EH79" s="465"/>
      <c r="EI79" s="50"/>
      <c r="EJ79" s="50"/>
      <c r="EK79" s="50"/>
      <c r="EL79" s="50">
        <v>247</v>
      </c>
      <c r="EM79" s="465"/>
      <c r="EN79" s="50">
        <v>0</v>
      </c>
      <c r="EO79" s="50">
        <v>0</v>
      </c>
      <c r="EP79" s="50">
        <v>0</v>
      </c>
      <c r="EQ79" s="50">
        <v>0</v>
      </c>
      <c r="ER79" s="465"/>
      <c r="ES79" s="50">
        <v>0</v>
      </c>
      <c r="ET79" s="50">
        <v>0</v>
      </c>
      <c r="EU79" s="50">
        <v>0</v>
      </c>
      <c r="EV79" s="50">
        <v>91</v>
      </c>
      <c r="EW79" s="465"/>
      <c r="EX79" s="50">
        <v>0</v>
      </c>
      <c r="EY79" s="50">
        <v>0</v>
      </c>
      <c r="EZ79" s="50">
        <v>0</v>
      </c>
      <c r="FA79" s="50">
        <v>2112.3000000000002</v>
      </c>
      <c r="FB79" s="465"/>
      <c r="FC79" s="50">
        <v>0</v>
      </c>
      <c r="FD79" s="50">
        <v>0</v>
      </c>
      <c r="FE79" s="50">
        <v>0</v>
      </c>
      <c r="FF79" s="50">
        <v>115.79999999999927</v>
      </c>
      <c r="FG79" s="465"/>
      <c r="FH79" s="50">
        <v>0</v>
      </c>
      <c r="FI79" s="50">
        <v>0</v>
      </c>
      <c r="FJ79" s="50">
        <v>0</v>
      </c>
      <c r="FK79" s="50">
        <v>126.20000000000073</v>
      </c>
      <c r="FL79" s="465"/>
      <c r="FM79" s="50">
        <v>0</v>
      </c>
      <c r="FN79" s="50">
        <v>0</v>
      </c>
      <c r="FO79" s="50">
        <v>0</v>
      </c>
      <c r="FP79" s="50">
        <v>668.70000000000073</v>
      </c>
      <c r="FQ79" s="465"/>
      <c r="FR79" s="50">
        <v>0</v>
      </c>
      <c r="FS79" s="50">
        <v>0</v>
      </c>
      <c r="FT79" s="50">
        <v>0</v>
      </c>
      <c r="FU79" s="50">
        <v>0</v>
      </c>
      <c r="FV79" s="465"/>
      <c r="FW79" s="50">
        <v>0</v>
      </c>
      <c r="FX79" s="50">
        <v>0</v>
      </c>
      <c r="FY79" s="50">
        <v>0</v>
      </c>
      <c r="FZ79" s="50">
        <v>318.00000000000364</v>
      </c>
      <c r="GA79" s="465"/>
      <c r="GB79" s="50">
        <v>0</v>
      </c>
      <c r="GC79" s="50">
        <v>0</v>
      </c>
      <c r="GD79" s="50">
        <v>0</v>
      </c>
      <c r="GE79" s="50">
        <v>0</v>
      </c>
      <c r="GF79" s="465"/>
      <c r="GG79" s="50">
        <v>0</v>
      </c>
      <c r="GH79" s="50">
        <v>0</v>
      </c>
      <c r="GI79" s="50">
        <v>0</v>
      </c>
      <c r="GJ79" s="50">
        <v>1042.0000000000146</v>
      </c>
      <c r="GK79" s="465"/>
      <c r="GL79" s="50">
        <v>0</v>
      </c>
      <c r="GM79" s="50">
        <v>0</v>
      </c>
      <c r="GN79" s="50">
        <v>0</v>
      </c>
      <c r="GO79" s="50">
        <v>278</v>
      </c>
      <c r="GP79" s="465"/>
      <c r="GV79" s="9"/>
      <c r="HE79" s="9"/>
      <c r="HN79" s="9"/>
      <c r="HW79" s="9"/>
      <c r="IF79" s="9"/>
      <c r="IO79" s="9"/>
      <c r="IX79" s="9"/>
      <c r="JG79" s="9"/>
      <c r="JP79" s="9"/>
      <c r="JY79" s="9"/>
      <c r="KH79" s="9"/>
      <c r="KQ79" s="9"/>
      <c r="KZ79" s="9"/>
      <c r="MA79" s="9"/>
      <c r="MJ79" s="9"/>
      <c r="MS79" s="9"/>
      <c r="NB79" s="9"/>
      <c r="NK79" s="9"/>
      <c r="NT79" s="9"/>
      <c r="NU79">
        <v>0</v>
      </c>
      <c r="NV79" s="9"/>
      <c r="NW79">
        <v>0</v>
      </c>
      <c r="NX79" s="9"/>
      <c r="NY79" s="21">
        <v>0</v>
      </c>
      <c r="NZ79" s="9"/>
      <c r="OA79">
        <v>0</v>
      </c>
    </row>
    <row r="80" spans="1:391" ht="18">
      <c r="A80" s="41" t="s">
        <v>749</v>
      </c>
      <c r="B80" s="46">
        <f t="shared" si="2"/>
        <v>57189.149999999987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5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5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5"/>
      <c r="S80" s="453">
        <v>31.625</v>
      </c>
      <c r="T80" s="50">
        <v>22.950000000000045</v>
      </c>
      <c r="U80" s="498">
        <v>159.82499999999976</v>
      </c>
      <c r="V80" s="50">
        <f>'Punten per wedstrijd'!F79</f>
        <v>193.19999999999982</v>
      </c>
      <c r="W80" s="465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5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5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5"/>
      <c r="AM80" s="453">
        <v>95.874999999999886</v>
      </c>
      <c r="AN80" s="453">
        <v>206.75</v>
      </c>
      <c r="AO80" s="453">
        <v>216.07499999999959</v>
      </c>
      <c r="AP80" s="50">
        <v>451.5</v>
      </c>
      <c r="AQ80" s="465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5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5"/>
      <c r="BB80" s="50">
        <v>0</v>
      </c>
      <c r="BC80" s="50">
        <v>66.999999999999545</v>
      </c>
      <c r="BD80" s="50">
        <v>289.875</v>
      </c>
      <c r="BE80" s="50">
        <v>345.1</v>
      </c>
      <c r="BF80" s="465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5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5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5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5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5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5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5"/>
      <c r="CP80" s="528">
        <v>158.82499999999982</v>
      </c>
      <c r="CQ80" s="528">
        <v>305.04999999999973</v>
      </c>
      <c r="CR80" s="528">
        <v>294</v>
      </c>
      <c r="CS80" s="50">
        <v>334.00000000000364</v>
      </c>
      <c r="CT80" s="465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5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5"/>
      <c r="DE80" s="528">
        <v>483.00000000000091</v>
      </c>
      <c r="DF80" s="528">
        <v>1578.0499999999993</v>
      </c>
      <c r="DG80" s="528">
        <v>1617.4499999999996</v>
      </c>
      <c r="DH80" s="50">
        <v>2570.4999999999982</v>
      </c>
      <c r="DI80" s="465"/>
      <c r="DJ80" s="528">
        <v>272.15000000000032</v>
      </c>
      <c r="DK80" s="528">
        <v>202.60000000000127</v>
      </c>
      <c r="DL80" s="528">
        <v>550.35000000000082</v>
      </c>
      <c r="DM80" s="50">
        <v>674.19999999999709</v>
      </c>
      <c r="DN80" s="465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5"/>
      <c r="DT80" s="50">
        <v>908.599999999999</v>
      </c>
      <c r="DU80" s="50">
        <v>2282.2000000000007</v>
      </c>
      <c r="DV80" s="50">
        <v>2396.5499999999997</v>
      </c>
      <c r="DW80" s="50">
        <v>3605.2000000000207</v>
      </c>
      <c r="DX80" s="465"/>
      <c r="DY80" s="50">
        <v>65.999999999999091</v>
      </c>
      <c r="DZ80" s="50">
        <v>0</v>
      </c>
      <c r="EA80" s="50">
        <v>0</v>
      </c>
      <c r="EB80" s="50">
        <v>0</v>
      </c>
      <c r="EC80" s="465"/>
      <c r="ED80" s="50">
        <v>41.699999999998909</v>
      </c>
      <c r="EE80" s="50">
        <v>0</v>
      </c>
      <c r="EF80" s="50">
        <v>156.15000000000327</v>
      </c>
      <c r="EG80" s="50">
        <v>250.50000000000364</v>
      </c>
      <c r="EH80" s="465"/>
      <c r="EI80" s="50">
        <v>76.899999999998727</v>
      </c>
      <c r="EJ80" s="50">
        <v>191.4500000000005</v>
      </c>
      <c r="EK80" s="50">
        <v>64.650000000000546</v>
      </c>
      <c r="EL80" s="50">
        <v>585.29999999999927</v>
      </c>
      <c r="EM80" s="465"/>
      <c r="EN80" s="50">
        <v>75.099999999996726</v>
      </c>
      <c r="EO80" s="50">
        <v>220.65000000000146</v>
      </c>
      <c r="EP80" s="50">
        <v>109.42500000000655</v>
      </c>
      <c r="EQ80" s="50">
        <v>0</v>
      </c>
      <c r="ER80" s="465"/>
      <c r="ES80" s="50">
        <v>106.79999999999654</v>
      </c>
      <c r="ET80" s="50">
        <v>0</v>
      </c>
      <c r="EU80" s="50">
        <v>0</v>
      </c>
      <c r="EV80" s="50">
        <v>255.60000000000582</v>
      </c>
      <c r="EW80" s="465"/>
      <c r="EX80" s="50">
        <v>438.79999999999836</v>
      </c>
      <c r="EY80" s="50">
        <v>1739.200000000008</v>
      </c>
      <c r="EZ80" s="50">
        <v>2446.3499999999285</v>
      </c>
      <c r="FA80" s="50">
        <v>4004.9</v>
      </c>
      <c r="FB80" s="465"/>
      <c r="FC80" s="50">
        <v>28.199999999997999</v>
      </c>
      <c r="FD80" s="50">
        <v>61.500000000000909</v>
      </c>
      <c r="FE80" s="50">
        <v>112.50000000000546</v>
      </c>
      <c r="FF80" s="50">
        <v>222.00000000000728</v>
      </c>
      <c r="FG80" s="465"/>
      <c r="FH80" s="50">
        <v>53.624999999998181</v>
      </c>
      <c r="FI80" s="50">
        <v>0</v>
      </c>
      <c r="FJ80" s="50">
        <v>0</v>
      </c>
      <c r="FK80" s="50">
        <v>218.50000000000728</v>
      </c>
      <c r="FL80" s="465"/>
      <c r="FM80" s="50">
        <v>44.724999999997635</v>
      </c>
      <c r="FN80" s="50">
        <v>0</v>
      </c>
      <c r="FO80" s="50">
        <v>0</v>
      </c>
      <c r="FP80" s="50">
        <v>486.50000000000728</v>
      </c>
      <c r="FQ80" s="465"/>
      <c r="FR80" s="50">
        <v>48.875</v>
      </c>
      <c r="FS80" s="50">
        <v>0</v>
      </c>
      <c r="FT80" s="50">
        <v>0</v>
      </c>
      <c r="FU80" s="50">
        <v>0</v>
      </c>
      <c r="FV80" s="465"/>
      <c r="FW80" s="50">
        <v>122.14999999999964</v>
      </c>
      <c r="FX80" s="50">
        <v>103.80000000000064</v>
      </c>
      <c r="FY80" s="50">
        <v>418.64999999999782</v>
      </c>
      <c r="FZ80" s="50">
        <v>491.70000000000073</v>
      </c>
      <c r="GA80" s="465"/>
      <c r="GB80" s="50">
        <v>120.72499999999854</v>
      </c>
      <c r="GC80" s="50">
        <v>0</v>
      </c>
      <c r="GD80" s="50">
        <v>0</v>
      </c>
      <c r="GE80" s="50">
        <v>0</v>
      </c>
      <c r="GF80" s="465"/>
      <c r="GG80" s="50">
        <v>172.94999999999891</v>
      </c>
      <c r="GH80" s="50">
        <v>708.30000000000291</v>
      </c>
      <c r="GI80" s="50">
        <v>855.14999999999782</v>
      </c>
      <c r="GJ80" s="50">
        <v>1366.6999999999898</v>
      </c>
      <c r="GK80" s="465"/>
      <c r="GL80" s="50">
        <v>39.375000000000909</v>
      </c>
      <c r="GM80" s="50">
        <v>215.75000000000546</v>
      </c>
      <c r="GN80" s="50">
        <v>215.25</v>
      </c>
      <c r="GO80" s="50">
        <v>364.50000000000364</v>
      </c>
      <c r="GP80" s="465"/>
      <c r="GU80" s="18"/>
      <c r="GV80" s="9"/>
      <c r="HD80" s="18"/>
      <c r="HE80" s="9"/>
      <c r="HM80" s="18"/>
      <c r="HN80" s="9"/>
      <c r="HW80" s="9"/>
      <c r="IF80" s="9"/>
      <c r="IO80" s="9"/>
      <c r="IX80" s="9"/>
      <c r="JG80" s="9"/>
      <c r="JP80" s="9"/>
      <c r="JY80" s="9"/>
      <c r="KH80" s="9"/>
      <c r="KQ80" s="9"/>
      <c r="KZ80" s="9"/>
      <c r="MA80" s="9"/>
      <c r="MJ80" s="9"/>
      <c r="MS80" s="9"/>
      <c r="NB80" s="9"/>
      <c r="NK80" s="9"/>
      <c r="NT80" s="9"/>
      <c r="NU80">
        <v>0</v>
      </c>
      <c r="NV80" s="9"/>
      <c r="NW80">
        <v>0</v>
      </c>
      <c r="NX80" s="9"/>
      <c r="NY80">
        <v>1188.6000000000008</v>
      </c>
      <c r="NZ80" s="9"/>
      <c r="OA80">
        <v>0</v>
      </c>
    </row>
    <row r="81" spans="1:391" ht="18">
      <c r="A81" s="41" t="s">
        <v>748</v>
      </c>
      <c r="B81" s="46">
        <f t="shared" si="2"/>
        <v>55660.600000000173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5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5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5"/>
      <c r="S81" s="453">
        <v>27.5</v>
      </c>
      <c r="T81" s="50">
        <v>84.249999999999886</v>
      </c>
      <c r="U81" s="498">
        <v>118.72500000000031</v>
      </c>
      <c r="V81" s="50">
        <f>'Punten per wedstrijd'!F80</f>
        <v>65</v>
      </c>
      <c r="W81" s="465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5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5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5"/>
      <c r="AM81" s="453">
        <v>52.375</v>
      </c>
      <c r="AN81" s="453">
        <v>307.54999999999973</v>
      </c>
      <c r="AO81" s="453">
        <v>328.04999999999973</v>
      </c>
      <c r="AP81" s="50">
        <v>791.70000000000073</v>
      </c>
      <c r="AQ81" s="465"/>
      <c r="AR81" s="50">
        <v>0</v>
      </c>
      <c r="AS81" s="50">
        <v>172.75</v>
      </c>
      <c r="AT81" s="50">
        <v>286.79999999999905</v>
      </c>
      <c r="AU81" s="50">
        <v>386.8</v>
      </c>
      <c r="AV81" s="465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5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5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5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5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5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5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5"/>
      <c r="CF81" s="50">
        <v>0</v>
      </c>
      <c r="CG81" s="50">
        <v>182.5</v>
      </c>
      <c r="CH81" s="50">
        <v>82.499999999998636</v>
      </c>
      <c r="CI81" s="50">
        <v>180</v>
      </c>
      <c r="CJ81" s="465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5"/>
      <c r="CP81" s="528">
        <v>89.925000000000182</v>
      </c>
      <c r="CQ81" s="528">
        <v>243.04999999999882</v>
      </c>
      <c r="CR81" s="528">
        <v>331.64999999999986</v>
      </c>
      <c r="CS81" s="50">
        <v>276</v>
      </c>
      <c r="CT81" s="465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5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5"/>
      <c r="DE81" s="528">
        <v>281.59999999999991</v>
      </c>
      <c r="DF81" s="528">
        <v>1601.0250000000005</v>
      </c>
      <c r="DG81" s="528">
        <v>2170.8750000000009</v>
      </c>
      <c r="DH81" s="50">
        <v>2126.7999999999993</v>
      </c>
      <c r="DI81" s="465"/>
      <c r="DJ81" s="528">
        <v>176.89999999999986</v>
      </c>
      <c r="DK81" s="528">
        <v>297.75000000000091</v>
      </c>
      <c r="DL81" s="528">
        <v>425.09999999999945</v>
      </c>
      <c r="DM81" s="50">
        <v>737</v>
      </c>
      <c r="DN81" s="465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5"/>
      <c r="DT81" s="50">
        <v>958.82499999999845</v>
      </c>
      <c r="DU81" s="50">
        <v>1496.8000000000015</v>
      </c>
      <c r="DV81" s="50">
        <v>2598.1499999999664</v>
      </c>
      <c r="DW81" s="50">
        <v>3431.099999999984</v>
      </c>
      <c r="DX81" s="465"/>
      <c r="DY81" s="50">
        <v>9.5249999999987267</v>
      </c>
      <c r="DZ81" s="50">
        <v>0</v>
      </c>
      <c r="EA81" s="50">
        <v>0</v>
      </c>
      <c r="EB81" s="50">
        <v>0</v>
      </c>
      <c r="EC81" s="465"/>
      <c r="ED81" s="50">
        <v>32.124999999999091</v>
      </c>
      <c r="EE81" s="50">
        <v>0</v>
      </c>
      <c r="EF81" s="50">
        <v>302.77500000000055</v>
      </c>
      <c r="EG81" s="50">
        <v>240.5</v>
      </c>
      <c r="EH81" s="465"/>
      <c r="EI81" s="50">
        <v>67.099999999999454</v>
      </c>
      <c r="EJ81" s="50">
        <v>278.25000000000068</v>
      </c>
      <c r="EK81" s="50">
        <v>200.47499999999945</v>
      </c>
      <c r="EL81" s="50">
        <v>293.30000000000655</v>
      </c>
      <c r="EM81" s="465"/>
      <c r="EN81" s="50">
        <v>36.724999999998545</v>
      </c>
      <c r="EO81" s="50">
        <v>67.599999999999454</v>
      </c>
      <c r="EP81" s="50">
        <v>378.67500000000655</v>
      </c>
      <c r="EQ81" s="50">
        <v>0</v>
      </c>
      <c r="ER81" s="465"/>
      <c r="ES81" s="50">
        <v>92.312499999999091</v>
      </c>
      <c r="ET81" s="50">
        <v>0</v>
      </c>
      <c r="EU81" s="50">
        <v>0</v>
      </c>
      <c r="EV81" s="50">
        <v>299.5</v>
      </c>
      <c r="EW81" s="465"/>
      <c r="EX81" s="50">
        <v>656.05000000000109</v>
      </c>
      <c r="EY81" s="50">
        <v>1689.6499999999987</v>
      </c>
      <c r="EZ81" s="50">
        <v>2287.3500000001413</v>
      </c>
      <c r="FA81" s="50">
        <v>4658.8</v>
      </c>
      <c r="FB81" s="465"/>
      <c r="FC81" s="50">
        <v>10.924999999998363</v>
      </c>
      <c r="FD81" s="50">
        <v>27.000000000000455</v>
      </c>
      <c r="FE81" s="50">
        <v>205.20000000000164</v>
      </c>
      <c r="FF81" s="50">
        <v>176.40000000000146</v>
      </c>
      <c r="FG81" s="465"/>
      <c r="FH81" s="50">
        <v>63.574999999998909</v>
      </c>
      <c r="FI81" s="50">
        <v>0</v>
      </c>
      <c r="FJ81" s="50">
        <v>0</v>
      </c>
      <c r="FK81" s="50">
        <v>332.30000000000291</v>
      </c>
      <c r="FL81" s="465"/>
      <c r="FM81" s="50">
        <v>38.662499999999454</v>
      </c>
      <c r="FN81" s="50">
        <v>0</v>
      </c>
      <c r="FO81" s="50">
        <v>0</v>
      </c>
      <c r="FP81" s="50">
        <v>361.20000000000073</v>
      </c>
      <c r="FQ81" s="465"/>
      <c r="FR81" s="50">
        <v>44.474999999999454</v>
      </c>
      <c r="FS81" s="50">
        <v>0</v>
      </c>
      <c r="FT81" s="50">
        <v>0</v>
      </c>
      <c r="FU81" s="50">
        <v>0</v>
      </c>
      <c r="FV81" s="465"/>
      <c r="FW81" s="50">
        <v>101.17500000000109</v>
      </c>
      <c r="FX81" s="50">
        <v>146.05000000000064</v>
      </c>
      <c r="FY81" s="50">
        <v>343.19999999999891</v>
      </c>
      <c r="FZ81" s="50">
        <v>528.1000000000131</v>
      </c>
      <c r="GA81" s="465"/>
      <c r="GB81" s="50">
        <v>139.70000000000255</v>
      </c>
      <c r="GC81" s="50">
        <v>0</v>
      </c>
      <c r="GD81" s="50">
        <v>0</v>
      </c>
      <c r="GE81" s="50">
        <v>0</v>
      </c>
      <c r="GF81" s="465"/>
      <c r="GG81" s="50">
        <v>170.15000000000509</v>
      </c>
      <c r="GH81" s="50">
        <v>426.35000000000127</v>
      </c>
      <c r="GI81" s="50">
        <v>960.90000000001419</v>
      </c>
      <c r="GJ81" s="50">
        <v>1118.3000000000138</v>
      </c>
      <c r="GK81" s="465"/>
      <c r="GL81" s="50">
        <v>52.25</v>
      </c>
      <c r="GM81" s="50">
        <v>89.5</v>
      </c>
      <c r="GN81" s="50">
        <v>240.00000000001091</v>
      </c>
      <c r="GO81" s="50">
        <v>259.49999999999636</v>
      </c>
      <c r="GP81" s="465"/>
      <c r="GU81" s="18"/>
      <c r="GV81" s="9"/>
      <c r="HD81" s="18"/>
      <c r="HE81" s="9"/>
      <c r="HM81" s="18"/>
      <c r="HN81" s="9"/>
      <c r="HW81" s="9"/>
      <c r="IF81" s="9"/>
      <c r="IO81" s="9"/>
      <c r="IX81" s="9"/>
      <c r="JG81" s="9"/>
      <c r="JP81" s="9"/>
      <c r="JY81" s="9"/>
      <c r="KH81" s="9"/>
      <c r="KQ81" s="9"/>
      <c r="KZ81" s="9"/>
      <c r="MA81" s="9"/>
      <c r="MJ81" s="9"/>
      <c r="MS81" s="9"/>
      <c r="NB81" s="9"/>
      <c r="NK81" s="9"/>
      <c r="NT81" s="9"/>
      <c r="NU81">
        <v>0</v>
      </c>
      <c r="NV81" s="9"/>
      <c r="NW81">
        <v>0</v>
      </c>
      <c r="NX81" s="9"/>
      <c r="NY81">
        <v>1201.1250000000055</v>
      </c>
      <c r="NZ81" s="9"/>
      <c r="OA81">
        <v>0</v>
      </c>
    </row>
    <row r="82" spans="1:391" ht="18">
      <c r="A82" s="41" t="s">
        <v>2051</v>
      </c>
      <c r="B82" s="46">
        <f t="shared" si="2"/>
        <v>21081.937500000124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5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5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5"/>
      <c r="S82" s="453">
        <v>0</v>
      </c>
      <c r="T82" s="50">
        <v>0</v>
      </c>
      <c r="U82" s="498">
        <v>129.48750000000007</v>
      </c>
      <c r="V82" s="50">
        <f>'Punten per wedstrijd'!F81</f>
        <v>146.79999999999973</v>
      </c>
      <c r="W82" s="465"/>
      <c r="X82" s="50">
        <v>0</v>
      </c>
      <c r="Y82" s="50">
        <v>0</v>
      </c>
      <c r="Z82" s="50">
        <v>216.22500000000031</v>
      </c>
      <c r="AA82" s="50">
        <v>98.399999999999864</v>
      </c>
      <c r="AB82" s="465"/>
      <c r="AC82" s="50">
        <v>0</v>
      </c>
      <c r="AD82" s="50">
        <v>0</v>
      </c>
      <c r="AE82" s="50">
        <v>201.97500000000014</v>
      </c>
      <c r="AF82" s="50">
        <v>428.89999999999964</v>
      </c>
      <c r="AG82" s="465"/>
      <c r="AH82" s="50">
        <v>0</v>
      </c>
      <c r="AI82" s="50">
        <v>0</v>
      </c>
      <c r="AJ82" s="50">
        <v>366.15000000000038</v>
      </c>
      <c r="AK82" s="50">
        <v>523</v>
      </c>
      <c r="AL82" s="465"/>
      <c r="AM82" s="453">
        <v>0</v>
      </c>
      <c r="AN82" s="453">
        <v>0</v>
      </c>
      <c r="AO82" s="453">
        <v>29.250000000000341</v>
      </c>
      <c r="AP82" s="50">
        <v>346.70000000000073</v>
      </c>
      <c r="AQ82" s="465"/>
      <c r="AR82" s="50">
        <v>0</v>
      </c>
      <c r="AS82" s="50">
        <v>0</v>
      </c>
      <c r="AT82" s="50">
        <v>13.650000000000546</v>
      </c>
      <c r="AU82" s="50">
        <v>146.80000000000001</v>
      </c>
      <c r="AV82" s="465"/>
      <c r="AW82" s="50">
        <v>0</v>
      </c>
      <c r="AX82" s="50">
        <v>0</v>
      </c>
      <c r="AY82" s="50">
        <v>380.17500000000007</v>
      </c>
      <c r="AZ82" s="50">
        <v>542.80000000000155</v>
      </c>
      <c r="BA82" s="465"/>
      <c r="BB82" s="50">
        <v>0</v>
      </c>
      <c r="BC82" s="50">
        <v>0</v>
      </c>
      <c r="BD82" s="50">
        <v>241.87500000000034</v>
      </c>
      <c r="BE82" s="50">
        <v>490</v>
      </c>
      <c r="BF82" s="465"/>
      <c r="BG82" s="50">
        <v>0</v>
      </c>
      <c r="BH82" s="50">
        <v>0</v>
      </c>
      <c r="BI82" s="50">
        <v>97.350000000000477</v>
      </c>
      <c r="BJ82" s="50">
        <v>153.6</v>
      </c>
      <c r="BK82" s="465"/>
      <c r="BL82" s="50">
        <v>0</v>
      </c>
      <c r="BM82" s="50">
        <v>0</v>
      </c>
      <c r="BN82" s="50">
        <v>234.375</v>
      </c>
      <c r="BO82" s="50">
        <v>119.5</v>
      </c>
      <c r="BP82" s="465"/>
      <c r="BQ82" s="50">
        <v>0</v>
      </c>
      <c r="BR82" s="50">
        <v>0</v>
      </c>
      <c r="BS82" s="50">
        <v>184.05000000000007</v>
      </c>
      <c r="BT82" s="50">
        <v>321.90000000000236</v>
      </c>
      <c r="BU82" s="465"/>
      <c r="BV82" s="50">
        <v>0</v>
      </c>
      <c r="BW82" s="50">
        <v>0</v>
      </c>
      <c r="BX82" s="50">
        <v>322.57499999999959</v>
      </c>
      <c r="BY82" s="50">
        <v>549.00000000000364</v>
      </c>
      <c r="BZ82" s="465"/>
      <c r="CA82" s="50">
        <v>0</v>
      </c>
      <c r="CB82" s="50">
        <v>0</v>
      </c>
      <c r="CC82" s="50">
        <v>70.124999999999318</v>
      </c>
      <c r="CD82" s="50">
        <v>102.00000000000364</v>
      </c>
      <c r="CE82" s="465"/>
      <c r="CF82" s="50">
        <v>0</v>
      </c>
      <c r="CG82" s="50">
        <v>0</v>
      </c>
      <c r="CH82" s="50">
        <v>328.875</v>
      </c>
      <c r="CI82" s="50">
        <v>161.50000000000364</v>
      </c>
      <c r="CJ82" s="465"/>
      <c r="CK82" s="50">
        <v>0</v>
      </c>
      <c r="CL82" s="50">
        <v>0</v>
      </c>
      <c r="CM82" s="50">
        <v>250.94999999999891</v>
      </c>
      <c r="CN82" s="50">
        <v>342.20000000000005</v>
      </c>
      <c r="CO82" s="465"/>
      <c r="CP82" s="528">
        <v>0</v>
      </c>
      <c r="CQ82" s="528">
        <v>0</v>
      </c>
      <c r="CR82" s="528">
        <v>179.7749999999985</v>
      </c>
      <c r="CS82" s="50">
        <v>184.00000000000273</v>
      </c>
      <c r="CT82" s="465"/>
      <c r="CU82" s="50">
        <v>0</v>
      </c>
      <c r="CV82" s="50">
        <v>0</v>
      </c>
      <c r="CW82" s="50">
        <v>284.3999999999985</v>
      </c>
      <c r="CX82" s="50">
        <v>532.70000000000164</v>
      </c>
      <c r="CY82" s="465"/>
      <c r="CZ82" s="50">
        <v>0</v>
      </c>
      <c r="DA82" s="50">
        <v>0</v>
      </c>
      <c r="DB82" s="50">
        <v>246.74999999999864</v>
      </c>
      <c r="DC82" s="50">
        <v>120</v>
      </c>
      <c r="DD82" s="465"/>
      <c r="DE82" s="528">
        <v>0</v>
      </c>
      <c r="DF82" s="528">
        <v>0</v>
      </c>
      <c r="DG82" s="528">
        <v>1155.4499999999994</v>
      </c>
      <c r="DH82" s="50">
        <v>1586.4999999999973</v>
      </c>
      <c r="DI82" s="465"/>
      <c r="DJ82" s="528">
        <v>0</v>
      </c>
      <c r="DK82" s="528">
        <v>0</v>
      </c>
      <c r="DL82" s="528">
        <v>374.17500000000382</v>
      </c>
      <c r="DM82" s="50">
        <v>420.09999999999854</v>
      </c>
      <c r="DN82" s="465"/>
      <c r="DO82" s="50">
        <v>0</v>
      </c>
      <c r="DP82" s="50">
        <v>0</v>
      </c>
      <c r="DQ82" s="50">
        <v>172.20000000000437</v>
      </c>
      <c r="DR82" s="50">
        <v>549.39999999999782</v>
      </c>
      <c r="DS82" s="465"/>
      <c r="DT82" s="50">
        <v>0</v>
      </c>
      <c r="DU82" s="50">
        <v>0</v>
      </c>
      <c r="DV82" s="50">
        <v>0</v>
      </c>
      <c r="DW82" s="50">
        <v>1494.6000000000931</v>
      </c>
      <c r="DX82" s="465"/>
      <c r="DY82" s="50">
        <v>0</v>
      </c>
      <c r="DZ82" s="50">
        <v>0</v>
      </c>
      <c r="EA82" s="50">
        <v>0</v>
      </c>
      <c r="EB82" s="50">
        <v>0</v>
      </c>
      <c r="EC82" s="465"/>
      <c r="ED82" s="50">
        <v>0</v>
      </c>
      <c r="EE82" s="50">
        <v>0</v>
      </c>
      <c r="EF82" s="50">
        <v>0</v>
      </c>
      <c r="EG82" s="50">
        <v>347.09999999999854</v>
      </c>
      <c r="EH82" s="465"/>
      <c r="EI82" s="50">
        <v>0</v>
      </c>
      <c r="EJ82" s="50">
        <v>0</v>
      </c>
      <c r="EK82" s="50">
        <v>0</v>
      </c>
      <c r="EL82" s="50">
        <v>595.4</v>
      </c>
      <c r="EM82" s="465"/>
      <c r="EN82" s="50">
        <v>0</v>
      </c>
      <c r="EO82" s="50">
        <v>0</v>
      </c>
      <c r="EP82" s="50">
        <v>0</v>
      </c>
      <c r="EQ82" s="50">
        <v>0</v>
      </c>
      <c r="ER82" s="465"/>
      <c r="ES82" s="50">
        <v>0</v>
      </c>
      <c r="ET82" s="50">
        <v>0</v>
      </c>
      <c r="EU82" s="50">
        <v>0</v>
      </c>
      <c r="EV82" s="50">
        <v>85.600000000000364</v>
      </c>
      <c r="EW82" s="465"/>
      <c r="EX82" s="50">
        <v>0</v>
      </c>
      <c r="EY82" s="50">
        <v>0</v>
      </c>
      <c r="EZ82" s="50">
        <v>0</v>
      </c>
      <c r="FA82" s="50">
        <v>2619.1000000000004</v>
      </c>
      <c r="FB82" s="465"/>
      <c r="FC82" s="50">
        <v>0</v>
      </c>
      <c r="FD82" s="50">
        <v>0</v>
      </c>
      <c r="FE82" s="50">
        <v>0</v>
      </c>
      <c r="FF82" s="50">
        <v>7.7000000000007276</v>
      </c>
      <c r="FG82" s="465"/>
      <c r="FH82" s="50">
        <v>0</v>
      </c>
      <c r="FI82" s="50">
        <v>0</v>
      </c>
      <c r="FJ82" s="50">
        <v>0</v>
      </c>
      <c r="FK82" s="50">
        <v>230.90000000000327</v>
      </c>
      <c r="FL82" s="465"/>
      <c r="FM82" s="50">
        <v>0</v>
      </c>
      <c r="FN82" s="50">
        <v>0</v>
      </c>
      <c r="FO82" s="50">
        <v>0</v>
      </c>
      <c r="FP82" s="50">
        <v>194.20000000000073</v>
      </c>
      <c r="FQ82" s="465"/>
      <c r="FR82" s="50">
        <v>0</v>
      </c>
      <c r="FS82" s="50">
        <v>0</v>
      </c>
      <c r="FT82" s="50">
        <v>0</v>
      </c>
      <c r="FU82" s="50">
        <v>0</v>
      </c>
      <c r="FV82" s="465"/>
      <c r="FW82" s="50">
        <v>0</v>
      </c>
      <c r="FX82" s="50">
        <v>0</v>
      </c>
      <c r="FY82" s="50">
        <v>0</v>
      </c>
      <c r="FZ82" s="50">
        <v>79.400000000001455</v>
      </c>
      <c r="GA82" s="465"/>
      <c r="GB82" s="50">
        <v>0</v>
      </c>
      <c r="GC82" s="50">
        <v>0</v>
      </c>
      <c r="GD82" s="50">
        <v>0</v>
      </c>
      <c r="GE82" s="50">
        <v>0</v>
      </c>
      <c r="GF82" s="465"/>
      <c r="GG82" s="50">
        <v>0</v>
      </c>
      <c r="GH82" s="50">
        <v>0</v>
      </c>
      <c r="GI82" s="50">
        <v>0</v>
      </c>
      <c r="GJ82" s="50">
        <v>1176.0999999999985</v>
      </c>
      <c r="GK82" s="465"/>
      <c r="GL82" s="50">
        <v>0</v>
      </c>
      <c r="GM82" s="50">
        <v>0</v>
      </c>
      <c r="GN82" s="50">
        <v>0</v>
      </c>
      <c r="GO82" s="50">
        <v>226.50000000001091</v>
      </c>
      <c r="GP82" s="465"/>
      <c r="GV82" s="9"/>
      <c r="HE82" s="9"/>
      <c r="HN82" s="9"/>
      <c r="HW82" s="9"/>
      <c r="IF82" s="9"/>
      <c r="IO82" s="9"/>
      <c r="IX82" s="9"/>
      <c r="JG82" s="9"/>
      <c r="JP82" s="9"/>
      <c r="JY82" s="9"/>
      <c r="KH82" s="9"/>
      <c r="KQ82" s="9"/>
      <c r="KZ82" s="9"/>
      <c r="MA82" s="9"/>
      <c r="MJ82" s="9"/>
      <c r="MS82" s="9"/>
      <c r="NB82" s="9"/>
      <c r="NK82" s="9"/>
      <c r="NT82" s="9"/>
      <c r="NU82">
        <v>0</v>
      </c>
      <c r="NV82" s="9"/>
      <c r="NW82">
        <v>0</v>
      </c>
      <c r="NX82" s="9"/>
      <c r="NY82" s="21">
        <v>0</v>
      </c>
      <c r="NZ82" s="9"/>
      <c r="OA82">
        <v>0</v>
      </c>
    </row>
    <row r="83" spans="1:391" ht="18">
      <c r="A83" s="40" t="s">
        <v>2156</v>
      </c>
      <c r="B83" s="46">
        <f t="shared" si="2"/>
        <v>30422.075000000092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5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5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5"/>
      <c r="S83" s="453">
        <v>0</v>
      </c>
      <c r="T83" s="50">
        <v>0</v>
      </c>
      <c r="U83" s="498">
        <v>232.42499999999973</v>
      </c>
      <c r="V83" s="50">
        <f>'Punten per wedstrijd'!F82</f>
        <v>235.49999999999955</v>
      </c>
      <c r="W83" s="465"/>
      <c r="X83" s="50">
        <v>0</v>
      </c>
      <c r="Y83" s="50">
        <v>0</v>
      </c>
      <c r="Z83" s="50">
        <v>150.07499999999993</v>
      </c>
      <c r="AA83" s="50">
        <v>224.49999999999955</v>
      </c>
      <c r="AB83" s="465"/>
      <c r="AC83" s="50">
        <v>0</v>
      </c>
      <c r="AD83" s="50">
        <v>0</v>
      </c>
      <c r="AE83" s="50">
        <v>318.97500000000014</v>
      </c>
      <c r="AF83" s="50">
        <v>548.59999999999945</v>
      </c>
      <c r="AG83" s="465"/>
      <c r="AH83" s="50">
        <v>0</v>
      </c>
      <c r="AI83" s="50">
        <v>0</v>
      </c>
      <c r="AJ83" s="50">
        <v>891.37499999999966</v>
      </c>
      <c r="AK83" s="50">
        <v>503.49999999999955</v>
      </c>
      <c r="AL83" s="465"/>
      <c r="AM83" s="453">
        <v>0</v>
      </c>
      <c r="AN83" s="453">
        <v>0</v>
      </c>
      <c r="AO83" s="453">
        <v>144.44999999999891</v>
      </c>
      <c r="AP83" s="50">
        <v>598.099999999999</v>
      </c>
      <c r="AQ83" s="465"/>
      <c r="AR83" s="50">
        <v>0</v>
      </c>
      <c r="AS83" s="50">
        <v>0</v>
      </c>
      <c r="AT83" s="50">
        <v>407.92499999999905</v>
      </c>
      <c r="AU83" s="50">
        <v>284.5</v>
      </c>
      <c r="AV83" s="465"/>
      <c r="AW83" s="50">
        <v>0</v>
      </c>
      <c r="AX83" s="50">
        <v>0</v>
      </c>
      <c r="AY83" s="50">
        <v>299.39999999999986</v>
      </c>
      <c r="AZ83" s="50">
        <v>820.99999999999909</v>
      </c>
      <c r="BA83" s="465"/>
      <c r="BB83" s="50">
        <v>0</v>
      </c>
      <c r="BC83" s="50">
        <v>0</v>
      </c>
      <c r="BD83" s="50">
        <v>218.62499999999932</v>
      </c>
      <c r="BE83" s="50">
        <v>483.5</v>
      </c>
      <c r="BF83" s="465"/>
      <c r="BG83" s="50">
        <v>0</v>
      </c>
      <c r="BH83" s="50">
        <v>0</v>
      </c>
      <c r="BI83" s="50">
        <v>180.97499999999877</v>
      </c>
      <c r="BJ83" s="50">
        <v>183.1</v>
      </c>
      <c r="BK83" s="465"/>
      <c r="BL83" s="50">
        <v>0</v>
      </c>
      <c r="BM83" s="50">
        <v>0</v>
      </c>
      <c r="BN83" s="50">
        <v>284.62499999999932</v>
      </c>
      <c r="BO83" s="50">
        <v>153.4</v>
      </c>
      <c r="BP83" s="465"/>
      <c r="BQ83" s="50">
        <v>0</v>
      </c>
      <c r="BR83" s="50">
        <v>0</v>
      </c>
      <c r="BS83" s="50">
        <v>129.82499999999959</v>
      </c>
      <c r="BT83" s="50">
        <v>471.49999999999818</v>
      </c>
      <c r="BU83" s="465"/>
      <c r="BV83" s="50">
        <v>0</v>
      </c>
      <c r="BW83" s="50">
        <v>0</v>
      </c>
      <c r="BX83" s="50">
        <v>444.07499999999891</v>
      </c>
      <c r="BY83" s="50">
        <v>151.49999999999909</v>
      </c>
      <c r="BZ83" s="465"/>
      <c r="CA83" s="50">
        <v>0</v>
      </c>
      <c r="CB83" s="50">
        <v>0</v>
      </c>
      <c r="CC83" s="50">
        <v>114.22499999999945</v>
      </c>
      <c r="CD83" s="50">
        <v>335.20000000000073</v>
      </c>
      <c r="CE83" s="465"/>
      <c r="CF83" s="50">
        <v>0</v>
      </c>
      <c r="CG83" s="50">
        <v>0</v>
      </c>
      <c r="CH83" s="50">
        <v>114.37499999999864</v>
      </c>
      <c r="CI83" s="50">
        <v>179.99999999999909</v>
      </c>
      <c r="CJ83" s="465"/>
      <c r="CK83" s="50">
        <v>0</v>
      </c>
      <c r="CL83" s="50">
        <v>0</v>
      </c>
      <c r="CM83" s="50">
        <v>169.49999999999932</v>
      </c>
      <c r="CN83" s="50">
        <v>210.5</v>
      </c>
      <c r="CO83" s="465"/>
      <c r="CP83" s="528">
        <v>0</v>
      </c>
      <c r="CQ83" s="528">
        <v>0</v>
      </c>
      <c r="CR83" s="528">
        <v>366.45000000000095</v>
      </c>
      <c r="CS83" s="50">
        <v>171.29999999999836</v>
      </c>
      <c r="CT83" s="465"/>
      <c r="CU83" s="50">
        <v>0</v>
      </c>
      <c r="CV83" s="50">
        <v>0</v>
      </c>
      <c r="CW83" s="50">
        <v>390.75</v>
      </c>
      <c r="CX83" s="50">
        <v>674.19999999999709</v>
      </c>
      <c r="CY83" s="465"/>
      <c r="CZ83" s="50">
        <v>0</v>
      </c>
      <c r="DA83" s="50">
        <v>0</v>
      </c>
      <c r="DB83" s="50">
        <v>166.5</v>
      </c>
      <c r="DC83" s="50">
        <v>70.5</v>
      </c>
      <c r="DD83" s="465"/>
      <c r="DE83" s="528">
        <v>0</v>
      </c>
      <c r="DF83" s="528">
        <v>0</v>
      </c>
      <c r="DG83" s="528">
        <v>2071.875</v>
      </c>
      <c r="DH83" s="50">
        <v>1811.8999999999978</v>
      </c>
      <c r="DI83" s="465"/>
      <c r="DJ83" s="528">
        <v>0</v>
      </c>
      <c r="DK83" s="528">
        <v>0</v>
      </c>
      <c r="DL83" s="528">
        <v>367.34999999999809</v>
      </c>
      <c r="DM83" s="50">
        <v>354.59999999999854</v>
      </c>
      <c r="DN83" s="465"/>
      <c r="DO83" s="50">
        <v>0</v>
      </c>
      <c r="DP83" s="50">
        <v>0</v>
      </c>
      <c r="DQ83" s="50">
        <v>279.52499999999918</v>
      </c>
      <c r="DR83" s="50">
        <v>904.09999999999491</v>
      </c>
      <c r="DS83" s="465"/>
      <c r="DT83" s="50">
        <v>0</v>
      </c>
      <c r="DU83" s="50">
        <v>0</v>
      </c>
      <c r="DV83" s="50">
        <v>0</v>
      </c>
      <c r="DW83" s="50">
        <v>3893.1000000000804</v>
      </c>
      <c r="DX83" s="465"/>
      <c r="DY83" s="50">
        <v>0</v>
      </c>
      <c r="DZ83" s="50">
        <v>0</v>
      </c>
      <c r="EA83" s="50">
        <v>0</v>
      </c>
      <c r="EB83" s="50">
        <v>0</v>
      </c>
      <c r="EC83" s="465"/>
      <c r="ED83" s="50">
        <v>0</v>
      </c>
      <c r="EE83" s="50">
        <v>0</v>
      </c>
      <c r="EF83" s="50">
        <v>0</v>
      </c>
      <c r="EG83" s="50">
        <v>378.50000000000364</v>
      </c>
      <c r="EH83" s="465"/>
      <c r="EI83" s="50">
        <v>0</v>
      </c>
      <c r="EJ83" s="50">
        <v>0</v>
      </c>
      <c r="EK83" s="50">
        <v>0</v>
      </c>
      <c r="EL83" s="50">
        <v>525.20000000000437</v>
      </c>
      <c r="EM83" s="465"/>
      <c r="EN83" s="50">
        <v>0</v>
      </c>
      <c r="EO83" s="50">
        <v>0</v>
      </c>
      <c r="EP83" s="50">
        <v>0</v>
      </c>
      <c r="EQ83" s="50">
        <v>0</v>
      </c>
      <c r="ER83" s="465"/>
      <c r="ES83" s="50">
        <v>0</v>
      </c>
      <c r="ET83" s="50">
        <v>0</v>
      </c>
      <c r="EU83" s="50">
        <v>0</v>
      </c>
      <c r="EV83" s="50">
        <v>403.40000000000509</v>
      </c>
      <c r="EW83" s="465"/>
      <c r="EX83" s="50">
        <v>0</v>
      </c>
      <c r="EY83" s="50">
        <v>0</v>
      </c>
      <c r="EZ83" s="50">
        <v>0</v>
      </c>
      <c r="FA83" s="50">
        <v>3815</v>
      </c>
      <c r="FB83" s="465"/>
      <c r="FC83" s="50">
        <v>0</v>
      </c>
      <c r="FD83" s="50">
        <v>0</v>
      </c>
      <c r="FE83" s="50">
        <v>0</v>
      </c>
      <c r="FF83" s="50">
        <v>228.50000000000728</v>
      </c>
      <c r="FG83" s="465"/>
      <c r="FH83" s="50">
        <v>0</v>
      </c>
      <c r="FI83" s="50">
        <v>0</v>
      </c>
      <c r="FJ83" s="50">
        <v>0</v>
      </c>
      <c r="FK83" s="50">
        <v>249.50000000000364</v>
      </c>
      <c r="FL83" s="465"/>
      <c r="FM83" s="50">
        <v>0</v>
      </c>
      <c r="FN83" s="50">
        <v>0</v>
      </c>
      <c r="FO83" s="50">
        <v>0</v>
      </c>
      <c r="FP83" s="50">
        <v>341.10000000000582</v>
      </c>
      <c r="FQ83" s="465"/>
      <c r="FR83" s="50">
        <v>0</v>
      </c>
      <c r="FS83" s="50">
        <v>0</v>
      </c>
      <c r="FT83" s="50">
        <v>0</v>
      </c>
      <c r="FU83" s="50">
        <v>0</v>
      </c>
      <c r="FV83" s="465"/>
      <c r="FW83" s="50">
        <v>0</v>
      </c>
      <c r="FX83" s="50">
        <v>0</v>
      </c>
      <c r="FY83" s="50">
        <v>0</v>
      </c>
      <c r="FZ83" s="50">
        <v>494.70000000000073</v>
      </c>
      <c r="GA83" s="465"/>
      <c r="GB83" s="50">
        <v>0</v>
      </c>
      <c r="GC83" s="50">
        <v>0</v>
      </c>
      <c r="GD83" s="50">
        <v>0</v>
      </c>
      <c r="GE83" s="50">
        <v>0</v>
      </c>
      <c r="GF83" s="465"/>
      <c r="GG83" s="50">
        <v>0</v>
      </c>
      <c r="GH83" s="50">
        <v>0</v>
      </c>
      <c r="GI83" s="50">
        <v>0</v>
      </c>
      <c r="GJ83" s="50">
        <v>1102.200000000008</v>
      </c>
      <c r="GK83" s="465"/>
      <c r="GL83" s="50">
        <v>0</v>
      </c>
      <c r="GM83" s="50">
        <v>0</v>
      </c>
      <c r="GN83" s="50">
        <v>0</v>
      </c>
      <c r="GO83" s="50">
        <v>349.50000000000182</v>
      </c>
      <c r="GP83" s="465"/>
      <c r="GV83" s="9"/>
      <c r="HE83" s="9"/>
      <c r="HN83" s="9"/>
      <c r="HW83" s="9"/>
      <c r="IF83" s="9"/>
      <c r="IO83" s="9"/>
      <c r="IX83" s="9"/>
      <c r="JG83" s="9"/>
      <c r="JP83" s="9"/>
      <c r="JY83" s="9"/>
      <c r="KH83" s="9"/>
      <c r="KQ83" s="9"/>
      <c r="KZ83" s="9"/>
      <c r="MA83" s="9"/>
      <c r="MJ83" s="9"/>
      <c r="MS83" s="9"/>
      <c r="NB83" s="9"/>
      <c r="NK83" s="9"/>
      <c r="NT83" s="9"/>
      <c r="NU83">
        <v>0</v>
      </c>
      <c r="NV83" s="9"/>
      <c r="NW83">
        <v>0</v>
      </c>
      <c r="NX83" s="9"/>
      <c r="NY83" s="21">
        <v>0</v>
      </c>
      <c r="NZ83" s="9"/>
      <c r="OA83">
        <v>0</v>
      </c>
    </row>
    <row r="84" spans="1:391" s="39" customFormat="1" ht="18">
      <c r="A84" s="41" t="s">
        <v>3376</v>
      </c>
      <c r="B84" s="46">
        <f t="shared" si="2"/>
        <v>11563.999999999995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5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5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5"/>
      <c r="S84" s="453">
        <v>0</v>
      </c>
      <c r="T84" s="50">
        <v>0</v>
      </c>
      <c r="U84" s="498">
        <v>0</v>
      </c>
      <c r="V84" s="50">
        <f>'Punten per wedstrijd'!F83</f>
        <v>97.5</v>
      </c>
      <c r="W84" s="465"/>
      <c r="X84" s="50">
        <v>0</v>
      </c>
      <c r="Y84" s="50">
        <v>0</v>
      </c>
      <c r="Z84" s="50">
        <v>0</v>
      </c>
      <c r="AA84" s="50">
        <v>35.400000000000091</v>
      </c>
      <c r="AB84" s="465"/>
      <c r="AC84" s="50">
        <v>0</v>
      </c>
      <c r="AD84" s="50">
        <v>0</v>
      </c>
      <c r="AE84" s="50">
        <v>0</v>
      </c>
      <c r="AF84" s="50">
        <v>701.900000000001</v>
      </c>
      <c r="AG84" s="465"/>
      <c r="AH84" s="50">
        <v>0</v>
      </c>
      <c r="AI84" s="50">
        <v>0</v>
      </c>
      <c r="AJ84" s="50">
        <v>0</v>
      </c>
      <c r="AK84" s="50">
        <v>844.400000000001</v>
      </c>
      <c r="AL84" s="465"/>
      <c r="AM84" s="453">
        <v>0</v>
      </c>
      <c r="AN84" s="453">
        <v>0</v>
      </c>
      <c r="AO84" s="453">
        <v>0</v>
      </c>
      <c r="AP84" s="50">
        <v>621.99999999999909</v>
      </c>
      <c r="AQ84" s="465"/>
      <c r="AR84" s="50">
        <v>0</v>
      </c>
      <c r="AS84" s="50">
        <v>0</v>
      </c>
      <c r="AT84" s="50">
        <v>0</v>
      </c>
      <c r="AU84" s="50">
        <v>19.5</v>
      </c>
      <c r="AV84" s="465"/>
      <c r="AW84" s="50">
        <v>0</v>
      </c>
      <c r="AX84" s="50">
        <v>0</v>
      </c>
      <c r="AY84" s="50">
        <v>0</v>
      </c>
      <c r="AZ84" s="50">
        <v>904.99999999999727</v>
      </c>
      <c r="BA84" s="465"/>
      <c r="BB84" s="50">
        <v>0</v>
      </c>
      <c r="BC84" s="50">
        <v>0</v>
      </c>
      <c r="BD84" s="50">
        <v>0</v>
      </c>
      <c r="BE84" s="50">
        <v>543</v>
      </c>
      <c r="BF84" s="465"/>
      <c r="BG84" s="50">
        <v>0</v>
      </c>
      <c r="BH84" s="50">
        <v>0</v>
      </c>
      <c r="BI84" s="50">
        <v>0</v>
      </c>
      <c r="BJ84" s="50">
        <v>194.3</v>
      </c>
      <c r="BK84" s="465"/>
      <c r="BL84" s="50">
        <v>0</v>
      </c>
      <c r="BM84" s="50">
        <v>0</v>
      </c>
      <c r="BN84" s="50">
        <v>0</v>
      </c>
      <c r="BO84" s="50">
        <v>65.099999999999994</v>
      </c>
      <c r="BP84" s="465"/>
      <c r="BQ84" s="50">
        <v>0</v>
      </c>
      <c r="BR84" s="50">
        <v>0</v>
      </c>
      <c r="BS84" s="50">
        <v>0</v>
      </c>
      <c r="BT84" s="50">
        <v>431.39999999999782</v>
      </c>
      <c r="BU84" s="465"/>
      <c r="BV84" s="50">
        <v>0</v>
      </c>
      <c r="BW84" s="50">
        <v>0</v>
      </c>
      <c r="BX84" s="50">
        <v>0</v>
      </c>
      <c r="BY84" s="50">
        <v>508.699999999998</v>
      </c>
      <c r="BZ84" s="465"/>
      <c r="CA84" s="50">
        <v>0</v>
      </c>
      <c r="CB84" s="50">
        <v>0</v>
      </c>
      <c r="CC84" s="50">
        <v>0</v>
      </c>
      <c r="CD84" s="50">
        <v>488.49999999999909</v>
      </c>
      <c r="CE84" s="465"/>
      <c r="CF84" s="50">
        <v>0</v>
      </c>
      <c r="CG84" s="50">
        <v>0</v>
      </c>
      <c r="CH84" s="50">
        <v>0</v>
      </c>
      <c r="CI84" s="50">
        <v>285.49999999999727</v>
      </c>
      <c r="CJ84" s="465"/>
      <c r="CK84" s="50">
        <v>0</v>
      </c>
      <c r="CL84" s="50">
        <v>0</v>
      </c>
      <c r="CM84" s="50">
        <v>0</v>
      </c>
      <c r="CN84" s="50">
        <v>197.60000000000002</v>
      </c>
      <c r="CO84" s="465"/>
      <c r="CP84" s="528">
        <v>0</v>
      </c>
      <c r="CQ84" s="528">
        <v>0</v>
      </c>
      <c r="CR84" s="528">
        <v>0</v>
      </c>
      <c r="CS84" s="50">
        <v>231.19999999999891</v>
      </c>
      <c r="CT84" s="465"/>
      <c r="CU84" s="50">
        <v>0</v>
      </c>
      <c r="CV84" s="50">
        <v>0</v>
      </c>
      <c r="CW84" s="50">
        <v>0</v>
      </c>
      <c r="CX84" s="50">
        <v>264.90000000000146</v>
      </c>
      <c r="CY84" s="465"/>
      <c r="CZ84" s="50">
        <v>0</v>
      </c>
      <c r="DA84" s="50">
        <v>0</v>
      </c>
      <c r="DB84" s="50">
        <v>0</v>
      </c>
      <c r="DC84" s="50">
        <v>223.4</v>
      </c>
      <c r="DD84" s="465"/>
      <c r="DE84" s="528">
        <v>0</v>
      </c>
      <c r="DF84" s="528">
        <v>0</v>
      </c>
      <c r="DG84" s="528">
        <v>0</v>
      </c>
      <c r="DH84" s="50">
        <v>2547.6999999999989</v>
      </c>
      <c r="DI84" s="465"/>
      <c r="DJ84" s="528">
        <v>0</v>
      </c>
      <c r="DK84" s="528">
        <v>0</v>
      </c>
      <c r="DL84" s="528">
        <v>0</v>
      </c>
      <c r="DM84" s="50">
        <v>479</v>
      </c>
      <c r="DN84" s="465"/>
      <c r="DO84" s="50">
        <v>0</v>
      </c>
      <c r="DP84" s="50">
        <v>0</v>
      </c>
      <c r="DQ84" s="50">
        <v>0</v>
      </c>
      <c r="DR84" s="50">
        <v>520.50000000000364</v>
      </c>
      <c r="DS84" s="465"/>
      <c r="DT84" s="50"/>
      <c r="DU84" s="50"/>
      <c r="DV84" s="50"/>
      <c r="DW84" s="50"/>
      <c r="DX84" s="465"/>
      <c r="DY84" s="50"/>
      <c r="DZ84" s="50"/>
      <c r="EA84" s="50"/>
      <c r="EB84" s="50"/>
      <c r="EC84" s="465"/>
      <c r="ED84" s="50"/>
      <c r="EE84" s="50"/>
      <c r="EF84" s="50"/>
      <c r="EG84" s="50"/>
      <c r="EH84" s="465"/>
      <c r="EI84" s="50"/>
      <c r="EJ84" s="50"/>
      <c r="EK84" s="50"/>
      <c r="EL84" s="50"/>
      <c r="EM84" s="465"/>
      <c r="EN84" s="50"/>
      <c r="EO84" s="50"/>
      <c r="EP84" s="50"/>
      <c r="EQ84" s="50"/>
      <c r="ER84" s="465"/>
      <c r="ES84" s="50"/>
      <c r="ET84" s="50"/>
      <c r="EU84" s="50"/>
      <c r="EV84" s="50"/>
      <c r="EW84" s="465"/>
      <c r="EX84" s="50"/>
      <c r="EY84" s="50"/>
      <c r="EZ84" s="50"/>
      <c r="FA84" s="50"/>
      <c r="FB84" s="465"/>
      <c r="FC84" s="50"/>
      <c r="FD84" s="50"/>
      <c r="FE84" s="50"/>
      <c r="FF84" s="50"/>
      <c r="FG84" s="465"/>
      <c r="FH84" s="50"/>
      <c r="FI84" s="50"/>
      <c r="FJ84" s="50"/>
      <c r="FK84" s="50"/>
      <c r="FL84" s="465"/>
      <c r="FM84" s="50"/>
      <c r="FN84" s="50"/>
      <c r="FO84" s="50"/>
      <c r="FP84" s="50"/>
      <c r="FQ84" s="465"/>
      <c r="FR84" s="50"/>
      <c r="FS84" s="50"/>
      <c r="FT84" s="50"/>
      <c r="FU84" s="50"/>
      <c r="FV84" s="465"/>
      <c r="FW84" s="50"/>
      <c r="FX84" s="50"/>
      <c r="FY84" s="50"/>
      <c r="FZ84" s="50"/>
      <c r="GA84" s="465"/>
      <c r="GB84" s="50"/>
      <c r="GC84" s="50"/>
      <c r="GD84" s="50"/>
      <c r="GE84" s="50"/>
      <c r="GF84" s="465"/>
      <c r="GG84" s="50"/>
      <c r="GH84" s="50"/>
      <c r="GI84" s="50"/>
      <c r="GJ84" s="50"/>
      <c r="GK84" s="465"/>
      <c r="GL84" s="50"/>
      <c r="GM84" s="50"/>
      <c r="GN84" s="50"/>
      <c r="GO84" s="50"/>
      <c r="GP84" s="465"/>
      <c r="GU84" s="143"/>
      <c r="GV84" s="459"/>
      <c r="HD84" s="143"/>
      <c r="HE84" s="459"/>
      <c r="HM84" s="143"/>
      <c r="HN84" s="459"/>
      <c r="HW84" s="459"/>
      <c r="IF84" s="459"/>
      <c r="IO84" s="459"/>
      <c r="IX84" s="459"/>
      <c r="JG84" s="459"/>
      <c r="JP84" s="459"/>
      <c r="JY84" s="459"/>
      <c r="KH84" s="459"/>
      <c r="KQ84" s="459"/>
      <c r="KZ84" s="459"/>
      <c r="MA84" s="459"/>
      <c r="MJ84" s="459"/>
      <c r="MS84" s="459"/>
      <c r="NB84" s="459"/>
      <c r="NK84" s="459"/>
      <c r="NT84" s="459"/>
      <c r="NZ84" s="37"/>
    </row>
    <row r="85" spans="1:391" ht="18">
      <c r="A85" s="41" t="s">
        <v>733</v>
      </c>
      <c r="B85" s="46">
        <f t="shared" si="2"/>
        <v>55451.274999999783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5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5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5"/>
      <c r="S85" s="453">
        <v>30.725000000000023</v>
      </c>
      <c r="T85" s="50">
        <v>76.150000000000148</v>
      </c>
      <c r="U85" s="498">
        <v>173.77499999999986</v>
      </c>
      <c r="V85" s="50">
        <f>'Punten per wedstrijd'!F84</f>
        <v>284.79999999999995</v>
      </c>
      <c r="W85" s="465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5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5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5"/>
      <c r="AM85" s="453">
        <v>58.225000000000136</v>
      </c>
      <c r="AN85" s="453">
        <v>152.34999999999991</v>
      </c>
      <c r="AO85" s="453">
        <v>315.52499999999918</v>
      </c>
      <c r="AP85" s="50">
        <v>341.60000000000036</v>
      </c>
      <c r="AQ85" s="465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5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5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5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5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5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5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5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5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5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5"/>
      <c r="CP85" s="528">
        <v>126.40000000000009</v>
      </c>
      <c r="CQ85" s="528">
        <v>278.5</v>
      </c>
      <c r="CR85" s="528">
        <v>294.30000000000041</v>
      </c>
      <c r="CS85" s="50">
        <v>432.29999999999927</v>
      </c>
      <c r="CT85" s="465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5"/>
      <c r="CZ85" s="50">
        <v>0</v>
      </c>
      <c r="DA85" s="50">
        <v>125.74999999999454</v>
      </c>
      <c r="DB85" s="50">
        <v>164.24999999999864</v>
      </c>
      <c r="DC85" s="50">
        <v>105</v>
      </c>
      <c r="DD85" s="465"/>
      <c r="DE85" s="528">
        <v>415.50000000000136</v>
      </c>
      <c r="DF85" s="528">
        <v>1227.6249999999991</v>
      </c>
      <c r="DG85" s="528">
        <v>2210.6999999999998</v>
      </c>
      <c r="DH85" s="50">
        <v>2995.5500000000047</v>
      </c>
      <c r="DI85" s="465"/>
      <c r="DJ85" s="528">
        <v>253.20000000000027</v>
      </c>
      <c r="DK85" s="528">
        <v>141.44999999999982</v>
      </c>
      <c r="DL85" s="528">
        <v>515.92499999999836</v>
      </c>
      <c r="DM85" s="50">
        <v>786.20000000000437</v>
      </c>
      <c r="DN85" s="465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5"/>
      <c r="DT85" s="50">
        <v>995.52499999999964</v>
      </c>
      <c r="DU85" s="50">
        <v>2141.2499999999986</v>
      </c>
      <c r="DV85" s="50">
        <v>2693.3249999999443</v>
      </c>
      <c r="DW85" s="50">
        <v>3762.499999999889</v>
      </c>
      <c r="DX85" s="465"/>
      <c r="DY85" s="50">
        <v>45.300000000000182</v>
      </c>
      <c r="DZ85" s="50">
        <v>0</v>
      </c>
      <c r="EA85" s="50">
        <v>0</v>
      </c>
      <c r="EB85" s="50">
        <v>0</v>
      </c>
      <c r="EC85" s="465"/>
      <c r="ED85" s="50">
        <v>49.875000000000909</v>
      </c>
      <c r="EE85" s="50">
        <v>0</v>
      </c>
      <c r="EF85" s="50">
        <v>180.14999999999509</v>
      </c>
      <c r="EG85" s="50">
        <v>466.09999999999854</v>
      </c>
      <c r="EH85" s="465"/>
      <c r="EI85" s="50">
        <v>106.77500000000055</v>
      </c>
      <c r="EJ85" s="50">
        <v>161.35000000000036</v>
      </c>
      <c r="EK85" s="50">
        <v>187.27499999999782</v>
      </c>
      <c r="EL85" s="50">
        <v>218.09999999999491</v>
      </c>
      <c r="EM85" s="465"/>
      <c r="EN85" s="50">
        <v>83.949999999998909</v>
      </c>
      <c r="EO85" s="50">
        <v>208.59999999999945</v>
      </c>
      <c r="EP85" s="50">
        <v>165.52500000000055</v>
      </c>
      <c r="EQ85" s="50">
        <v>0</v>
      </c>
      <c r="ER85" s="465"/>
      <c r="ES85" s="50">
        <v>89.049999999999272</v>
      </c>
      <c r="ET85" s="50">
        <v>0</v>
      </c>
      <c r="EU85" s="50">
        <v>0</v>
      </c>
      <c r="EV85" s="50">
        <v>353.299999999992</v>
      </c>
      <c r="EW85" s="465"/>
      <c r="EX85" s="50">
        <v>140.45000000000073</v>
      </c>
      <c r="EY85" s="50">
        <v>1747.2000000000653</v>
      </c>
      <c r="EZ85" s="50">
        <v>1957.8749999999618</v>
      </c>
      <c r="FA85" s="50">
        <v>4491.7000000000007</v>
      </c>
      <c r="FB85" s="465"/>
      <c r="FC85" s="50">
        <v>45.799999999998363</v>
      </c>
      <c r="FD85" s="50">
        <v>16.500000000000455</v>
      </c>
      <c r="FE85" s="50">
        <v>355.27499999999782</v>
      </c>
      <c r="FF85" s="50">
        <v>213.89999999999418</v>
      </c>
      <c r="FG85" s="465"/>
      <c r="FH85" s="50">
        <v>103.39999999999873</v>
      </c>
      <c r="FI85" s="50">
        <v>0</v>
      </c>
      <c r="FJ85" s="50">
        <v>0</v>
      </c>
      <c r="FK85" s="50">
        <v>244.29999999999927</v>
      </c>
      <c r="FL85" s="465"/>
      <c r="FM85" s="50">
        <v>98.324999999998909</v>
      </c>
      <c r="FN85" s="50">
        <v>0</v>
      </c>
      <c r="FO85" s="50">
        <v>0</v>
      </c>
      <c r="FP85" s="50">
        <v>306.39999999999782</v>
      </c>
      <c r="FQ85" s="465"/>
      <c r="FR85" s="50">
        <v>24.374999999999773</v>
      </c>
      <c r="FS85" s="50">
        <v>0</v>
      </c>
      <c r="FT85" s="50">
        <v>0</v>
      </c>
      <c r="FU85" s="50">
        <v>0</v>
      </c>
      <c r="FV85" s="465"/>
      <c r="FW85" s="50">
        <v>71.300000000000182</v>
      </c>
      <c r="FX85" s="50">
        <v>121.10000000000036</v>
      </c>
      <c r="FY85" s="50">
        <v>430.65000000000055</v>
      </c>
      <c r="FZ85" s="50">
        <v>389</v>
      </c>
      <c r="GA85" s="465"/>
      <c r="GB85" s="50">
        <v>123.60000000000036</v>
      </c>
      <c r="GC85" s="50">
        <v>0</v>
      </c>
      <c r="GD85" s="50">
        <v>0</v>
      </c>
      <c r="GE85" s="50">
        <v>0</v>
      </c>
      <c r="GF85" s="465"/>
      <c r="GG85" s="50">
        <v>84.050000000000182</v>
      </c>
      <c r="GH85" s="50">
        <v>371.89999999999691</v>
      </c>
      <c r="GI85" s="50">
        <v>661.64999999999236</v>
      </c>
      <c r="GJ85" s="50">
        <v>780.49999999999272</v>
      </c>
      <c r="GK85" s="465"/>
      <c r="GL85" s="50">
        <v>35.000000000000909</v>
      </c>
      <c r="GM85" s="50">
        <v>149.25000000000546</v>
      </c>
      <c r="GN85" s="50">
        <v>236.25</v>
      </c>
      <c r="GO85" s="50">
        <v>290.99999999998545</v>
      </c>
      <c r="GP85" s="465"/>
      <c r="GU85" s="18"/>
      <c r="GV85" s="9"/>
      <c r="HD85" s="18"/>
      <c r="HE85" s="9"/>
      <c r="HM85" s="18"/>
      <c r="HN85" s="9"/>
      <c r="HW85" s="9"/>
      <c r="IF85" s="9"/>
      <c r="IO85" s="9"/>
      <c r="IX85" s="9"/>
      <c r="JG85" s="9"/>
      <c r="JP85" s="9"/>
      <c r="JY85" s="9"/>
      <c r="KH85" s="9"/>
      <c r="KQ85" s="9"/>
      <c r="KZ85" s="9"/>
      <c r="MA85" s="9"/>
      <c r="MJ85" s="9"/>
      <c r="MS85" s="9"/>
      <c r="NB85" s="9"/>
      <c r="NK85" s="9"/>
      <c r="NT85" s="9"/>
      <c r="NU85">
        <v>0</v>
      </c>
      <c r="NV85" s="9"/>
      <c r="NW85">
        <v>0</v>
      </c>
      <c r="NX85" s="9"/>
      <c r="NY85">
        <v>822.599999999994</v>
      </c>
      <c r="NZ85" s="9"/>
      <c r="OA85">
        <v>0</v>
      </c>
    </row>
    <row r="86" spans="1:391" s="39" customFormat="1" ht="18">
      <c r="A86" s="84" t="s">
        <v>3379</v>
      </c>
      <c r="B86" s="46">
        <f t="shared" si="2"/>
        <v>11418.6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5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5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5"/>
      <c r="S86" s="453">
        <v>0</v>
      </c>
      <c r="T86" s="50">
        <v>0</v>
      </c>
      <c r="U86" s="498">
        <v>0</v>
      </c>
      <c r="V86" s="50">
        <f>'Punten per wedstrijd'!F85</f>
        <v>199.5</v>
      </c>
      <c r="W86" s="465"/>
      <c r="X86" s="50">
        <v>0</v>
      </c>
      <c r="Y86" s="50">
        <v>0</v>
      </c>
      <c r="Z86" s="50">
        <v>0</v>
      </c>
      <c r="AA86" s="50">
        <v>21</v>
      </c>
      <c r="AB86" s="465"/>
      <c r="AC86" s="50">
        <v>0</v>
      </c>
      <c r="AD86" s="50">
        <v>0</v>
      </c>
      <c r="AE86" s="50">
        <v>0</v>
      </c>
      <c r="AF86" s="50">
        <v>893.29999999999882</v>
      </c>
      <c r="AG86" s="465"/>
      <c r="AH86" s="50">
        <v>0</v>
      </c>
      <c r="AI86" s="50">
        <v>0</v>
      </c>
      <c r="AJ86" s="50">
        <v>0</v>
      </c>
      <c r="AK86" s="50">
        <v>759.29999999999973</v>
      </c>
      <c r="AL86" s="465"/>
      <c r="AM86" s="453">
        <v>0</v>
      </c>
      <c r="AN86" s="453">
        <v>0</v>
      </c>
      <c r="AO86" s="453">
        <v>0</v>
      </c>
      <c r="AP86" s="50">
        <v>557.99999999999864</v>
      </c>
      <c r="AQ86" s="465"/>
      <c r="AR86" s="50">
        <v>0</v>
      </c>
      <c r="AS86" s="50">
        <v>0</v>
      </c>
      <c r="AT86" s="50">
        <v>0</v>
      </c>
      <c r="AU86" s="50">
        <v>399.59999999999997</v>
      </c>
      <c r="AV86" s="465"/>
      <c r="AW86" s="50">
        <v>0</v>
      </c>
      <c r="AX86" s="50">
        <v>0</v>
      </c>
      <c r="AY86" s="50">
        <v>0</v>
      </c>
      <c r="AZ86" s="50">
        <v>717.5</v>
      </c>
      <c r="BA86" s="465"/>
      <c r="BB86" s="50">
        <v>0</v>
      </c>
      <c r="BC86" s="50">
        <v>0</v>
      </c>
      <c r="BD86" s="50">
        <v>0</v>
      </c>
      <c r="BE86" s="50">
        <v>396.8</v>
      </c>
      <c r="BF86" s="465"/>
      <c r="BG86" s="50">
        <v>0</v>
      </c>
      <c r="BH86" s="50">
        <v>0</v>
      </c>
      <c r="BI86" s="50">
        <v>0</v>
      </c>
      <c r="BJ86" s="50">
        <v>320.5</v>
      </c>
      <c r="BK86" s="465"/>
      <c r="BL86" s="50">
        <v>0</v>
      </c>
      <c r="BM86" s="50">
        <v>0</v>
      </c>
      <c r="BN86" s="50">
        <v>0</v>
      </c>
      <c r="BO86" s="50">
        <v>190.5</v>
      </c>
      <c r="BP86" s="465"/>
      <c r="BQ86" s="50">
        <v>0</v>
      </c>
      <c r="BR86" s="50">
        <v>0</v>
      </c>
      <c r="BS86" s="50">
        <v>0</v>
      </c>
      <c r="BT86" s="50">
        <v>457.89999999999873</v>
      </c>
      <c r="BU86" s="465"/>
      <c r="BV86" s="50">
        <v>0</v>
      </c>
      <c r="BW86" s="50">
        <v>0</v>
      </c>
      <c r="BX86" s="50">
        <v>0</v>
      </c>
      <c r="BY86" s="50">
        <v>674.09999999999945</v>
      </c>
      <c r="BZ86" s="465"/>
      <c r="CA86" s="50">
        <v>0</v>
      </c>
      <c r="CB86" s="50">
        <v>0</v>
      </c>
      <c r="CC86" s="50">
        <v>0</v>
      </c>
      <c r="CD86" s="50">
        <v>492.29999999999927</v>
      </c>
      <c r="CE86" s="465"/>
      <c r="CF86" s="50">
        <v>0</v>
      </c>
      <c r="CG86" s="50">
        <v>0</v>
      </c>
      <c r="CH86" s="50">
        <v>0</v>
      </c>
      <c r="CI86" s="50">
        <v>250.69999999999709</v>
      </c>
      <c r="CJ86" s="465"/>
      <c r="CK86" s="50">
        <v>0</v>
      </c>
      <c r="CL86" s="50">
        <v>0</v>
      </c>
      <c r="CM86" s="50">
        <v>0</v>
      </c>
      <c r="CN86" s="50">
        <v>319.3</v>
      </c>
      <c r="CO86" s="465"/>
      <c r="CP86" s="528">
        <v>0</v>
      </c>
      <c r="CQ86" s="528">
        <v>0</v>
      </c>
      <c r="CR86" s="528">
        <v>0</v>
      </c>
      <c r="CS86" s="50">
        <v>224</v>
      </c>
      <c r="CT86" s="465"/>
      <c r="CU86" s="50">
        <v>0</v>
      </c>
      <c r="CV86" s="50">
        <v>0</v>
      </c>
      <c r="CW86" s="50">
        <v>0</v>
      </c>
      <c r="CX86" s="50">
        <v>257</v>
      </c>
      <c r="CY86" s="465"/>
      <c r="CZ86" s="50">
        <v>0</v>
      </c>
      <c r="DA86" s="50">
        <v>0</v>
      </c>
      <c r="DB86" s="50">
        <v>0</v>
      </c>
      <c r="DC86" s="50">
        <v>0</v>
      </c>
      <c r="DD86" s="465"/>
      <c r="DE86" s="528">
        <v>0</v>
      </c>
      <c r="DF86" s="528">
        <v>0</v>
      </c>
      <c r="DG86" s="528">
        <v>0</v>
      </c>
      <c r="DH86" s="50">
        <v>1847.4000000000015</v>
      </c>
      <c r="DI86" s="465"/>
      <c r="DJ86" s="528">
        <v>0</v>
      </c>
      <c r="DK86" s="528">
        <v>0</v>
      </c>
      <c r="DL86" s="528">
        <v>0</v>
      </c>
      <c r="DM86" s="50">
        <v>436.60000000000582</v>
      </c>
      <c r="DN86" s="465"/>
      <c r="DO86" s="50">
        <v>0</v>
      </c>
      <c r="DP86" s="50">
        <v>0</v>
      </c>
      <c r="DQ86" s="50">
        <v>0</v>
      </c>
      <c r="DR86" s="50">
        <v>994.00000000000182</v>
      </c>
      <c r="DS86" s="465"/>
      <c r="DT86" s="50"/>
      <c r="DU86" s="50"/>
      <c r="DV86" s="50"/>
      <c r="DW86" s="50"/>
      <c r="DX86" s="465"/>
      <c r="DY86" s="50"/>
      <c r="DZ86" s="50"/>
      <c r="EA86" s="50"/>
      <c r="EB86" s="50"/>
      <c r="EC86" s="465"/>
      <c r="ED86" s="50"/>
      <c r="EE86" s="50"/>
      <c r="EF86" s="50"/>
      <c r="EG86" s="50"/>
      <c r="EH86" s="465"/>
      <c r="EI86" s="50"/>
      <c r="EJ86" s="50"/>
      <c r="EK86" s="50"/>
      <c r="EL86" s="50"/>
      <c r="EM86" s="465"/>
      <c r="EN86" s="50"/>
      <c r="EO86" s="50"/>
      <c r="EP86" s="50"/>
      <c r="EQ86" s="50"/>
      <c r="ER86" s="465"/>
      <c r="ES86" s="50"/>
      <c r="ET86" s="50"/>
      <c r="EU86" s="50"/>
      <c r="EV86" s="50"/>
      <c r="EW86" s="465"/>
      <c r="EX86" s="50"/>
      <c r="EY86" s="50"/>
      <c r="EZ86" s="50"/>
      <c r="FA86" s="50"/>
      <c r="FB86" s="465"/>
      <c r="FC86" s="50"/>
      <c r="FD86" s="50"/>
      <c r="FE86" s="50"/>
      <c r="FF86" s="50"/>
      <c r="FG86" s="465"/>
      <c r="FH86" s="50"/>
      <c r="FI86" s="50"/>
      <c r="FJ86" s="50"/>
      <c r="FK86" s="50"/>
      <c r="FL86" s="465"/>
      <c r="FM86" s="50"/>
      <c r="FN86" s="50"/>
      <c r="FO86" s="50"/>
      <c r="FP86" s="50"/>
      <c r="FQ86" s="465"/>
      <c r="FR86" s="50"/>
      <c r="FS86" s="50"/>
      <c r="FT86" s="50"/>
      <c r="FU86" s="50"/>
      <c r="FV86" s="465"/>
      <c r="FW86" s="50"/>
      <c r="FX86" s="50"/>
      <c r="FY86" s="50"/>
      <c r="FZ86" s="50"/>
      <c r="GA86" s="465"/>
      <c r="GB86" s="50"/>
      <c r="GC86" s="50"/>
      <c r="GD86" s="50"/>
      <c r="GE86" s="50"/>
      <c r="GF86" s="465"/>
      <c r="GG86" s="50"/>
      <c r="GH86" s="50"/>
      <c r="GI86" s="50"/>
      <c r="GJ86" s="50"/>
      <c r="GK86" s="465"/>
      <c r="GL86" s="50"/>
      <c r="GM86" s="50"/>
      <c r="GN86" s="50"/>
      <c r="GO86" s="50"/>
      <c r="GP86" s="465"/>
      <c r="GU86" s="18"/>
      <c r="GV86" s="9"/>
      <c r="HD86" s="18"/>
      <c r="HE86" s="9"/>
      <c r="HM86" s="18"/>
      <c r="HN86" s="9"/>
      <c r="HV86"/>
      <c r="HW86" s="9"/>
      <c r="IE86"/>
      <c r="IF86" s="9"/>
      <c r="IN86"/>
      <c r="IO86" s="9"/>
      <c r="IW86"/>
      <c r="IX86" s="9"/>
      <c r="JF86"/>
      <c r="JG86" s="9"/>
      <c r="JO86"/>
      <c r="JP86" s="9"/>
      <c r="JX86"/>
      <c r="JY86" s="9"/>
      <c r="KG86"/>
      <c r="KH86" s="9"/>
      <c r="KP86"/>
      <c r="KQ86" s="9"/>
      <c r="KY86"/>
      <c r="KZ86" s="9"/>
      <c r="LZ86"/>
      <c r="MA86" s="9"/>
      <c r="MI86"/>
      <c r="MJ86" s="9"/>
      <c r="MR86"/>
      <c r="MS86" s="9"/>
      <c r="NA86"/>
      <c r="NB86" s="9"/>
      <c r="NJ86"/>
      <c r="NK86" s="9"/>
      <c r="NS86"/>
      <c r="NT86" s="9"/>
      <c r="NU86"/>
      <c r="NV86" s="9"/>
      <c r="NW86"/>
      <c r="NX86" s="9"/>
      <c r="NY86"/>
      <c r="NZ86" s="37"/>
      <c r="OA86"/>
    </row>
    <row r="87" spans="1:391" ht="18">
      <c r="A87" s="84" t="s">
        <v>2001</v>
      </c>
      <c r="B87" s="46">
        <f t="shared" si="2"/>
        <v>44594.174999999959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5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5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5"/>
      <c r="S87" s="453">
        <v>0</v>
      </c>
      <c r="T87" s="50">
        <v>3.4499999999999318</v>
      </c>
      <c r="U87" s="498">
        <v>132.1500000000002</v>
      </c>
      <c r="V87" s="50">
        <f>'Punten per wedstrijd'!F86</f>
        <v>183.99999999999955</v>
      </c>
      <c r="W87" s="465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5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5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5"/>
      <c r="AM87" s="453">
        <v>0</v>
      </c>
      <c r="AN87" s="453">
        <v>221.79999999999995</v>
      </c>
      <c r="AO87" s="453">
        <v>162.14999999999918</v>
      </c>
      <c r="AP87" s="50">
        <v>639.20000000000164</v>
      </c>
      <c r="AQ87" s="465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5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5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5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5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5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5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5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5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5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5"/>
      <c r="CP87" s="528">
        <v>0</v>
      </c>
      <c r="CQ87" s="528">
        <v>326.85000000000127</v>
      </c>
      <c r="CR87" s="528">
        <v>262.80000000000109</v>
      </c>
      <c r="CS87" s="50">
        <v>360.99999999999818</v>
      </c>
      <c r="CT87" s="465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5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5"/>
      <c r="DE87" s="528">
        <v>0</v>
      </c>
      <c r="DF87" s="528">
        <v>1538.6250000000009</v>
      </c>
      <c r="DG87" s="528">
        <v>2330.5499999999997</v>
      </c>
      <c r="DH87" s="50">
        <v>2094.7999999999956</v>
      </c>
      <c r="DI87" s="465"/>
      <c r="DJ87" s="528">
        <v>0</v>
      </c>
      <c r="DK87" s="528">
        <v>124.05000000000109</v>
      </c>
      <c r="DL87" s="528">
        <v>474.299999999997</v>
      </c>
      <c r="DM87" s="50">
        <v>620.09999999999854</v>
      </c>
      <c r="DN87" s="465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5"/>
      <c r="DT87" s="50">
        <v>0</v>
      </c>
      <c r="DU87" s="50">
        <v>0</v>
      </c>
      <c r="DV87" s="50">
        <v>2406.9749999999954</v>
      </c>
      <c r="DW87" s="50">
        <v>4352.8999999999705</v>
      </c>
      <c r="DX87" s="465"/>
      <c r="DY87" s="50">
        <v>0</v>
      </c>
      <c r="DZ87" s="50">
        <v>0</v>
      </c>
      <c r="EA87" s="50">
        <v>0</v>
      </c>
      <c r="EB87" s="50">
        <v>0</v>
      </c>
      <c r="EC87" s="465"/>
      <c r="ED87" s="50">
        <v>0</v>
      </c>
      <c r="EE87" s="50">
        <v>0</v>
      </c>
      <c r="EF87" s="50">
        <v>151.12499999999454</v>
      </c>
      <c r="EG87" s="50">
        <v>401.80000000000655</v>
      </c>
      <c r="EH87" s="465"/>
      <c r="EI87" s="50">
        <v>0</v>
      </c>
      <c r="EJ87" s="50">
        <v>0</v>
      </c>
      <c r="EK87" s="50">
        <v>95.099999999991269</v>
      </c>
      <c r="EL87" s="50">
        <v>127.80000000000291</v>
      </c>
      <c r="EM87" s="465"/>
      <c r="EN87" s="50">
        <v>0</v>
      </c>
      <c r="EO87" s="50">
        <v>0</v>
      </c>
      <c r="EP87" s="50">
        <v>153.89999999998963</v>
      </c>
      <c r="EQ87" s="50">
        <v>0</v>
      </c>
      <c r="ER87" s="465"/>
      <c r="ES87" s="50">
        <v>0</v>
      </c>
      <c r="ET87" s="50">
        <v>0</v>
      </c>
      <c r="EU87" s="50">
        <v>0</v>
      </c>
      <c r="EV87" s="50">
        <v>143.60000000000946</v>
      </c>
      <c r="EW87" s="465"/>
      <c r="EX87" s="50">
        <v>0</v>
      </c>
      <c r="EY87" s="50">
        <v>0</v>
      </c>
      <c r="EZ87" s="50">
        <v>1941.6750000000311</v>
      </c>
      <c r="FA87" s="50">
        <v>3930.4000000000005</v>
      </c>
      <c r="FB87" s="465"/>
      <c r="FC87" s="50">
        <v>0</v>
      </c>
      <c r="FD87" s="50">
        <v>0</v>
      </c>
      <c r="FE87" s="50">
        <v>112.49999999999454</v>
      </c>
      <c r="FF87" s="50">
        <v>156.00000000000364</v>
      </c>
      <c r="FG87" s="465"/>
      <c r="FH87" s="50">
        <v>0</v>
      </c>
      <c r="FI87" s="50">
        <v>0</v>
      </c>
      <c r="FJ87" s="50">
        <v>0</v>
      </c>
      <c r="FK87" s="50">
        <v>100.50000000000364</v>
      </c>
      <c r="FL87" s="465"/>
      <c r="FM87" s="50">
        <v>0</v>
      </c>
      <c r="FN87" s="50">
        <v>0</v>
      </c>
      <c r="FO87" s="50">
        <v>0</v>
      </c>
      <c r="FP87" s="50">
        <v>333.10000000000218</v>
      </c>
      <c r="FQ87" s="465"/>
      <c r="FR87" s="50">
        <v>0</v>
      </c>
      <c r="FS87" s="50">
        <v>0</v>
      </c>
      <c r="FT87" s="50">
        <v>0</v>
      </c>
      <c r="FU87" s="50">
        <v>0</v>
      </c>
      <c r="FV87" s="465"/>
      <c r="FW87" s="50">
        <v>0</v>
      </c>
      <c r="FX87" s="50">
        <v>0</v>
      </c>
      <c r="FY87" s="50">
        <v>446.09999999999945</v>
      </c>
      <c r="FZ87" s="50">
        <v>532.39999999999418</v>
      </c>
      <c r="GA87" s="465"/>
      <c r="GB87" s="50">
        <v>0</v>
      </c>
      <c r="GC87" s="50">
        <v>0</v>
      </c>
      <c r="GD87" s="50">
        <v>0</v>
      </c>
      <c r="GE87" s="50">
        <v>0</v>
      </c>
      <c r="GF87" s="465"/>
      <c r="GG87" s="50">
        <v>0</v>
      </c>
      <c r="GH87" s="50">
        <v>0</v>
      </c>
      <c r="GI87" s="50">
        <v>805.50000000000273</v>
      </c>
      <c r="GJ87" s="50">
        <v>624.69999999998981</v>
      </c>
      <c r="GK87" s="465"/>
      <c r="GL87" s="50">
        <v>0</v>
      </c>
      <c r="GM87" s="50">
        <v>0</v>
      </c>
      <c r="GN87" s="50">
        <v>164.625</v>
      </c>
      <c r="GO87" s="50">
        <v>231</v>
      </c>
      <c r="GP87" s="465"/>
      <c r="GV87" s="9"/>
      <c r="HE87" s="9"/>
      <c r="HN87" s="9"/>
      <c r="HW87" s="9"/>
      <c r="IF87" s="9"/>
      <c r="IO87" s="9"/>
      <c r="IX87" s="9"/>
      <c r="JG87" s="9"/>
      <c r="JP87" s="9"/>
      <c r="JY87" s="9"/>
      <c r="KH87" s="9"/>
      <c r="KQ87" s="9"/>
      <c r="KZ87" s="9"/>
      <c r="MA87" s="9"/>
      <c r="MJ87" s="9"/>
      <c r="MS87" s="9"/>
      <c r="NB87" s="9"/>
      <c r="NK87" s="9"/>
      <c r="NT87" s="9"/>
      <c r="NU87">
        <v>0</v>
      </c>
      <c r="NV87" s="9"/>
      <c r="NW87">
        <v>0</v>
      </c>
      <c r="NX87" s="9"/>
      <c r="NY87">
        <v>1032.1499999999965</v>
      </c>
      <c r="NZ87" s="9"/>
      <c r="OA87">
        <v>0</v>
      </c>
    </row>
    <row r="88" spans="1:391" s="39" customFormat="1" ht="18">
      <c r="A88" s="41" t="s">
        <v>3398</v>
      </c>
      <c r="B88" s="46">
        <f t="shared" si="2"/>
        <v>10848.299999999994</v>
      </c>
      <c r="C88" s="42"/>
      <c r="D88" s="50">
        <v>0</v>
      </c>
      <c r="E88" s="485">
        <v>0</v>
      </c>
      <c r="F88" s="50">
        <v>0</v>
      </c>
      <c r="G88" s="50">
        <f>'Punten per wedstrijd'!E191</f>
        <v>256.89999999999998</v>
      </c>
      <c r="H88" s="465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5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5"/>
      <c r="S88" s="453">
        <v>0</v>
      </c>
      <c r="T88" s="50">
        <v>0</v>
      </c>
      <c r="U88" s="498">
        <v>0</v>
      </c>
      <c r="V88" s="50">
        <f>'Punten per wedstrijd'!F87</f>
        <v>430.69999999999982</v>
      </c>
      <c r="W88" s="465"/>
      <c r="X88" s="50">
        <v>0</v>
      </c>
      <c r="Y88" s="50">
        <v>0</v>
      </c>
      <c r="Z88" s="50">
        <v>0</v>
      </c>
      <c r="AA88" s="50">
        <v>378.20000000000027</v>
      </c>
      <c r="AB88" s="465"/>
      <c r="AC88" s="50">
        <v>0</v>
      </c>
      <c r="AD88" s="50">
        <v>0</v>
      </c>
      <c r="AE88" s="50">
        <v>0</v>
      </c>
      <c r="AF88" s="50">
        <v>756.20000000000073</v>
      </c>
      <c r="AG88" s="465"/>
      <c r="AH88" s="50">
        <v>0</v>
      </c>
      <c r="AI88" s="50">
        <v>0</v>
      </c>
      <c r="AJ88" s="50">
        <v>0</v>
      </c>
      <c r="AK88" s="50">
        <v>517.05000000000018</v>
      </c>
      <c r="AL88" s="465"/>
      <c r="AM88" s="453">
        <v>0</v>
      </c>
      <c r="AN88" s="453">
        <v>0</v>
      </c>
      <c r="AO88" s="453">
        <v>0</v>
      </c>
      <c r="AP88" s="50">
        <v>690.55000000000018</v>
      </c>
      <c r="AQ88" s="465"/>
      <c r="AR88" s="50">
        <v>0</v>
      </c>
      <c r="AS88" s="50">
        <v>0</v>
      </c>
      <c r="AT88" s="50">
        <v>0</v>
      </c>
      <c r="AU88" s="50">
        <v>398.3</v>
      </c>
      <c r="AV88" s="465"/>
      <c r="AW88" s="50">
        <v>0</v>
      </c>
      <c r="AX88" s="50">
        <v>0</v>
      </c>
      <c r="AY88" s="50">
        <v>0</v>
      </c>
      <c r="AZ88" s="50">
        <v>353.09999999999945</v>
      </c>
      <c r="BA88" s="465"/>
      <c r="BB88" s="485">
        <v>0</v>
      </c>
      <c r="BC88" s="50">
        <v>0</v>
      </c>
      <c r="BD88" s="50">
        <v>0</v>
      </c>
      <c r="BE88" s="50">
        <v>621.79999999999995</v>
      </c>
      <c r="BF88" s="465"/>
      <c r="BG88" s="50">
        <v>0</v>
      </c>
      <c r="BH88" s="50">
        <v>0</v>
      </c>
      <c r="BI88" s="50">
        <v>0</v>
      </c>
      <c r="BJ88" s="50">
        <v>454.7</v>
      </c>
      <c r="BK88" s="465"/>
      <c r="BL88" s="50">
        <v>0</v>
      </c>
      <c r="BM88" s="50">
        <v>0</v>
      </c>
      <c r="BN88" s="50">
        <v>0</v>
      </c>
      <c r="BO88" s="50">
        <v>450.6</v>
      </c>
      <c r="BP88" s="465"/>
      <c r="BQ88" s="50">
        <v>0</v>
      </c>
      <c r="BR88" s="50">
        <v>0</v>
      </c>
      <c r="BS88" s="50">
        <v>0</v>
      </c>
      <c r="BT88" s="50">
        <v>734.55000000000018</v>
      </c>
      <c r="BU88" s="465"/>
      <c r="BV88" s="50">
        <v>0</v>
      </c>
      <c r="BW88" s="50">
        <v>0</v>
      </c>
      <c r="BX88" s="50">
        <v>0</v>
      </c>
      <c r="BY88" s="50">
        <v>276.69999999999891</v>
      </c>
      <c r="BZ88" s="465"/>
      <c r="CA88" s="50">
        <v>0</v>
      </c>
      <c r="CB88" s="50">
        <v>0</v>
      </c>
      <c r="CC88" s="50">
        <v>0</v>
      </c>
      <c r="CD88" s="50">
        <v>646.449999999998</v>
      </c>
      <c r="CE88" s="465"/>
      <c r="CF88" s="50">
        <v>0</v>
      </c>
      <c r="CG88" s="50">
        <v>0</v>
      </c>
      <c r="CH88" s="50">
        <v>0</v>
      </c>
      <c r="CI88" s="50">
        <v>304.59999999999854</v>
      </c>
      <c r="CJ88" s="465"/>
      <c r="CK88" s="50">
        <v>0</v>
      </c>
      <c r="CL88" s="50">
        <v>0</v>
      </c>
      <c r="CM88" s="50">
        <v>0</v>
      </c>
      <c r="CN88" s="50">
        <v>184.5</v>
      </c>
      <c r="CO88" s="465"/>
      <c r="CP88" s="528">
        <v>0</v>
      </c>
      <c r="CQ88" s="528">
        <v>0</v>
      </c>
      <c r="CR88" s="528">
        <v>0</v>
      </c>
      <c r="CS88" s="50">
        <v>166.49999999999818</v>
      </c>
      <c r="CT88" s="465"/>
      <c r="CU88" s="50">
        <v>0</v>
      </c>
      <c r="CV88" s="50">
        <v>0</v>
      </c>
      <c r="CW88" s="50">
        <v>0</v>
      </c>
      <c r="CX88" s="50">
        <v>49.899999999999636</v>
      </c>
      <c r="CY88" s="465"/>
      <c r="CZ88" s="50">
        <v>0</v>
      </c>
      <c r="DA88" s="50">
        <v>0</v>
      </c>
      <c r="DB88" s="50">
        <v>0</v>
      </c>
      <c r="DC88" s="50">
        <v>164.89999999999998</v>
      </c>
      <c r="DD88" s="465"/>
      <c r="DE88" s="528">
        <v>0</v>
      </c>
      <c r="DF88" s="528">
        <v>0</v>
      </c>
      <c r="DG88" s="528">
        <v>0</v>
      </c>
      <c r="DH88" s="50">
        <v>1689.5999999999985</v>
      </c>
      <c r="DI88" s="465"/>
      <c r="DJ88" s="528">
        <v>0</v>
      </c>
      <c r="DK88" s="528">
        <v>0</v>
      </c>
      <c r="DL88" s="528">
        <v>0</v>
      </c>
      <c r="DM88" s="50">
        <v>627.49999999999818</v>
      </c>
      <c r="DN88" s="465"/>
      <c r="DO88" s="50">
        <v>0</v>
      </c>
      <c r="DP88" s="50">
        <v>0</v>
      </c>
      <c r="DQ88" s="50">
        <v>0</v>
      </c>
      <c r="DR88" s="50">
        <v>215.40000000000327</v>
      </c>
      <c r="DS88" s="465"/>
      <c r="DT88" s="50"/>
      <c r="DU88" s="50"/>
      <c r="DV88" s="50"/>
      <c r="DW88" s="50"/>
      <c r="DX88" s="465"/>
      <c r="DY88" s="50"/>
      <c r="DZ88" s="50"/>
      <c r="EA88" s="50"/>
      <c r="EB88" s="50"/>
      <c r="EC88" s="465"/>
      <c r="ED88" s="50"/>
      <c r="EE88" s="50"/>
      <c r="EF88" s="50"/>
      <c r="EG88" s="50"/>
      <c r="EH88" s="465"/>
      <c r="EI88" s="50"/>
      <c r="EJ88" s="50"/>
      <c r="EK88" s="50"/>
      <c r="EL88" s="50"/>
      <c r="EM88" s="465"/>
      <c r="EN88" s="50"/>
      <c r="EO88" s="50"/>
      <c r="EP88" s="50"/>
      <c r="EQ88" s="50"/>
      <c r="ER88" s="465"/>
      <c r="ES88" s="50"/>
      <c r="ET88" s="50"/>
      <c r="EU88" s="50"/>
      <c r="EV88" s="50"/>
      <c r="EW88" s="465"/>
      <c r="EX88" s="50"/>
      <c r="EY88" s="50"/>
      <c r="EZ88" s="50"/>
      <c r="FA88" s="50"/>
      <c r="FB88" s="465"/>
      <c r="FC88" s="50"/>
      <c r="FD88" s="50"/>
      <c r="FE88" s="50"/>
      <c r="FF88" s="50"/>
      <c r="FG88" s="465"/>
      <c r="FH88" s="50"/>
      <c r="FI88" s="50"/>
      <c r="FJ88" s="50"/>
      <c r="FK88" s="50"/>
      <c r="FL88" s="465"/>
      <c r="FM88" s="50"/>
      <c r="FN88" s="50"/>
      <c r="FO88" s="50"/>
      <c r="FP88" s="50"/>
      <c r="FQ88" s="465"/>
      <c r="FR88" s="50"/>
      <c r="FS88" s="50"/>
      <c r="FT88" s="50"/>
      <c r="FU88" s="50"/>
      <c r="FV88" s="465"/>
      <c r="FW88" s="50"/>
      <c r="FX88" s="50"/>
      <c r="FY88" s="50"/>
      <c r="FZ88" s="50"/>
      <c r="GA88" s="465"/>
      <c r="GB88" s="50"/>
      <c r="GC88" s="50"/>
      <c r="GD88" s="50"/>
      <c r="GE88" s="50"/>
      <c r="GF88" s="465"/>
      <c r="GG88" s="50"/>
      <c r="GH88" s="50"/>
      <c r="GI88" s="50"/>
      <c r="GJ88" s="50"/>
      <c r="GK88" s="465"/>
      <c r="GL88" s="50"/>
      <c r="GM88" s="50"/>
      <c r="GN88" s="50"/>
      <c r="GO88" s="50"/>
      <c r="GP88" s="465"/>
      <c r="GU88" s="21"/>
      <c r="GV88" s="37"/>
      <c r="HD88" s="458"/>
      <c r="HE88" s="37"/>
      <c r="HM88" s="21"/>
      <c r="HN88" s="37"/>
      <c r="HV88" s="21"/>
      <c r="HW88" s="37"/>
      <c r="IE88" s="21"/>
      <c r="IF88" s="37"/>
      <c r="IN88" s="21"/>
      <c r="IO88" s="37"/>
      <c r="IW88" s="21"/>
      <c r="IX88" s="37"/>
      <c r="JF88" s="21"/>
      <c r="JG88" s="37"/>
      <c r="JO88" s="21"/>
      <c r="JP88" s="37"/>
      <c r="JX88" s="21"/>
      <c r="JY88" s="37"/>
      <c r="KG88" s="21"/>
      <c r="KH88" s="37"/>
      <c r="KP88" s="21"/>
      <c r="KQ88" s="37"/>
      <c r="KY88" s="21"/>
      <c r="KZ88" s="37"/>
      <c r="LZ88" s="21"/>
      <c r="MA88" s="37"/>
      <c r="MI88" s="21"/>
      <c r="MJ88" s="37"/>
      <c r="MR88" s="21"/>
      <c r="MS88" s="37"/>
      <c r="NA88" s="21"/>
      <c r="NB88" s="37"/>
      <c r="NJ88" s="21"/>
      <c r="NK88" s="37"/>
      <c r="NS88" s="21"/>
      <c r="NT88" s="37"/>
      <c r="NU88" s="21"/>
      <c r="NV88" s="37"/>
      <c r="NW88" s="21"/>
      <c r="NX88" s="21"/>
      <c r="NY88" s="21"/>
      <c r="NZ88" s="37"/>
      <c r="OA88" s="37"/>
    </row>
    <row r="89" spans="1:391" ht="18">
      <c r="A89" s="41" t="s">
        <v>31</v>
      </c>
      <c r="B89" s="46">
        <f t="shared" si="2"/>
        <v>58614.06249999984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5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5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5"/>
      <c r="S89" s="453">
        <v>31.875</v>
      </c>
      <c r="T89" s="50">
        <v>108.89999999999998</v>
      </c>
      <c r="U89" s="498">
        <v>144</v>
      </c>
      <c r="V89" s="50">
        <f>'Punten per wedstrijd'!F88</f>
        <v>222.79999999999973</v>
      </c>
      <c r="W89" s="465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5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5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5"/>
      <c r="AM89" s="453">
        <v>108.64999999999998</v>
      </c>
      <c r="AN89" s="453">
        <v>232.19999999999936</v>
      </c>
      <c r="AO89" s="453">
        <v>318</v>
      </c>
      <c r="AP89" s="50">
        <v>525.99999999999727</v>
      </c>
      <c r="AQ89" s="465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5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5"/>
      <c r="BB89" s="50">
        <v>0</v>
      </c>
      <c r="BC89" s="50">
        <v>136.89999999999964</v>
      </c>
      <c r="BD89" s="50">
        <v>173.17499999999973</v>
      </c>
      <c r="BE89" s="50">
        <v>400</v>
      </c>
      <c r="BF89" s="465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5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5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5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5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5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5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5"/>
      <c r="CP89" s="528">
        <v>160.14999999999964</v>
      </c>
      <c r="CQ89" s="528">
        <v>279.09999999999854</v>
      </c>
      <c r="CR89" s="528">
        <v>318.075000000003</v>
      </c>
      <c r="CS89" s="50">
        <v>385.90000000000146</v>
      </c>
      <c r="CT89" s="465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5"/>
      <c r="CZ89" s="50">
        <v>0</v>
      </c>
      <c r="DA89" s="50">
        <v>38.999999999998181</v>
      </c>
      <c r="DB89" s="50">
        <v>173.02500000000055</v>
      </c>
      <c r="DC89" s="50">
        <v>294</v>
      </c>
      <c r="DD89" s="465"/>
      <c r="DE89" s="528">
        <v>293.82500000000027</v>
      </c>
      <c r="DF89" s="528">
        <v>1685.3000000000011</v>
      </c>
      <c r="DG89" s="528">
        <v>1423.8749999999998</v>
      </c>
      <c r="DH89" s="50">
        <v>2310.8999999999978</v>
      </c>
      <c r="DI89" s="465"/>
      <c r="DJ89" s="528">
        <v>248.45000000000027</v>
      </c>
      <c r="DK89" s="528">
        <v>215.34999999999945</v>
      </c>
      <c r="DL89" s="528">
        <v>514.27500000000327</v>
      </c>
      <c r="DM89" s="50">
        <v>799.89999999999964</v>
      </c>
      <c r="DN89" s="465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5"/>
      <c r="DT89" s="50">
        <v>1013.3499999999985</v>
      </c>
      <c r="DU89" s="50">
        <v>2386.550000000002</v>
      </c>
      <c r="DV89" s="50">
        <v>2318.3249999999948</v>
      </c>
      <c r="DW89" s="50">
        <v>4218.3000000000593</v>
      </c>
      <c r="DX89" s="465"/>
      <c r="DY89" s="50">
        <v>0</v>
      </c>
      <c r="DZ89" s="50">
        <v>0</v>
      </c>
      <c r="EA89" s="50">
        <v>0</v>
      </c>
      <c r="EB89" s="50">
        <v>0</v>
      </c>
      <c r="EC89" s="465"/>
      <c r="ED89" s="50">
        <v>86.749999999999091</v>
      </c>
      <c r="EE89" s="50">
        <v>0</v>
      </c>
      <c r="EF89" s="50">
        <v>117.07499999999345</v>
      </c>
      <c r="EG89" s="50">
        <v>387.00000000000364</v>
      </c>
      <c r="EH89" s="465"/>
      <c r="EI89" s="50">
        <v>87.375</v>
      </c>
      <c r="EJ89" s="50">
        <v>212.55000000000086</v>
      </c>
      <c r="EK89" s="50">
        <v>261.22499999999945</v>
      </c>
      <c r="EL89" s="50">
        <v>306</v>
      </c>
      <c r="EM89" s="465"/>
      <c r="EN89" s="50">
        <v>55.599999999999454</v>
      </c>
      <c r="EO89" s="50">
        <v>236.39999999999964</v>
      </c>
      <c r="EP89" s="50">
        <v>111.89999999999782</v>
      </c>
      <c r="EQ89" s="50">
        <v>0</v>
      </c>
      <c r="ER89" s="465"/>
      <c r="ES89" s="50">
        <v>50.874999999999091</v>
      </c>
      <c r="ET89" s="50">
        <v>0</v>
      </c>
      <c r="EU89" s="50">
        <v>0</v>
      </c>
      <c r="EV89" s="50">
        <v>290.70000000000437</v>
      </c>
      <c r="EW89" s="465"/>
      <c r="EX89" s="50">
        <v>943.94999999999891</v>
      </c>
      <c r="EY89" s="50">
        <v>1540.3000000000056</v>
      </c>
      <c r="EZ89" s="50">
        <v>2260.574999999797</v>
      </c>
      <c r="FA89" s="50">
        <v>4599.8999999999996</v>
      </c>
      <c r="FB89" s="465"/>
      <c r="FC89" s="50">
        <v>39.099999999998545</v>
      </c>
      <c r="FD89" s="50">
        <v>88.5</v>
      </c>
      <c r="FE89" s="50">
        <v>211.94999999999618</v>
      </c>
      <c r="FF89" s="50">
        <v>231.00000000000728</v>
      </c>
      <c r="FG89" s="465"/>
      <c r="FH89" s="50">
        <v>92.274999999998727</v>
      </c>
      <c r="FI89" s="50">
        <v>0</v>
      </c>
      <c r="FJ89" s="50">
        <v>0</v>
      </c>
      <c r="FK89" s="50">
        <v>234.00000000000364</v>
      </c>
      <c r="FL89" s="465"/>
      <c r="FM89" s="50">
        <v>35.749999999999091</v>
      </c>
      <c r="FN89" s="50">
        <v>0</v>
      </c>
      <c r="FO89" s="50">
        <v>0</v>
      </c>
      <c r="FP89" s="50">
        <v>566.50000000000364</v>
      </c>
      <c r="FQ89" s="465"/>
      <c r="FR89" s="50">
        <v>37.600000000000364</v>
      </c>
      <c r="FS89" s="50">
        <v>0</v>
      </c>
      <c r="FT89" s="50">
        <v>0</v>
      </c>
      <c r="FU89" s="50">
        <v>0</v>
      </c>
      <c r="FV89" s="465"/>
      <c r="FW89" s="50">
        <v>158.49999999999727</v>
      </c>
      <c r="FX89" s="50">
        <v>14.400000000001</v>
      </c>
      <c r="FY89" s="50">
        <v>442.19999999999618</v>
      </c>
      <c r="FZ89" s="50">
        <v>438.30000000000655</v>
      </c>
      <c r="GA89" s="465"/>
      <c r="GB89" s="50">
        <v>125.52499999999782</v>
      </c>
      <c r="GC89" s="50">
        <v>0</v>
      </c>
      <c r="GD89" s="50">
        <v>0</v>
      </c>
      <c r="GE89" s="50">
        <v>0</v>
      </c>
      <c r="GF89" s="465"/>
      <c r="GG89" s="50">
        <v>62.049999999996544</v>
      </c>
      <c r="GH89" s="50">
        <v>412.25000000000364</v>
      </c>
      <c r="GI89" s="50">
        <v>1147.1249999999891</v>
      </c>
      <c r="GJ89" s="50">
        <v>1405.5000000000146</v>
      </c>
      <c r="GK89" s="465"/>
      <c r="GL89" s="50">
        <v>56.25</v>
      </c>
      <c r="GM89" s="50">
        <v>135.50000000000182</v>
      </c>
      <c r="GN89" s="50">
        <v>238.49999999998909</v>
      </c>
      <c r="GO89" s="50">
        <v>403.50000000001091</v>
      </c>
      <c r="GP89" s="465"/>
      <c r="GU89" s="18"/>
      <c r="GV89" s="9"/>
      <c r="HD89" s="18"/>
      <c r="HE89" s="9"/>
      <c r="HM89" s="18"/>
      <c r="HN89" s="9"/>
      <c r="HW89" s="9"/>
      <c r="IF89" s="9"/>
      <c r="IO89" s="9"/>
      <c r="IX89" s="9"/>
      <c r="JG89" s="9"/>
      <c r="JP89" s="9"/>
      <c r="JY89" s="9"/>
      <c r="KH89" s="9"/>
      <c r="KQ89" s="9"/>
      <c r="KZ89" s="9"/>
      <c r="MA89" s="9"/>
      <c r="MJ89" s="9"/>
      <c r="MS89" s="9"/>
      <c r="NB89" s="9"/>
      <c r="NK89" s="9"/>
      <c r="NT89" s="9"/>
      <c r="NU89">
        <v>0</v>
      </c>
      <c r="NV89" s="9"/>
      <c r="NW89">
        <v>0</v>
      </c>
      <c r="NX89" s="9"/>
      <c r="NY89">
        <v>980.32499999999891</v>
      </c>
      <c r="NZ89" s="9"/>
      <c r="OA89">
        <v>0</v>
      </c>
    </row>
    <row r="90" spans="1:391" ht="18">
      <c r="A90" s="41" t="s">
        <v>790</v>
      </c>
      <c r="B90" s="46">
        <f t="shared" si="2"/>
        <v>49400.224999999591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5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5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5"/>
      <c r="S90" s="453">
        <v>102.62499999999983</v>
      </c>
      <c r="T90" s="50">
        <v>147.19999999999993</v>
      </c>
      <c r="U90" s="498">
        <v>230.10000000000014</v>
      </c>
      <c r="V90" s="50">
        <f>'Punten per wedstrijd'!F89</f>
        <v>421.59999999999968</v>
      </c>
      <c r="W90" s="465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5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5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5"/>
      <c r="AM90" s="453">
        <v>156.59999999999968</v>
      </c>
      <c r="AN90" s="453">
        <v>296.10000000000036</v>
      </c>
      <c r="AO90" s="453">
        <v>246.97500000000014</v>
      </c>
      <c r="AP90" s="50">
        <v>489.00000000000182</v>
      </c>
      <c r="AQ90" s="465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5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5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5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5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5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5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5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5"/>
      <c r="CF90" s="50">
        <v>0</v>
      </c>
      <c r="CG90" s="50">
        <v>177.94999999999936</v>
      </c>
      <c r="CH90" s="50">
        <v>114</v>
      </c>
      <c r="CI90" s="50">
        <v>256.89999999999873</v>
      </c>
      <c r="CJ90" s="465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5"/>
      <c r="CP90" s="528">
        <v>120.37500000000045</v>
      </c>
      <c r="CQ90" s="528">
        <v>197.64999999999827</v>
      </c>
      <c r="CR90" s="528">
        <v>258.00000000000273</v>
      </c>
      <c r="CS90" s="50">
        <v>336.10000000000036</v>
      </c>
      <c r="CT90" s="465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5"/>
      <c r="CZ90" s="50">
        <v>0</v>
      </c>
      <c r="DA90" s="50">
        <v>106.24999999999636</v>
      </c>
      <c r="DB90" s="50">
        <v>105.30000000000246</v>
      </c>
      <c r="DC90" s="50">
        <v>190</v>
      </c>
      <c r="DD90" s="465"/>
      <c r="DE90" s="528">
        <v>477.19999999999982</v>
      </c>
      <c r="DF90" s="528">
        <v>1100.2999999999984</v>
      </c>
      <c r="DG90" s="528">
        <v>1191.4499999999998</v>
      </c>
      <c r="DH90" s="50">
        <v>892.70000000000073</v>
      </c>
      <c r="DI90" s="465"/>
      <c r="DJ90" s="528">
        <v>176.375</v>
      </c>
      <c r="DK90" s="528">
        <v>186.64999999999964</v>
      </c>
      <c r="DL90" s="528">
        <v>604.27500000000327</v>
      </c>
      <c r="DM90" s="50">
        <v>540.70000000000073</v>
      </c>
      <c r="DN90" s="465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5"/>
      <c r="DT90" s="50">
        <v>844.29999999999882</v>
      </c>
      <c r="DU90" s="50">
        <v>2003.3750000000009</v>
      </c>
      <c r="DV90" s="50">
        <v>2359.6499999999978</v>
      </c>
      <c r="DW90" s="50">
        <v>4338.2999999999192</v>
      </c>
      <c r="DX90" s="465"/>
      <c r="DY90" s="50">
        <v>104.49999999999909</v>
      </c>
      <c r="DZ90" s="50">
        <v>0</v>
      </c>
      <c r="EA90" s="50">
        <v>0</v>
      </c>
      <c r="EB90" s="50">
        <v>0</v>
      </c>
      <c r="EC90" s="465"/>
      <c r="ED90" s="50">
        <v>47.449999999998909</v>
      </c>
      <c r="EE90" s="50">
        <v>0</v>
      </c>
      <c r="EF90" s="50">
        <v>81.224999999993997</v>
      </c>
      <c r="EG90" s="50">
        <v>258.99999999999272</v>
      </c>
      <c r="EH90" s="465"/>
      <c r="EI90" s="50">
        <v>63.324999999999818</v>
      </c>
      <c r="EJ90" s="50">
        <v>199.04999999999973</v>
      </c>
      <c r="EK90" s="50">
        <v>288.89999999999782</v>
      </c>
      <c r="EL90" s="50">
        <v>203.19999999998618</v>
      </c>
      <c r="EM90" s="465"/>
      <c r="EN90" s="50">
        <v>91.499999999998181</v>
      </c>
      <c r="EO90" s="50">
        <v>302.70000000000073</v>
      </c>
      <c r="EP90" s="50">
        <v>301.35000000000218</v>
      </c>
      <c r="EQ90" s="50">
        <v>0</v>
      </c>
      <c r="ER90" s="465"/>
      <c r="ES90" s="50">
        <v>122.36250000000018</v>
      </c>
      <c r="ET90" s="50">
        <v>0</v>
      </c>
      <c r="EU90" s="50">
        <v>0</v>
      </c>
      <c r="EV90" s="50">
        <v>377.49999999998909</v>
      </c>
      <c r="EW90" s="465"/>
      <c r="EX90" s="50">
        <v>447.74999999999818</v>
      </c>
      <c r="EY90" s="50">
        <v>1147.2999999999774</v>
      </c>
      <c r="EZ90" s="50">
        <v>1466.0249999998859</v>
      </c>
      <c r="FA90" s="50">
        <v>3570.1999999999994</v>
      </c>
      <c r="FB90" s="465"/>
      <c r="FC90" s="50">
        <v>28.674999999999272</v>
      </c>
      <c r="FD90" s="50">
        <v>92.400000000000546</v>
      </c>
      <c r="FE90" s="50">
        <v>335.70000000000164</v>
      </c>
      <c r="FF90" s="50">
        <v>187.39999999999054</v>
      </c>
      <c r="FG90" s="465"/>
      <c r="FH90" s="50">
        <v>143.74999999999909</v>
      </c>
      <c r="FI90" s="50">
        <v>0</v>
      </c>
      <c r="FJ90" s="50">
        <v>0</v>
      </c>
      <c r="FK90" s="50">
        <v>305.09999999998763</v>
      </c>
      <c r="FL90" s="465"/>
      <c r="FM90" s="50">
        <v>61.387499999999818</v>
      </c>
      <c r="FN90" s="50">
        <v>0</v>
      </c>
      <c r="FO90" s="50">
        <v>0</v>
      </c>
      <c r="FP90" s="50">
        <v>356.69999999998618</v>
      </c>
      <c r="FQ90" s="465"/>
      <c r="FR90" s="50">
        <v>67.324999999999363</v>
      </c>
      <c r="FS90" s="50">
        <v>0</v>
      </c>
      <c r="FT90" s="50">
        <v>0</v>
      </c>
      <c r="FU90" s="50">
        <v>0</v>
      </c>
      <c r="FV90" s="465"/>
      <c r="FW90" s="50">
        <v>54.649999999997817</v>
      </c>
      <c r="FX90" s="50">
        <v>37.25</v>
      </c>
      <c r="FY90" s="50">
        <v>283.01249999999618</v>
      </c>
      <c r="FZ90" s="50">
        <v>331.59999999999127</v>
      </c>
      <c r="GA90" s="465"/>
      <c r="GB90" s="50">
        <v>110.92499999999836</v>
      </c>
      <c r="GC90" s="50">
        <v>0</v>
      </c>
      <c r="GD90" s="50">
        <v>0</v>
      </c>
      <c r="GE90" s="50">
        <v>0</v>
      </c>
      <c r="GF90" s="465"/>
      <c r="GG90" s="50">
        <v>144.149999999996</v>
      </c>
      <c r="GH90" s="50">
        <v>546.80000000000109</v>
      </c>
      <c r="GI90" s="50">
        <v>988.34999999999127</v>
      </c>
      <c r="GJ90" s="50">
        <v>790.6999999999789</v>
      </c>
      <c r="GK90" s="465"/>
      <c r="GL90" s="50">
        <v>69.875000000000909</v>
      </c>
      <c r="GM90" s="50">
        <v>191.12499999999818</v>
      </c>
      <c r="GN90" s="50">
        <v>194.81249999999454</v>
      </c>
      <c r="GO90" s="50">
        <v>411.99999999999636</v>
      </c>
      <c r="GP90" s="465"/>
      <c r="GU90" s="18"/>
      <c r="GV90" s="9"/>
      <c r="HD90" s="18"/>
      <c r="HE90" s="9"/>
      <c r="HM90" s="18"/>
      <c r="HN90" s="9"/>
      <c r="HW90" s="9"/>
      <c r="IF90" s="9"/>
      <c r="IO90" s="9"/>
      <c r="IX90" s="9"/>
      <c r="JG90" s="9"/>
      <c r="JP90" s="9"/>
      <c r="JY90" s="9"/>
      <c r="KH90" s="9"/>
      <c r="KQ90" s="9"/>
      <c r="KZ90" s="9"/>
      <c r="MA90" s="9"/>
      <c r="MJ90" s="9"/>
      <c r="MS90" s="9"/>
      <c r="NB90" s="9"/>
      <c r="NK90" s="9"/>
      <c r="NT90" s="9"/>
      <c r="NU90">
        <v>0</v>
      </c>
      <c r="NV90" s="9"/>
      <c r="NW90">
        <v>0</v>
      </c>
      <c r="NX90" s="9"/>
      <c r="NY90">
        <v>1072.1249999999959</v>
      </c>
      <c r="NZ90" s="9"/>
      <c r="OA90">
        <v>0</v>
      </c>
    </row>
    <row r="91" spans="1:391" s="39" customFormat="1" ht="18">
      <c r="A91" s="41" t="s">
        <v>3382</v>
      </c>
      <c r="B91" s="46">
        <f t="shared" si="2"/>
        <v>11428.450000000004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5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5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5"/>
      <c r="S91" s="453">
        <v>0</v>
      </c>
      <c r="T91" s="50">
        <v>0</v>
      </c>
      <c r="U91" s="498">
        <v>0</v>
      </c>
      <c r="V91" s="50">
        <f>'Punten per wedstrijd'!F90</f>
        <v>567.34999999999991</v>
      </c>
      <c r="W91" s="465"/>
      <c r="X91" s="50">
        <v>0</v>
      </c>
      <c r="Y91" s="50">
        <v>0</v>
      </c>
      <c r="Z91" s="50">
        <v>0</v>
      </c>
      <c r="AA91" s="50">
        <v>406.10000000000036</v>
      </c>
      <c r="AB91" s="465"/>
      <c r="AC91" s="50">
        <v>0</v>
      </c>
      <c r="AD91" s="50">
        <v>0</v>
      </c>
      <c r="AE91" s="50">
        <v>0</v>
      </c>
      <c r="AF91" s="50">
        <v>523.80000000000018</v>
      </c>
      <c r="AG91" s="465"/>
      <c r="AH91" s="50">
        <v>0</v>
      </c>
      <c r="AI91" s="50">
        <v>0</v>
      </c>
      <c r="AJ91" s="50">
        <v>0</v>
      </c>
      <c r="AK91" s="50">
        <v>347.5</v>
      </c>
      <c r="AL91" s="465"/>
      <c r="AM91" s="453">
        <v>0</v>
      </c>
      <c r="AN91" s="453">
        <v>0</v>
      </c>
      <c r="AO91" s="453">
        <v>0</v>
      </c>
      <c r="AP91" s="50">
        <v>831.34999999999945</v>
      </c>
      <c r="AQ91" s="465"/>
      <c r="AR91" s="50">
        <v>0</v>
      </c>
      <c r="AS91" s="50">
        <v>0</v>
      </c>
      <c r="AT91" s="50">
        <v>0</v>
      </c>
      <c r="AU91" s="50">
        <v>240.3</v>
      </c>
      <c r="AV91" s="465"/>
      <c r="AW91" s="50">
        <v>0</v>
      </c>
      <c r="AX91" s="50">
        <v>0</v>
      </c>
      <c r="AY91" s="50">
        <v>0</v>
      </c>
      <c r="AZ91" s="50">
        <v>611.29999999999927</v>
      </c>
      <c r="BA91" s="465"/>
      <c r="BB91" s="50">
        <v>0</v>
      </c>
      <c r="BC91" s="50">
        <v>0</v>
      </c>
      <c r="BD91" s="50">
        <v>0</v>
      </c>
      <c r="BE91" s="50">
        <v>742.89999999999986</v>
      </c>
      <c r="BF91" s="465"/>
      <c r="BG91" s="50">
        <v>0</v>
      </c>
      <c r="BH91" s="50">
        <v>0</v>
      </c>
      <c r="BI91" s="50">
        <v>0</v>
      </c>
      <c r="BJ91" s="50">
        <v>424.90000000000003</v>
      </c>
      <c r="BK91" s="465"/>
      <c r="BL91" s="50">
        <v>0</v>
      </c>
      <c r="BM91" s="50">
        <v>0</v>
      </c>
      <c r="BN91" s="50">
        <v>0</v>
      </c>
      <c r="BO91" s="50">
        <v>538.4</v>
      </c>
      <c r="BP91" s="465"/>
      <c r="BQ91" s="50">
        <v>0</v>
      </c>
      <c r="BR91" s="50">
        <v>0</v>
      </c>
      <c r="BS91" s="50">
        <v>0</v>
      </c>
      <c r="BT91" s="50">
        <v>806.50000000000091</v>
      </c>
      <c r="BU91" s="465"/>
      <c r="BV91" s="50">
        <v>0</v>
      </c>
      <c r="BW91" s="50">
        <v>0</v>
      </c>
      <c r="BX91" s="50">
        <v>0</v>
      </c>
      <c r="BY91" s="50">
        <v>44.800000000000182</v>
      </c>
      <c r="BZ91" s="465"/>
      <c r="CA91" s="50">
        <v>0</v>
      </c>
      <c r="CB91" s="50">
        <v>0</v>
      </c>
      <c r="CC91" s="50">
        <v>0</v>
      </c>
      <c r="CD91" s="50">
        <v>600.50000000000182</v>
      </c>
      <c r="CE91" s="465"/>
      <c r="CF91" s="50">
        <v>0</v>
      </c>
      <c r="CG91" s="50">
        <v>0</v>
      </c>
      <c r="CH91" s="50">
        <v>0</v>
      </c>
      <c r="CI91" s="50">
        <v>421.50000000000182</v>
      </c>
      <c r="CJ91" s="465"/>
      <c r="CK91" s="50">
        <v>0</v>
      </c>
      <c r="CL91" s="50">
        <v>0</v>
      </c>
      <c r="CM91" s="50">
        <v>0</v>
      </c>
      <c r="CN91" s="50">
        <v>237.2</v>
      </c>
      <c r="CO91" s="465"/>
      <c r="CP91" s="528">
        <v>0</v>
      </c>
      <c r="CQ91" s="528">
        <v>0</v>
      </c>
      <c r="CR91" s="528">
        <v>0</v>
      </c>
      <c r="CS91" s="50">
        <v>389.60000000000218</v>
      </c>
      <c r="CT91" s="465"/>
      <c r="CU91" s="50">
        <v>0</v>
      </c>
      <c r="CV91" s="50">
        <v>0</v>
      </c>
      <c r="CW91" s="50">
        <v>0</v>
      </c>
      <c r="CX91" s="50">
        <v>35.80000000000291</v>
      </c>
      <c r="CY91" s="465"/>
      <c r="CZ91" s="50">
        <v>0</v>
      </c>
      <c r="DA91" s="50">
        <v>0</v>
      </c>
      <c r="DB91" s="50">
        <v>0</v>
      </c>
      <c r="DC91" s="50">
        <v>155.4</v>
      </c>
      <c r="DD91" s="465"/>
      <c r="DE91" s="528">
        <v>0</v>
      </c>
      <c r="DF91" s="528">
        <v>0</v>
      </c>
      <c r="DG91" s="528">
        <v>0</v>
      </c>
      <c r="DH91" s="50">
        <v>1878.0499999999956</v>
      </c>
      <c r="DI91" s="465"/>
      <c r="DJ91" s="528">
        <v>0</v>
      </c>
      <c r="DK91" s="528">
        <v>0</v>
      </c>
      <c r="DL91" s="528">
        <v>0</v>
      </c>
      <c r="DM91" s="50">
        <v>321.89999999999782</v>
      </c>
      <c r="DN91" s="465"/>
      <c r="DO91" s="50">
        <v>0</v>
      </c>
      <c r="DP91" s="50">
        <v>0</v>
      </c>
      <c r="DQ91" s="50">
        <v>0</v>
      </c>
      <c r="DR91" s="50">
        <v>443.20000000000255</v>
      </c>
      <c r="DS91" s="465"/>
      <c r="DT91" s="50"/>
      <c r="DU91" s="50"/>
      <c r="DV91" s="50"/>
      <c r="DW91" s="50"/>
      <c r="DX91" s="465"/>
      <c r="DY91" s="50"/>
      <c r="DZ91" s="50"/>
      <c r="EA91" s="50"/>
      <c r="EB91" s="50"/>
      <c r="EC91" s="465"/>
      <c r="ED91" s="50"/>
      <c r="EE91" s="50"/>
      <c r="EF91" s="50"/>
      <c r="EG91" s="50"/>
      <c r="EH91" s="465"/>
      <c r="EI91" s="50"/>
      <c r="EJ91" s="50"/>
      <c r="EK91" s="50"/>
      <c r="EL91" s="50"/>
      <c r="EM91" s="465"/>
      <c r="EN91" s="50"/>
      <c r="EO91" s="50"/>
      <c r="EP91" s="50"/>
      <c r="EQ91" s="50"/>
      <c r="ER91" s="465"/>
      <c r="ES91" s="50"/>
      <c r="ET91" s="50"/>
      <c r="EU91" s="50"/>
      <c r="EV91" s="50"/>
      <c r="EW91" s="465"/>
      <c r="EX91" s="50"/>
      <c r="EY91" s="50"/>
      <c r="EZ91" s="50"/>
      <c r="FA91" s="50"/>
      <c r="FB91" s="465"/>
      <c r="FC91" s="50"/>
      <c r="FD91" s="50"/>
      <c r="FE91" s="50"/>
      <c r="FF91" s="50"/>
      <c r="FG91" s="465"/>
      <c r="FH91" s="50"/>
      <c r="FI91" s="50"/>
      <c r="FJ91" s="50"/>
      <c r="FK91" s="50"/>
      <c r="FL91" s="465"/>
      <c r="FM91" s="50"/>
      <c r="FN91" s="50"/>
      <c r="FO91" s="50"/>
      <c r="FP91" s="50"/>
      <c r="FQ91" s="465"/>
      <c r="FR91" s="50"/>
      <c r="FS91" s="50"/>
      <c r="FT91" s="50"/>
      <c r="FU91" s="50"/>
      <c r="FV91" s="465"/>
      <c r="FW91" s="50"/>
      <c r="FX91" s="50"/>
      <c r="FY91" s="50"/>
      <c r="FZ91" s="50"/>
      <c r="GA91" s="465"/>
      <c r="GB91" s="50"/>
      <c r="GC91" s="50"/>
      <c r="GD91" s="50"/>
      <c r="GE91" s="50"/>
      <c r="GF91" s="465"/>
      <c r="GG91" s="50"/>
      <c r="GH91" s="50"/>
      <c r="GI91" s="50"/>
      <c r="GJ91" s="50"/>
      <c r="GK91" s="465"/>
      <c r="GL91" s="50"/>
      <c r="GM91" s="50"/>
      <c r="GN91" s="50"/>
      <c r="GO91" s="50"/>
      <c r="GP91" s="465"/>
      <c r="GU91" s="143"/>
      <c r="GV91" s="459"/>
      <c r="HD91" s="143"/>
      <c r="HE91" s="459"/>
      <c r="HM91" s="143"/>
      <c r="HN91" s="459"/>
      <c r="HW91" s="459"/>
      <c r="IF91" s="459"/>
      <c r="IO91" s="459"/>
      <c r="IX91" s="459"/>
      <c r="JG91" s="459"/>
      <c r="JP91" s="459"/>
      <c r="JY91" s="459"/>
      <c r="KH91" s="459"/>
      <c r="KQ91" s="459"/>
      <c r="KZ91" s="459"/>
      <c r="MA91" s="459"/>
      <c r="MJ91" s="459"/>
      <c r="MS91" s="459"/>
      <c r="NB91" s="459"/>
      <c r="NK91" s="459"/>
      <c r="NT91" s="459"/>
      <c r="NZ91" s="37"/>
    </row>
    <row r="92" spans="1:391" ht="18">
      <c r="A92" s="41" t="s">
        <v>755</v>
      </c>
      <c r="B92" s="46">
        <f t="shared" si="2"/>
        <v>44191.674999999981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5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5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5"/>
      <c r="S92" s="453">
        <v>15.750000000000114</v>
      </c>
      <c r="T92" s="50">
        <v>60.000000000000114</v>
      </c>
      <c r="U92" s="498">
        <v>118.65000000000038</v>
      </c>
      <c r="V92" s="50">
        <f>'Punten per wedstrijd'!F91</f>
        <v>201.50000000000068</v>
      </c>
      <c r="W92" s="465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5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5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5"/>
      <c r="AM92" s="453">
        <v>84.799999999999955</v>
      </c>
      <c r="AN92" s="453">
        <v>178.75000000000045</v>
      </c>
      <c r="AO92" s="453">
        <v>226.01249999999993</v>
      </c>
      <c r="AP92" s="50">
        <v>485.90000000000009</v>
      </c>
      <c r="AQ92" s="465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5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5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5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5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5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5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5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5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5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5"/>
      <c r="CP92" s="528">
        <v>101.349999999999</v>
      </c>
      <c r="CQ92" s="528">
        <v>248.30000000000155</v>
      </c>
      <c r="CR92" s="528">
        <v>376.49999999999932</v>
      </c>
      <c r="CS92" s="50">
        <v>279.199999999998</v>
      </c>
      <c r="CT92" s="465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5"/>
      <c r="CZ92" s="50">
        <v>0</v>
      </c>
      <c r="DA92" s="50">
        <v>143.25</v>
      </c>
      <c r="DB92" s="50">
        <v>262.64999999999918</v>
      </c>
      <c r="DC92" s="50">
        <v>149.5</v>
      </c>
      <c r="DD92" s="465"/>
      <c r="DE92" s="528">
        <v>385.33749999999964</v>
      </c>
      <c r="DF92" s="528">
        <v>1283.4500000000025</v>
      </c>
      <c r="DG92" s="528">
        <v>1480.649999999999</v>
      </c>
      <c r="DH92" s="50">
        <v>643.49999999999636</v>
      </c>
      <c r="DI92" s="465"/>
      <c r="DJ92" s="528">
        <v>146.48749999999995</v>
      </c>
      <c r="DK92" s="528">
        <v>149.20000000000164</v>
      </c>
      <c r="DL92" s="528">
        <v>115.04999999999836</v>
      </c>
      <c r="DM92" s="50">
        <v>575.09999999999491</v>
      </c>
      <c r="DN92" s="465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5"/>
      <c r="DT92" s="50">
        <v>698.16249999999945</v>
      </c>
      <c r="DU92" s="50">
        <v>1282.6999999999998</v>
      </c>
      <c r="DV92" s="50">
        <v>2198.7750000000115</v>
      </c>
      <c r="DW92" s="50">
        <v>3455.0499999999593</v>
      </c>
      <c r="DX92" s="465"/>
      <c r="DY92" s="50">
        <v>66.000000000000455</v>
      </c>
      <c r="DZ92" s="50">
        <v>0</v>
      </c>
      <c r="EA92" s="50">
        <v>0</v>
      </c>
      <c r="EB92" s="50">
        <v>0</v>
      </c>
      <c r="EC92" s="465"/>
      <c r="ED92" s="50">
        <v>49.162500000000364</v>
      </c>
      <c r="EE92" s="50">
        <v>0</v>
      </c>
      <c r="EF92" s="50">
        <v>123.67499999999973</v>
      </c>
      <c r="EG92" s="50">
        <v>393</v>
      </c>
      <c r="EH92" s="465"/>
      <c r="EI92" s="50">
        <v>94.225000000000364</v>
      </c>
      <c r="EJ92" s="50">
        <v>266.55000000000041</v>
      </c>
      <c r="EK92" s="50">
        <v>218.62499999999454</v>
      </c>
      <c r="EL92" s="50">
        <v>143.19999999999709</v>
      </c>
      <c r="EM92" s="465"/>
      <c r="EN92" s="50">
        <v>89.450000000000273</v>
      </c>
      <c r="EO92" s="50">
        <v>128.79999999999745</v>
      </c>
      <c r="EP92" s="50">
        <v>145.57499999999345</v>
      </c>
      <c r="EQ92" s="50">
        <v>0</v>
      </c>
      <c r="ER92" s="465"/>
      <c r="ES92" s="50">
        <v>70.249999999999091</v>
      </c>
      <c r="ET92" s="50">
        <v>0</v>
      </c>
      <c r="EU92" s="50">
        <v>0</v>
      </c>
      <c r="EV92" s="50">
        <v>300.99999999999636</v>
      </c>
      <c r="EW92" s="465"/>
      <c r="EX92" s="50">
        <v>452.85000000000127</v>
      </c>
      <c r="EY92" s="50">
        <v>1124.9999999999955</v>
      </c>
      <c r="EZ92" s="50">
        <v>2123.8125000000409</v>
      </c>
      <c r="FA92" s="50">
        <v>2528.8000000000002</v>
      </c>
      <c r="FB92" s="465"/>
      <c r="FC92" s="50">
        <v>39.449999999999818</v>
      </c>
      <c r="FD92" s="50">
        <v>0</v>
      </c>
      <c r="FE92" s="50">
        <v>253.49999999999181</v>
      </c>
      <c r="FF92" s="50">
        <v>155.99999999999636</v>
      </c>
      <c r="FG92" s="465"/>
      <c r="FH92" s="50">
        <v>27.887499999999818</v>
      </c>
      <c r="FI92" s="50">
        <v>0</v>
      </c>
      <c r="FJ92" s="50">
        <v>0</v>
      </c>
      <c r="FK92" s="50">
        <v>160.79999999999927</v>
      </c>
      <c r="FL92" s="465"/>
      <c r="FM92" s="50">
        <v>55.112500000001091</v>
      </c>
      <c r="FN92" s="50">
        <v>0</v>
      </c>
      <c r="FO92" s="50">
        <v>0</v>
      </c>
      <c r="FP92" s="50">
        <v>418</v>
      </c>
      <c r="FQ92" s="465"/>
      <c r="FR92" s="50">
        <v>94.175000000000409</v>
      </c>
      <c r="FS92" s="50">
        <v>0</v>
      </c>
      <c r="FT92" s="50">
        <v>0</v>
      </c>
      <c r="FU92" s="50">
        <v>0</v>
      </c>
      <c r="FV92" s="465"/>
      <c r="FW92" s="50">
        <v>151.60000000000127</v>
      </c>
      <c r="FX92" s="50">
        <v>189.70000000000027</v>
      </c>
      <c r="FY92" s="50">
        <v>399.48750000000109</v>
      </c>
      <c r="FZ92" s="50">
        <v>312.40000000000146</v>
      </c>
      <c r="GA92" s="465"/>
      <c r="GB92" s="50">
        <v>12.675000000001091</v>
      </c>
      <c r="GC92" s="50">
        <v>0</v>
      </c>
      <c r="GD92" s="50">
        <v>0</v>
      </c>
      <c r="GE92" s="50">
        <v>0</v>
      </c>
      <c r="GF92" s="465"/>
      <c r="GG92" s="50">
        <v>107.05000000000291</v>
      </c>
      <c r="GH92" s="50">
        <v>368.54999999999836</v>
      </c>
      <c r="GI92" s="50">
        <v>577.72499999999945</v>
      </c>
      <c r="GJ92" s="50">
        <v>1052.6000000000095</v>
      </c>
      <c r="GK92" s="465"/>
      <c r="GL92" s="50">
        <v>66.000000000000909</v>
      </c>
      <c r="GM92" s="50">
        <v>110.24999999999818</v>
      </c>
      <c r="GN92" s="50">
        <v>188.25000000000546</v>
      </c>
      <c r="GO92" s="50">
        <v>305.99999999999636</v>
      </c>
      <c r="GP92" s="465"/>
      <c r="GU92" s="18"/>
      <c r="GV92" s="9"/>
      <c r="HD92" s="18"/>
      <c r="HE92" s="9"/>
      <c r="HM92" s="18"/>
      <c r="HN92" s="9"/>
      <c r="HW92" s="9"/>
      <c r="IF92" s="9"/>
      <c r="IO92" s="9"/>
      <c r="IX92" s="9"/>
      <c r="JG92" s="9"/>
      <c r="JP92" s="9"/>
      <c r="JY92" s="9"/>
      <c r="KH92" s="9"/>
      <c r="KQ92" s="9"/>
      <c r="KZ92" s="9"/>
      <c r="MA92" s="9"/>
      <c r="MJ92" s="9"/>
      <c r="MS92" s="9"/>
      <c r="NB92" s="9"/>
      <c r="NK92" s="9"/>
      <c r="NT92" s="9"/>
      <c r="NU92">
        <v>0</v>
      </c>
      <c r="NV92" s="9"/>
      <c r="NW92">
        <v>0</v>
      </c>
      <c r="NX92" s="9"/>
      <c r="NY92">
        <v>970.08750000000055</v>
      </c>
      <c r="NZ92" s="9"/>
      <c r="OA92">
        <v>0</v>
      </c>
    </row>
    <row r="93" spans="1:391" ht="18">
      <c r="A93" s="41" t="s">
        <v>782</v>
      </c>
      <c r="B93" s="46">
        <f t="shared" si="2"/>
        <v>44823.262500000208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5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5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5"/>
      <c r="S93" s="453">
        <v>91.549999999999898</v>
      </c>
      <c r="T93" s="50">
        <v>55.100000000000023</v>
      </c>
      <c r="U93" s="498">
        <v>226.80000000000015</v>
      </c>
      <c r="V93" s="50">
        <f>'Punten per wedstrijd'!F92</f>
        <v>163.50000000000045</v>
      </c>
      <c r="W93" s="465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5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5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5"/>
      <c r="AM93" s="453">
        <v>113.9000000000002</v>
      </c>
      <c r="AN93" s="453">
        <v>274.80000000000018</v>
      </c>
      <c r="AO93" s="453">
        <v>193.31250000000034</v>
      </c>
      <c r="AP93" s="50">
        <v>667.10000000000082</v>
      </c>
      <c r="AQ93" s="465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5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5"/>
      <c r="BB93" s="50">
        <v>0</v>
      </c>
      <c r="BC93" s="50">
        <v>285.79999999999973</v>
      </c>
      <c r="BD93" s="50">
        <v>351.37500000000068</v>
      </c>
      <c r="BE93" s="50">
        <v>464</v>
      </c>
      <c r="BF93" s="465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5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5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5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5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5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5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5"/>
      <c r="CP93" s="528">
        <v>130.05000000000064</v>
      </c>
      <c r="CQ93" s="528">
        <v>232.40000000000055</v>
      </c>
      <c r="CR93" s="528">
        <v>238.42499999999905</v>
      </c>
      <c r="CS93" s="50">
        <v>369.5</v>
      </c>
      <c r="CT93" s="465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5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5"/>
      <c r="DE93" s="528">
        <v>278.55000000000018</v>
      </c>
      <c r="DF93" s="528">
        <v>944.30000000000018</v>
      </c>
      <c r="DG93" s="528">
        <v>1384.5750000000005</v>
      </c>
      <c r="DH93" s="50">
        <v>1097.1999999999989</v>
      </c>
      <c r="DI93" s="465"/>
      <c r="DJ93" s="528">
        <v>166.07500000000005</v>
      </c>
      <c r="DK93" s="528">
        <v>110.30000000000018</v>
      </c>
      <c r="DL93" s="528">
        <v>256.57500000000164</v>
      </c>
      <c r="DM93" s="50">
        <v>797.29999999999745</v>
      </c>
      <c r="DN93" s="465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5"/>
      <c r="DT93" s="50">
        <v>593.67499999999927</v>
      </c>
      <c r="DU93" s="50">
        <v>1908.150000000001</v>
      </c>
      <c r="DV93" s="50">
        <v>2660.9249999999929</v>
      </c>
      <c r="DW93" s="50">
        <v>2873.8500000000458</v>
      </c>
      <c r="DX93" s="465"/>
      <c r="DY93" s="50">
        <v>52.724999999999</v>
      </c>
      <c r="DZ93" s="50">
        <v>0</v>
      </c>
      <c r="EA93" s="50">
        <v>0</v>
      </c>
      <c r="EB93" s="50">
        <v>0</v>
      </c>
      <c r="EC93" s="465"/>
      <c r="ED93" s="50">
        <v>58.624999999999091</v>
      </c>
      <c r="EE93" s="50">
        <v>0</v>
      </c>
      <c r="EF93" s="50">
        <v>114</v>
      </c>
      <c r="EG93" s="50">
        <v>250.29999999999745</v>
      </c>
      <c r="EH93" s="465"/>
      <c r="EI93" s="50">
        <v>45.824999999999363</v>
      </c>
      <c r="EJ93" s="50">
        <v>233.35000000000082</v>
      </c>
      <c r="EK93" s="50">
        <v>77.32499999999618</v>
      </c>
      <c r="EL93" s="50">
        <v>161.49999999999818</v>
      </c>
      <c r="EM93" s="465"/>
      <c r="EN93" s="50">
        <v>124.82499999999936</v>
      </c>
      <c r="EO93" s="50">
        <v>287.70000000000073</v>
      </c>
      <c r="EP93" s="50">
        <v>131.62499999999181</v>
      </c>
      <c r="EQ93" s="50">
        <v>0</v>
      </c>
      <c r="ER93" s="465"/>
      <c r="ES93" s="50">
        <v>74.625000000000909</v>
      </c>
      <c r="ET93" s="50">
        <v>0</v>
      </c>
      <c r="EU93" s="50">
        <v>0</v>
      </c>
      <c r="EV93" s="50">
        <v>119.99999999999818</v>
      </c>
      <c r="EW93" s="465"/>
      <c r="EX93" s="50">
        <v>691.25000000000182</v>
      </c>
      <c r="EY93" s="50">
        <v>617.95000000005075</v>
      </c>
      <c r="EZ93" s="50">
        <v>1681.0500000001512</v>
      </c>
      <c r="FA93" s="50">
        <v>2069.1000000000004</v>
      </c>
      <c r="FB93" s="465"/>
      <c r="FC93" s="50">
        <v>77.100000000000364</v>
      </c>
      <c r="FD93" s="50">
        <v>65.999999999999545</v>
      </c>
      <c r="FE93" s="50">
        <v>155.69999999999618</v>
      </c>
      <c r="FF93" s="50">
        <v>148.49999999999818</v>
      </c>
      <c r="FG93" s="465"/>
      <c r="FH93" s="50">
        <v>82.324999999999818</v>
      </c>
      <c r="FI93" s="50">
        <v>0</v>
      </c>
      <c r="FJ93" s="50">
        <v>0</v>
      </c>
      <c r="FK93" s="50">
        <v>124.49999999999818</v>
      </c>
      <c r="FL93" s="465"/>
      <c r="FM93" s="50">
        <v>31.75</v>
      </c>
      <c r="FN93" s="50">
        <v>0</v>
      </c>
      <c r="FO93" s="50">
        <v>0</v>
      </c>
      <c r="FP93" s="50">
        <v>360.90000000000146</v>
      </c>
      <c r="FQ93" s="465"/>
      <c r="FR93" s="50">
        <v>96.450000000000273</v>
      </c>
      <c r="FS93" s="50">
        <v>0</v>
      </c>
      <c r="FT93" s="50">
        <v>0</v>
      </c>
      <c r="FU93" s="50">
        <v>0</v>
      </c>
      <c r="FV93" s="465"/>
      <c r="FW93" s="50">
        <v>64.650000000002365</v>
      </c>
      <c r="FX93" s="50">
        <v>138.15000000000009</v>
      </c>
      <c r="FY93" s="50">
        <v>277.12500000000273</v>
      </c>
      <c r="FZ93" s="50">
        <v>386.99999999999272</v>
      </c>
      <c r="GA93" s="465"/>
      <c r="GB93" s="50">
        <v>118.82500000000255</v>
      </c>
      <c r="GC93" s="50">
        <v>0</v>
      </c>
      <c r="GD93" s="50">
        <v>0</v>
      </c>
      <c r="GE93" s="50">
        <v>0</v>
      </c>
      <c r="GF93" s="465"/>
      <c r="GG93" s="50">
        <v>136.37500000000364</v>
      </c>
      <c r="GH93" s="50">
        <v>548.25000000000273</v>
      </c>
      <c r="GI93" s="50">
        <v>1063.2000000000153</v>
      </c>
      <c r="GJ93" s="50">
        <v>1106.399999999976</v>
      </c>
      <c r="GK93" s="465"/>
      <c r="GL93" s="50">
        <v>80.624999999998181</v>
      </c>
      <c r="GM93" s="50">
        <v>140.00000000000364</v>
      </c>
      <c r="GN93" s="50">
        <v>201.00000000000546</v>
      </c>
      <c r="GO93" s="50">
        <v>260.5</v>
      </c>
      <c r="GP93" s="465"/>
      <c r="GU93" s="18"/>
      <c r="GV93" s="9"/>
      <c r="HD93" s="18"/>
      <c r="HE93" s="9"/>
      <c r="HM93" s="18"/>
      <c r="HN93" s="9"/>
      <c r="HW93" s="9"/>
      <c r="IF93" s="9"/>
      <c r="IO93" s="9"/>
      <c r="IX93" s="9"/>
      <c r="JG93" s="9"/>
      <c r="JP93" s="9"/>
      <c r="JY93" s="9"/>
      <c r="KH93" s="9"/>
      <c r="KQ93" s="9"/>
      <c r="KZ93" s="9"/>
      <c r="MA93" s="9"/>
      <c r="MJ93" s="9"/>
      <c r="MS93" s="9"/>
      <c r="NB93" s="9"/>
      <c r="NK93" s="9"/>
      <c r="NT93" s="9"/>
      <c r="NU93">
        <v>0</v>
      </c>
      <c r="NV93" s="9"/>
      <c r="NW93">
        <v>0</v>
      </c>
      <c r="NX93" s="9"/>
      <c r="NY93">
        <v>1037.849999999994</v>
      </c>
      <c r="NZ93" s="9"/>
      <c r="OA93">
        <v>0</v>
      </c>
    </row>
    <row r="94" spans="1:391" ht="18">
      <c r="A94" s="41" t="s">
        <v>33</v>
      </c>
      <c r="B94" s="46">
        <f t="shared" si="2"/>
        <v>57960.187500000058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5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5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5"/>
      <c r="S94" s="453">
        <v>28.875</v>
      </c>
      <c r="T94" s="50">
        <v>183.24999999999989</v>
      </c>
      <c r="U94" s="498">
        <v>135.00000000000034</v>
      </c>
      <c r="V94" s="50">
        <f>'Punten per wedstrijd'!F93</f>
        <v>231.7999999999995</v>
      </c>
      <c r="W94" s="465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5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5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5"/>
      <c r="AM94" s="453">
        <v>125.85000000000002</v>
      </c>
      <c r="AN94" s="453">
        <v>275.95000000000073</v>
      </c>
      <c r="AO94" s="453">
        <v>188.40000000000123</v>
      </c>
      <c r="AP94" s="50">
        <v>479.00000000000182</v>
      </c>
      <c r="AQ94" s="465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5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5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5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5"/>
      <c r="BL94" s="50">
        <v>0</v>
      </c>
      <c r="BM94" s="50">
        <v>3.0000000000004547</v>
      </c>
      <c r="BN94" s="50">
        <v>134.99999999999932</v>
      </c>
      <c r="BO94" s="50">
        <v>111</v>
      </c>
      <c r="BP94" s="465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5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5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5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5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5"/>
      <c r="CP94" s="528">
        <v>118.34999999999945</v>
      </c>
      <c r="CQ94" s="528">
        <v>226.55000000000109</v>
      </c>
      <c r="CR94" s="528">
        <v>337.27500000000055</v>
      </c>
      <c r="CS94" s="50">
        <v>495.10000000000036</v>
      </c>
      <c r="CT94" s="465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5"/>
      <c r="CZ94" s="50">
        <v>0</v>
      </c>
      <c r="DA94" s="50">
        <v>143.50000000000364</v>
      </c>
      <c r="DB94" s="50">
        <v>160.64999999999918</v>
      </c>
      <c r="DC94" s="50">
        <v>126</v>
      </c>
      <c r="DD94" s="465"/>
      <c r="DE94" s="528">
        <v>351.349999999999</v>
      </c>
      <c r="DF94" s="528">
        <v>1535.3500000000004</v>
      </c>
      <c r="DG94" s="528">
        <v>2065.7249999999995</v>
      </c>
      <c r="DH94" s="50">
        <v>2308.3000000000011</v>
      </c>
      <c r="DI94" s="465"/>
      <c r="DJ94" s="528">
        <v>225.77500000000009</v>
      </c>
      <c r="DK94" s="528">
        <v>271.69999999999982</v>
      </c>
      <c r="DL94" s="528">
        <v>634.05000000000246</v>
      </c>
      <c r="DM94" s="50">
        <v>780.20000000000255</v>
      </c>
      <c r="DN94" s="465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5"/>
      <c r="DT94" s="50">
        <v>784.37499999999955</v>
      </c>
      <c r="DU94" s="50">
        <v>1837.2999999999975</v>
      </c>
      <c r="DV94" s="50">
        <v>3122.4749999999981</v>
      </c>
      <c r="DW94" s="50">
        <v>4629.5999999999967</v>
      </c>
      <c r="DX94" s="465"/>
      <c r="DY94" s="50">
        <v>0</v>
      </c>
      <c r="DZ94" s="50">
        <v>0</v>
      </c>
      <c r="EA94" s="50">
        <v>0</v>
      </c>
      <c r="EB94" s="50">
        <v>0</v>
      </c>
      <c r="EC94" s="465"/>
      <c r="ED94" s="50">
        <v>57.074999999999818</v>
      </c>
      <c r="EE94" s="50">
        <v>0</v>
      </c>
      <c r="EF94" s="50">
        <v>149.40000000000327</v>
      </c>
      <c r="EG94" s="50">
        <v>280.09999999999854</v>
      </c>
      <c r="EH94" s="465"/>
      <c r="EI94" s="50">
        <v>115.14999999999964</v>
      </c>
      <c r="EJ94" s="50">
        <v>237.50000000000023</v>
      </c>
      <c r="EK94" s="50">
        <v>74.400000000003274</v>
      </c>
      <c r="EL94" s="50">
        <v>539.99999999999636</v>
      </c>
      <c r="EM94" s="465"/>
      <c r="EN94" s="50">
        <v>46.949999999997999</v>
      </c>
      <c r="EO94" s="50">
        <v>63.449999999998909</v>
      </c>
      <c r="EP94" s="50">
        <v>119.69999999999891</v>
      </c>
      <c r="EQ94" s="50">
        <v>0</v>
      </c>
      <c r="ER94" s="465"/>
      <c r="ES94" s="50">
        <v>39.749999999998181</v>
      </c>
      <c r="ET94" s="50">
        <v>0</v>
      </c>
      <c r="EU94" s="50">
        <v>0</v>
      </c>
      <c r="EV94" s="50">
        <v>200.29999999999563</v>
      </c>
      <c r="EW94" s="465"/>
      <c r="EX94" s="50">
        <v>644.05000000000109</v>
      </c>
      <c r="EY94" s="50">
        <v>1381.8499999999694</v>
      </c>
      <c r="EZ94" s="50">
        <v>2435.6250000000955</v>
      </c>
      <c r="FA94" s="50">
        <v>4617.0499999999993</v>
      </c>
      <c r="FB94" s="465"/>
      <c r="FC94" s="50">
        <v>53.474999999998545</v>
      </c>
      <c r="FD94" s="50">
        <v>17.999999999999545</v>
      </c>
      <c r="FE94" s="50">
        <v>112.5</v>
      </c>
      <c r="FF94" s="50">
        <v>159.59999999999854</v>
      </c>
      <c r="FG94" s="465"/>
      <c r="FH94" s="50">
        <v>66.324999999999818</v>
      </c>
      <c r="FI94" s="50">
        <v>0</v>
      </c>
      <c r="FJ94" s="50">
        <v>0</v>
      </c>
      <c r="FK94" s="50">
        <v>105.29999999999927</v>
      </c>
      <c r="FL94" s="465"/>
      <c r="FM94" s="50">
        <v>41.224999999998545</v>
      </c>
      <c r="FN94" s="50">
        <v>0</v>
      </c>
      <c r="FO94" s="50">
        <v>0</v>
      </c>
      <c r="FP94" s="50">
        <v>468.20000000000073</v>
      </c>
      <c r="FQ94" s="465"/>
      <c r="FR94" s="50">
        <v>41.149999999999864</v>
      </c>
      <c r="FS94" s="50">
        <v>0</v>
      </c>
      <c r="FT94" s="50">
        <v>0</v>
      </c>
      <c r="FU94" s="50">
        <v>0</v>
      </c>
      <c r="FV94" s="465"/>
      <c r="FW94" s="50">
        <v>97.124999999998181</v>
      </c>
      <c r="FX94" s="50">
        <v>160.59999999999945</v>
      </c>
      <c r="FY94" s="50">
        <v>387.30000000000109</v>
      </c>
      <c r="FZ94" s="50">
        <v>468.49999999999636</v>
      </c>
      <c r="GA94" s="465"/>
      <c r="GB94" s="50">
        <v>137.29999999999836</v>
      </c>
      <c r="GC94" s="50">
        <v>0</v>
      </c>
      <c r="GD94" s="50">
        <v>0</v>
      </c>
      <c r="GE94" s="50">
        <v>0</v>
      </c>
      <c r="GF94" s="465"/>
      <c r="GG94" s="50">
        <v>148.79999999999836</v>
      </c>
      <c r="GH94" s="50">
        <v>610.19999999999618</v>
      </c>
      <c r="GI94" s="50">
        <v>853.87500000000273</v>
      </c>
      <c r="GJ94" s="50">
        <v>990.29999999999563</v>
      </c>
      <c r="GK94" s="465"/>
      <c r="GL94" s="50">
        <v>56.875000000003638</v>
      </c>
      <c r="GM94" s="50">
        <v>157.99999999999636</v>
      </c>
      <c r="GN94" s="50">
        <v>171.00000000000546</v>
      </c>
      <c r="GO94" s="50">
        <v>326.50000000001091</v>
      </c>
      <c r="GP94" s="465"/>
      <c r="GU94" s="18"/>
      <c r="GV94" s="9"/>
      <c r="HD94" s="18"/>
      <c r="HE94" s="9"/>
      <c r="HM94" s="18"/>
      <c r="HN94" s="9"/>
      <c r="HW94" s="9"/>
      <c r="IF94" s="9"/>
      <c r="IO94" s="9"/>
      <c r="IX94" s="9"/>
      <c r="JG94" s="9"/>
      <c r="JP94" s="9"/>
      <c r="JY94" s="9"/>
      <c r="KH94" s="9"/>
      <c r="KQ94" s="9"/>
      <c r="KZ94" s="9"/>
      <c r="MA94" s="9"/>
      <c r="MJ94" s="9"/>
      <c r="MS94" s="9"/>
      <c r="NB94" s="9"/>
      <c r="NK94" s="9"/>
      <c r="NT94" s="9"/>
      <c r="NU94">
        <v>0</v>
      </c>
      <c r="NV94" s="9"/>
      <c r="NW94">
        <v>0</v>
      </c>
      <c r="NX94" s="9"/>
      <c r="NY94">
        <v>1105.6499999999951</v>
      </c>
      <c r="NZ94" s="9"/>
      <c r="OA94">
        <v>0</v>
      </c>
    </row>
    <row r="95" spans="1:391" ht="18">
      <c r="A95" s="41" t="s">
        <v>37</v>
      </c>
      <c r="B95" s="46">
        <f t="shared" si="2"/>
        <v>57443.364999999925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5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5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5"/>
      <c r="S95" s="453">
        <v>61.874999999999886</v>
      </c>
      <c r="T95" s="50">
        <v>104.05000000000007</v>
      </c>
      <c r="U95" s="498">
        <v>143.62499999999983</v>
      </c>
      <c r="V95" s="50">
        <f>'Punten per wedstrijd'!F94</f>
        <v>227.90000000000032</v>
      </c>
      <c r="W95" s="465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5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5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5"/>
      <c r="AM95" s="453">
        <v>78.375000000000114</v>
      </c>
      <c r="AN95" s="453">
        <v>231.45000000000073</v>
      </c>
      <c r="AO95" s="453">
        <v>223.42500000000041</v>
      </c>
      <c r="AP95" s="50">
        <v>456.90000000000146</v>
      </c>
      <c r="AQ95" s="465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5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5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5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5"/>
      <c r="BL95" s="50">
        <v>0</v>
      </c>
      <c r="BM95" s="50">
        <v>87.950000000001182</v>
      </c>
      <c r="BN95" s="50">
        <v>135</v>
      </c>
      <c r="BO95" s="50">
        <v>141.6</v>
      </c>
      <c r="BP95" s="465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5"/>
      <c r="BV95" s="50">
        <v>0</v>
      </c>
      <c r="BW95" s="50">
        <v>454.14999999999964</v>
      </c>
      <c r="BX95" s="50">
        <v>475.19999999999959</v>
      </c>
      <c r="BY95" s="50">
        <v>663</v>
      </c>
      <c r="BZ95" s="465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5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5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5"/>
      <c r="CP95" s="528">
        <v>134.32499999999982</v>
      </c>
      <c r="CQ95" s="528">
        <v>274.09999999999764</v>
      </c>
      <c r="CR95" s="528">
        <v>285.75</v>
      </c>
      <c r="CS95" s="50">
        <v>400.69999999999709</v>
      </c>
      <c r="CT95" s="465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5"/>
      <c r="CZ95" s="50">
        <v>0</v>
      </c>
      <c r="DA95" s="50">
        <v>142.49999999999818</v>
      </c>
      <c r="DB95" s="50">
        <v>29.25</v>
      </c>
      <c r="DC95" s="50">
        <v>36</v>
      </c>
      <c r="DD95" s="465"/>
      <c r="DE95" s="528">
        <v>222.57500000000027</v>
      </c>
      <c r="DF95" s="528">
        <v>1896.7249999999995</v>
      </c>
      <c r="DG95" s="528">
        <v>2454.8249999999998</v>
      </c>
      <c r="DH95" s="50">
        <v>2375.6999999999989</v>
      </c>
      <c r="DI95" s="465"/>
      <c r="DJ95" s="528">
        <v>208.54999999999995</v>
      </c>
      <c r="DK95" s="528">
        <v>213.44999999999891</v>
      </c>
      <c r="DL95" s="528">
        <v>670.27500000000191</v>
      </c>
      <c r="DM95" s="50">
        <v>680.30000000000109</v>
      </c>
      <c r="DN95" s="465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5"/>
      <c r="DT95" s="50">
        <v>988.75000000000136</v>
      </c>
      <c r="DU95" s="50">
        <v>1681.0500000000002</v>
      </c>
      <c r="DV95" s="50">
        <v>2349.3000000000079</v>
      </c>
      <c r="DW95" s="50">
        <v>3815.3999999999378</v>
      </c>
      <c r="DX95" s="465"/>
      <c r="DY95" s="50">
        <v>14.324999999999818</v>
      </c>
      <c r="DZ95" s="50">
        <v>0</v>
      </c>
      <c r="EA95" s="50">
        <v>0</v>
      </c>
      <c r="EB95" s="50">
        <v>0</v>
      </c>
      <c r="EC95" s="465"/>
      <c r="ED95" s="50">
        <v>49.825000000000728</v>
      </c>
      <c r="EE95" s="50">
        <v>0</v>
      </c>
      <c r="EF95" s="50">
        <v>106.27500000000055</v>
      </c>
      <c r="EG95" s="50">
        <v>250.50000000000699</v>
      </c>
      <c r="EH95" s="465"/>
      <c r="EI95" s="50">
        <v>64.375000000000909</v>
      </c>
      <c r="EJ95" s="50">
        <v>208.90000000000009</v>
      </c>
      <c r="EK95" s="50">
        <v>264.60000000000491</v>
      </c>
      <c r="EL95" s="50">
        <v>572.60000000000946</v>
      </c>
      <c r="EM95" s="465"/>
      <c r="EN95" s="50">
        <v>69.125</v>
      </c>
      <c r="EO95" s="50">
        <v>176</v>
      </c>
      <c r="EP95" s="50">
        <v>211.34999999999945</v>
      </c>
      <c r="EQ95" s="50">
        <v>0</v>
      </c>
      <c r="ER95" s="465"/>
      <c r="ES95" s="50">
        <v>32.625000000001819</v>
      </c>
      <c r="ET95" s="50">
        <v>0</v>
      </c>
      <c r="EU95" s="50">
        <v>0</v>
      </c>
      <c r="EV95" s="50">
        <v>263.50000000000364</v>
      </c>
      <c r="EW95" s="465"/>
      <c r="EX95" s="50">
        <v>539.50000000000182</v>
      </c>
      <c r="EY95" s="50">
        <v>1318.6999999999989</v>
      </c>
      <c r="EZ95" s="50">
        <v>2273.024999999905</v>
      </c>
      <c r="FA95" s="50">
        <v>4830.7999999999993</v>
      </c>
      <c r="FB95" s="465"/>
      <c r="FC95" s="50">
        <v>47.450000000001637</v>
      </c>
      <c r="FD95" s="50">
        <v>0</v>
      </c>
      <c r="FE95" s="50">
        <v>174.75</v>
      </c>
      <c r="FF95" s="50">
        <v>198.5</v>
      </c>
      <c r="FG95" s="465"/>
      <c r="FH95" s="50">
        <v>87.250000000001819</v>
      </c>
      <c r="FI95" s="50">
        <v>0</v>
      </c>
      <c r="FJ95" s="50">
        <v>0</v>
      </c>
      <c r="FK95" s="50">
        <v>335.20000000000437</v>
      </c>
      <c r="FL95" s="465"/>
      <c r="FM95" s="50">
        <v>19.050000000002001</v>
      </c>
      <c r="FN95" s="50">
        <v>0</v>
      </c>
      <c r="FO95" s="50">
        <v>0</v>
      </c>
      <c r="FP95" s="50">
        <v>679.15000000000509</v>
      </c>
      <c r="FQ95" s="465"/>
      <c r="FR95" s="50">
        <v>18.924999999999727</v>
      </c>
      <c r="FS95" s="50">
        <v>0</v>
      </c>
      <c r="FT95" s="50">
        <v>0</v>
      </c>
      <c r="FU95" s="50">
        <v>0</v>
      </c>
      <c r="FV95" s="465"/>
      <c r="FW95" s="50">
        <v>101.85000000000127</v>
      </c>
      <c r="FX95" s="50">
        <v>196.50000000000023</v>
      </c>
      <c r="FY95" s="50">
        <v>432.89999999999236</v>
      </c>
      <c r="FZ95" s="50">
        <v>384.50000000000728</v>
      </c>
      <c r="GA95" s="465"/>
      <c r="GB95" s="50">
        <v>124.95000000000164</v>
      </c>
      <c r="GC95" s="50">
        <v>0</v>
      </c>
      <c r="GD95" s="50">
        <v>0</v>
      </c>
      <c r="GE95" s="50">
        <v>0</v>
      </c>
      <c r="GF95" s="465"/>
      <c r="GG95" s="50">
        <v>156.15000000000236</v>
      </c>
      <c r="GH95" s="50">
        <v>427.74999999999909</v>
      </c>
      <c r="GI95" s="50">
        <v>676.87499999999454</v>
      </c>
      <c r="GJ95" s="50">
        <v>1050.5000000000291</v>
      </c>
      <c r="GK95" s="465"/>
      <c r="GL95" s="50">
        <v>61.125000000001819</v>
      </c>
      <c r="GM95" s="50">
        <v>139.25000000000182</v>
      </c>
      <c r="GN95" s="50">
        <v>220.87499999999454</v>
      </c>
      <c r="GO95" s="50">
        <v>311.99999999999636</v>
      </c>
      <c r="GP95" s="465"/>
      <c r="GU95" s="18"/>
      <c r="GV95" s="9"/>
      <c r="HD95" s="18"/>
      <c r="HE95" s="9"/>
      <c r="HM95" s="18"/>
      <c r="HN95" s="9"/>
      <c r="HW95" s="9"/>
      <c r="IF95" s="9"/>
      <c r="IO95" s="9"/>
      <c r="IX95" s="9"/>
      <c r="JG95" s="9"/>
      <c r="JP95" s="9"/>
      <c r="JY95" s="9"/>
      <c r="KH95" s="9"/>
      <c r="KQ95" s="9"/>
      <c r="KZ95" s="9"/>
      <c r="MA95" s="9"/>
      <c r="MJ95" s="9"/>
      <c r="MS95" s="9"/>
      <c r="NB95" s="9"/>
      <c r="NK95" s="9"/>
      <c r="NT95" s="9"/>
      <c r="NU95">
        <v>0</v>
      </c>
      <c r="NV95" s="9"/>
      <c r="NW95">
        <v>0</v>
      </c>
      <c r="NX95" s="9"/>
      <c r="NY95">
        <v>863.70000000000437</v>
      </c>
      <c r="NZ95" s="9"/>
      <c r="OA95">
        <v>0</v>
      </c>
    </row>
    <row r="96" spans="1:391" ht="18">
      <c r="A96" s="39" t="s">
        <v>143</v>
      </c>
      <c r="B96" s="46">
        <f t="shared" si="2"/>
        <v>56606.45000000015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5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5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5"/>
      <c r="S96" s="453">
        <v>52.349999999999966</v>
      </c>
      <c r="T96" s="50">
        <v>65.050000000000068</v>
      </c>
      <c r="U96" s="498">
        <v>150.07500000000095</v>
      </c>
      <c r="V96" s="50">
        <f>'Punten per wedstrijd'!F95</f>
        <v>149.30000000000041</v>
      </c>
      <c r="W96" s="465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5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5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5"/>
      <c r="AM96" s="453">
        <v>155.35000000000014</v>
      </c>
      <c r="AN96" s="453">
        <v>227.09999999999991</v>
      </c>
      <c r="AO96" s="453">
        <v>326.70000000000027</v>
      </c>
      <c r="AP96" s="50">
        <v>432.59999999999854</v>
      </c>
      <c r="AQ96" s="465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5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5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5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5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5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5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5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5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5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5"/>
      <c r="CP96" s="528">
        <v>121.724999999999</v>
      </c>
      <c r="CQ96" s="528">
        <v>304.54999999999927</v>
      </c>
      <c r="CR96" s="528">
        <v>283.12499999999727</v>
      </c>
      <c r="CS96" s="50">
        <v>417.90000000000146</v>
      </c>
      <c r="CT96" s="465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5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5"/>
      <c r="DE96" s="528">
        <v>297.82499999999936</v>
      </c>
      <c r="DF96" s="528">
        <v>918.22500000000309</v>
      </c>
      <c r="DG96" s="528">
        <v>1847.5500000000004</v>
      </c>
      <c r="DH96" s="50">
        <v>2183.1999999999989</v>
      </c>
      <c r="DI96" s="465"/>
      <c r="DJ96" s="528">
        <v>216.34999999999991</v>
      </c>
      <c r="DK96" s="528">
        <v>229.050000000002</v>
      </c>
      <c r="DL96" s="528">
        <v>446.47499999999536</v>
      </c>
      <c r="DM96" s="50">
        <v>737.29999999999745</v>
      </c>
      <c r="DN96" s="465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5"/>
      <c r="DT96" s="50">
        <v>864.32500000000027</v>
      </c>
      <c r="DU96" s="50">
        <v>1713.7499999999991</v>
      </c>
      <c r="DV96" s="50">
        <v>3252.6750000000366</v>
      </c>
      <c r="DW96" s="50">
        <v>4798.4000000000378</v>
      </c>
      <c r="DX96" s="465"/>
      <c r="DY96" s="50">
        <v>10.649999999999636</v>
      </c>
      <c r="DZ96" s="50">
        <v>0</v>
      </c>
      <c r="EA96" s="50">
        <v>0</v>
      </c>
      <c r="EB96" s="50">
        <v>0</v>
      </c>
      <c r="EC96" s="465"/>
      <c r="ED96" s="50">
        <v>61.925000000000182</v>
      </c>
      <c r="EE96" s="50">
        <v>0</v>
      </c>
      <c r="EF96" s="50">
        <v>230.32499999999891</v>
      </c>
      <c r="EG96" s="50">
        <v>361.50000000000364</v>
      </c>
      <c r="EH96" s="465"/>
      <c r="EI96" s="50">
        <v>67.200000000000728</v>
      </c>
      <c r="EJ96" s="50">
        <v>89.2000000000005</v>
      </c>
      <c r="EK96" s="50">
        <v>222.97500000000491</v>
      </c>
      <c r="EL96" s="50">
        <v>435.80000000000291</v>
      </c>
      <c r="EM96" s="465"/>
      <c r="EN96" s="50">
        <v>99.900000000000546</v>
      </c>
      <c r="EO96" s="50">
        <v>158.449999999998</v>
      </c>
      <c r="EP96" s="50">
        <v>226.50000000000273</v>
      </c>
      <c r="EQ96" s="50">
        <v>0</v>
      </c>
      <c r="ER96" s="465"/>
      <c r="ES96" s="50">
        <v>38.925000000000182</v>
      </c>
      <c r="ET96" s="50">
        <v>0</v>
      </c>
      <c r="EU96" s="50">
        <v>0</v>
      </c>
      <c r="EV96" s="50">
        <v>251.10000000000582</v>
      </c>
      <c r="EW96" s="465"/>
      <c r="EX96" s="50">
        <v>858.87500000000091</v>
      </c>
      <c r="EY96" s="50">
        <v>1258.9999999999882</v>
      </c>
      <c r="EZ96" s="50">
        <v>1870.3499999999967</v>
      </c>
      <c r="FA96" s="50">
        <v>4459.75</v>
      </c>
      <c r="FB96" s="465"/>
      <c r="FC96" s="50">
        <v>35.700000000001637</v>
      </c>
      <c r="FD96" s="50">
        <v>128.99999999999909</v>
      </c>
      <c r="FE96" s="50">
        <v>174.37500000000546</v>
      </c>
      <c r="FF96" s="50">
        <v>177.80000000000655</v>
      </c>
      <c r="FG96" s="465"/>
      <c r="FH96" s="50">
        <v>37.475000000001273</v>
      </c>
      <c r="FI96" s="50">
        <v>0</v>
      </c>
      <c r="FJ96" s="50">
        <v>0</v>
      </c>
      <c r="FK96" s="50">
        <v>276.00000000000364</v>
      </c>
      <c r="FL96" s="465"/>
      <c r="FM96" s="50">
        <v>29.625000000003638</v>
      </c>
      <c r="FN96" s="50">
        <v>0</v>
      </c>
      <c r="FO96" s="50">
        <v>0</v>
      </c>
      <c r="FP96" s="50">
        <v>329.80000000000291</v>
      </c>
      <c r="FQ96" s="465"/>
      <c r="FR96" s="50">
        <v>19.950000000000273</v>
      </c>
      <c r="FS96" s="50">
        <v>0</v>
      </c>
      <c r="FT96" s="50">
        <v>0</v>
      </c>
      <c r="FU96" s="50">
        <v>0</v>
      </c>
      <c r="FV96" s="465"/>
      <c r="FW96" s="50">
        <v>90.275000000003274</v>
      </c>
      <c r="FX96" s="50">
        <v>110.25000000000045</v>
      </c>
      <c r="FY96" s="50">
        <v>504.75000000000273</v>
      </c>
      <c r="FZ96" s="50">
        <v>428.90000000000509</v>
      </c>
      <c r="GA96" s="465"/>
      <c r="GB96" s="50">
        <v>87.525000000002365</v>
      </c>
      <c r="GC96" s="50">
        <v>0</v>
      </c>
      <c r="GD96" s="50">
        <v>0</v>
      </c>
      <c r="GE96" s="50">
        <v>0</v>
      </c>
      <c r="GF96" s="465"/>
      <c r="GG96" s="50">
        <v>174.10000000000491</v>
      </c>
      <c r="GH96" s="50">
        <v>605.24999999999909</v>
      </c>
      <c r="GI96" s="50">
        <v>897.52500000000055</v>
      </c>
      <c r="GJ96" s="50">
        <v>1103.9000000000269</v>
      </c>
      <c r="GK96" s="465"/>
      <c r="GL96" s="50">
        <v>90.250000000000909</v>
      </c>
      <c r="GM96" s="50">
        <v>181.49999999999818</v>
      </c>
      <c r="GN96" s="50">
        <v>226.50000000001091</v>
      </c>
      <c r="GO96" s="50">
        <v>424.5</v>
      </c>
      <c r="GP96" s="465"/>
      <c r="GU96" s="18"/>
      <c r="GV96" s="9"/>
      <c r="HD96" s="18"/>
      <c r="HE96" s="9"/>
      <c r="HM96" s="18"/>
      <c r="HN96" s="9"/>
      <c r="HW96" s="9"/>
      <c r="IF96" s="9"/>
      <c r="IO96" s="9"/>
      <c r="IX96" s="9"/>
      <c r="JG96" s="9"/>
      <c r="JP96" s="9"/>
      <c r="JY96" s="9"/>
      <c r="KH96" s="9"/>
      <c r="KQ96" s="9"/>
      <c r="KZ96" s="9"/>
      <c r="MA96" s="9"/>
      <c r="MJ96" s="9"/>
      <c r="MS96" s="9"/>
      <c r="NB96" s="9"/>
      <c r="NK96" s="9"/>
      <c r="NT96" s="9"/>
      <c r="NU96">
        <v>0</v>
      </c>
      <c r="NV96" s="9"/>
      <c r="NW96">
        <v>0</v>
      </c>
      <c r="NX96" s="9"/>
      <c r="NY96">
        <v>888.45000000000164</v>
      </c>
      <c r="NZ96" s="9"/>
      <c r="OA96">
        <v>0</v>
      </c>
    </row>
    <row r="97" spans="1:391" ht="18">
      <c r="A97" s="84" t="s">
        <v>1662</v>
      </c>
      <c r="B97" s="46">
        <f t="shared" si="2"/>
        <v>56761.775000000045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5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5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5"/>
      <c r="S97" s="453">
        <v>67.125</v>
      </c>
      <c r="T97" s="50">
        <v>120.6500000000002</v>
      </c>
      <c r="U97" s="498">
        <v>280.87499999999966</v>
      </c>
      <c r="V97" s="50">
        <f>'Punten per wedstrijd'!F96</f>
        <v>283.29999999999995</v>
      </c>
      <c r="W97" s="465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5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5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5"/>
      <c r="AM97" s="453">
        <v>167.60000000000014</v>
      </c>
      <c r="AN97" s="453">
        <v>331.65000000000009</v>
      </c>
      <c r="AO97" s="453">
        <v>362.10000000000082</v>
      </c>
      <c r="AP97" s="50">
        <v>545.30000000000291</v>
      </c>
      <c r="AQ97" s="465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5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5"/>
      <c r="BB97" s="50">
        <v>0</v>
      </c>
      <c r="BC97" s="50">
        <v>217.70000000000073</v>
      </c>
      <c r="BD97" s="50">
        <v>132.75</v>
      </c>
      <c r="BE97" s="50">
        <v>452.5</v>
      </c>
      <c r="BF97" s="465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5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5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5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5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5"/>
      <c r="CF97" s="50">
        <v>0</v>
      </c>
      <c r="CG97" s="50">
        <v>290.00000000000136</v>
      </c>
      <c r="CH97" s="50">
        <v>97.274999999999864</v>
      </c>
      <c r="CI97" s="50">
        <v>357</v>
      </c>
      <c r="CJ97" s="465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5"/>
      <c r="CP97" s="528">
        <v>126.22499999999809</v>
      </c>
      <c r="CQ97" s="528">
        <v>294.29999999999927</v>
      </c>
      <c r="CR97" s="528">
        <v>279.52500000000055</v>
      </c>
      <c r="CS97" s="50">
        <v>407.30000000000109</v>
      </c>
      <c r="CT97" s="465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5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5"/>
      <c r="DE97" s="528">
        <v>286.22499999999991</v>
      </c>
      <c r="DF97" s="528">
        <v>1213.9000000000005</v>
      </c>
      <c r="DG97" s="528">
        <v>1794.375</v>
      </c>
      <c r="DH97" s="50">
        <v>3232.6000000000022</v>
      </c>
      <c r="DI97" s="465"/>
      <c r="DJ97" s="528">
        <v>246.82500000000005</v>
      </c>
      <c r="DK97" s="528">
        <v>186.55000000000018</v>
      </c>
      <c r="DL97" s="528">
        <v>600.00000000000136</v>
      </c>
      <c r="DM97" s="50">
        <v>586.50000000000364</v>
      </c>
      <c r="DN97" s="465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5"/>
      <c r="DT97" s="50">
        <v>0</v>
      </c>
      <c r="DU97" s="50">
        <v>1827.6999999999985</v>
      </c>
      <c r="DV97" s="50">
        <v>2731.950000000018</v>
      </c>
      <c r="DW97" s="50">
        <v>4478.3000000000975</v>
      </c>
      <c r="DX97" s="465"/>
      <c r="DY97" s="50">
        <v>0</v>
      </c>
      <c r="DZ97" s="50">
        <v>0</v>
      </c>
      <c r="EA97" s="50">
        <v>0</v>
      </c>
      <c r="EB97" s="50">
        <v>0</v>
      </c>
      <c r="EC97" s="465"/>
      <c r="ED97" s="50">
        <v>0</v>
      </c>
      <c r="EE97" s="50">
        <v>0</v>
      </c>
      <c r="EF97" s="50">
        <v>114.00000000000546</v>
      </c>
      <c r="EG97" s="50">
        <v>240.50000000000728</v>
      </c>
      <c r="EH97" s="465"/>
      <c r="EI97" s="50">
        <v>0</v>
      </c>
      <c r="EJ97" s="50">
        <v>248.05000000000018</v>
      </c>
      <c r="EK97" s="50">
        <v>107.25000000000273</v>
      </c>
      <c r="EL97" s="50">
        <v>474.69999999999709</v>
      </c>
      <c r="EM97" s="465"/>
      <c r="EN97" s="50">
        <v>0</v>
      </c>
      <c r="EO97" s="50">
        <v>253.949999999998</v>
      </c>
      <c r="EP97" s="50">
        <v>269.62500000000546</v>
      </c>
      <c r="EQ97" s="50">
        <v>0</v>
      </c>
      <c r="ER97" s="465"/>
      <c r="ES97" s="50">
        <v>0</v>
      </c>
      <c r="ET97" s="50">
        <v>0</v>
      </c>
      <c r="EU97" s="50">
        <v>0</v>
      </c>
      <c r="EV97" s="50">
        <v>234.00000000000364</v>
      </c>
      <c r="EW97" s="465"/>
      <c r="EX97" s="50">
        <v>0</v>
      </c>
      <c r="EY97" s="50">
        <v>594.99999999995453</v>
      </c>
      <c r="EZ97" s="50">
        <v>2366.9249999999302</v>
      </c>
      <c r="FA97" s="50">
        <v>4788.05</v>
      </c>
      <c r="FB97" s="465"/>
      <c r="FC97" s="50">
        <v>0</v>
      </c>
      <c r="FD97" s="50">
        <v>129.74999999999955</v>
      </c>
      <c r="FE97" s="50">
        <v>166.87500000000273</v>
      </c>
      <c r="FF97" s="50">
        <v>231.60000000000582</v>
      </c>
      <c r="FG97" s="465"/>
      <c r="FH97" s="50">
        <v>0</v>
      </c>
      <c r="FI97" s="50">
        <v>0</v>
      </c>
      <c r="FJ97" s="50">
        <v>0</v>
      </c>
      <c r="FK97" s="50">
        <v>148.39999999999782</v>
      </c>
      <c r="FL97" s="465"/>
      <c r="FM97" s="50">
        <v>0</v>
      </c>
      <c r="FN97" s="50">
        <v>0</v>
      </c>
      <c r="FO97" s="50">
        <v>0</v>
      </c>
      <c r="FP97" s="50">
        <v>413.50000000000364</v>
      </c>
      <c r="FQ97" s="465"/>
      <c r="FR97" s="50">
        <v>0</v>
      </c>
      <c r="FS97" s="50">
        <v>0</v>
      </c>
      <c r="FT97" s="50">
        <v>0</v>
      </c>
      <c r="FU97" s="50">
        <v>0</v>
      </c>
      <c r="FV97" s="465"/>
      <c r="FW97" s="50">
        <v>0</v>
      </c>
      <c r="FX97" s="50">
        <v>85.750000000000455</v>
      </c>
      <c r="FY97" s="50">
        <v>336.74999999999727</v>
      </c>
      <c r="FZ97" s="50">
        <v>331.60000000000582</v>
      </c>
      <c r="GA97" s="465"/>
      <c r="GB97" s="50">
        <v>0</v>
      </c>
      <c r="GC97" s="50">
        <v>0</v>
      </c>
      <c r="GD97" s="50">
        <v>0</v>
      </c>
      <c r="GE97" s="50">
        <v>0</v>
      </c>
      <c r="GF97" s="465"/>
      <c r="GG97" s="50">
        <v>0</v>
      </c>
      <c r="GH97" s="50">
        <v>559.69999999999709</v>
      </c>
      <c r="GI97" s="50">
        <v>894.59999999998581</v>
      </c>
      <c r="GJ97" s="50">
        <v>1160.8000000000102</v>
      </c>
      <c r="GK97" s="465"/>
      <c r="GL97" s="50">
        <v>0</v>
      </c>
      <c r="GM97" s="50">
        <v>152.24999999999727</v>
      </c>
      <c r="GN97" s="50">
        <v>203.24999999998909</v>
      </c>
      <c r="GO97" s="50">
        <v>295.99999999999636</v>
      </c>
      <c r="GP97" s="465"/>
      <c r="GV97" s="9"/>
      <c r="HE97" s="9"/>
      <c r="HN97" s="9"/>
      <c r="HW97" s="9"/>
      <c r="IF97" s="9"/>
      <c r="IO97" s="9"/>
      <c r="IX97" s="9"/>
      <c r="JG97" s="9"/>
      <c r="JP97" s="9"/>
      <c r="JY97" s="9"/>
      <c r="KH97" s="9"/>
      <c r="KQ97" s="9"/>
      <c r="KZ97" s="9"/>
      <c r="MA97" s="9"/>
      <c r="MJ97" s="9"/>
      <c r="MS97" s="9"/>
      <c r="NB97" s="9"/>
      <c r="NK97" s="9"/>
      <c r="NT97" s="9"/>
      <c r="NU97">
        <v>0</v>
      </c>
      <c r="NV97" s="9"/>
      <c r="NW97">
        <v>0</v>
      </c>
      <c r="NX97" s="9"/>
      <c r="NY97">
        <v>1045.7250000000104</v>
      </c>
      <c r="NZ97" s="9"/>
      <c r="OA97">
        <v>0</v>
      </c>
    </row>
    <row r="98" spans="1:391" ht="18">
      <c r="A98" s="41" t="s">
        <v>2029</v>
      </c>
      <c r="B98" s="46">
        <f t="shared" si="2"/>
        <v>28475.324999999943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5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5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5"/>
      <c r="S98" s="453">
        <v>0</v>
      </c>
      <c r="T98" s="50">
        <v>0</v>
      </c>
      <c r="U98" s="498">
        <v>421.5750000000001</v>
      </c>
      <c r="V98" s="50">
        <f>'Punten per wedstrijd'!F97</f>
        <v>172</v>
      </c>
      <c r="W98" s="465"/>
      <c r="X98" s="50">
        <v>0</v>
      </c>
      <c r="Y98" s="50">
        <v>0</v>
      </c>
      <c r="Z98" s="50">
        <v>295.12500000000034</v>
      </c>
      <c r="AA98" s="50">
        <v>247.50000000000045</v>
      </c>
      <c r="AB98" s="465"/>
      <c r="AC98" s="50">
        <v>0</v>
      </c>
      <c r="AD98" s="50">
        <v>0</v>
      </c>
      <c r="AE98" s="50">
        <v>487.95000000000095</v>
      </c>
      <c r="AF98" s="50">
        <v>799.70000000000073</v>
      </c>
      <c r="AG98" s="465"/>
      <c r="AH98" s="50">
        <v>0</v>
      </c>
      <c r="AI98" s="50">
        <v>0</v>
      </c>
      <c r="AJ98" s="50">
        <v>545.62500000000102</v>
      </c>
      <c r="AK98" s="50">
        <v>660.00000000000045</v>
      </c>
      <c r="AL98" s="465"/>
      <c r="AM98" s="453">
        <v>0</v>
      </c>
      <c r="AN98" s="453">
        <v>0</v>
      </c>
      <c r="AO98" s="453">
        <v>248.85000000000082</v>
      </c>
      <c r="AP98" s="50">
        <v>621.59999999999945</v>
      </c>
      <c r="AQ98" s="465"/>
      <c r="AR98" s="50">
        <v>0</v>
      </c>
      <c r="AS98" s="50">
        <v>0</v>
      </c>
      <c r="AT98" s="50">
        <v>151.50000000000136</v>
      </c>
      <c r="AU98" s="50">
        <v>399.9</v>
      </c>
      <c r="AV98" s="465"/>
      <c r="AW98" s="50">
        <v>0</v>
      </c>
      <c r="AX98" s="50">
        <v>0</v>
      </c>
      <c r="AY98" s="50">
        <v>107.55000000000177</v>
      </c>
      <c r="AZ98" s="50">
        <v>790.20000000000073</v>
      </c>
      <c r="BA98" s="465"/>
      <c r="BB98" s="50">
        <v>0</v>
      </c>
      <c r="BC98" s="50">
        <v>0</v>
      </c>
      <c r="BD98" s="50">
        <v>324.30000000000177</v>
      </c>
      <c r="BE98" s="50">
        <v>473</v>
      </c>
      <c r="BF98" s="465"/>
      <c r="BG98" s="50">
        <v>0</v>
      </c>
      <c r="BH98" s="50">
        <v>0</v>
      </c>
      <c r="BI98" s="50">
        <v>218.4750000000015</v>
      </c>
      <c r="BJ98" s="50">
        <v>191.7</v>
      </c>
      <c r="BK98" s="465"/>
      <c r="BL98" s="50">
        <v>0</v>
      </c>
      <c r="BM98" s="50">
        <v>0</v>
      </c>
      <c r="BN98" s="50">
        <v>349.27500000000191</v>
      </c>
      <c r="BO98" s="50">
        <v>181</v>
      </c>
      <c r="BP98" s="465"/>
      <c r="BQ98" s="50">
        <v>0</v>
      </c>
      <c r="BR98" s="50">
        <v>0</v>
      </c>
      <c r="BS98" s="50">
        <v>221.02500000000123</v>
      </c>
      <c r="BT98" s="50">
        <v>482.5</v>
      </c>
      <c r="BU98" s="465"/>
      <c r="BV98" s="50">
        <v>0</v>
      </c>
      <c r="BW98" s="50">
        <v>0</v>
      </c>
      <c r="BX98" s="50">
        <v>415.80000000000177</v>
      </c>
      <c r="BY98" s="50">
        <v>385.10000000000036</v>
      </c>
      <c r="BZ98" s="465"/>
      <c r="CA98" s="50">
        <v>0</v>
      </c>
      <c r="CB98" s="50">
        <v>0</v>
      </c>
      <c r="CC98" s="50">
        <v>276.15000000000055</v>
      </c>
      <c r="CD98" s="50">
        <v>461.5</v>
      </c>
      <c r="CE98" s="465"/>
      <c r="CF98" s="50">
        <v>0</v>
      </c>
      <c r="CG98" s="50">
        <v>0</v>
      </c>
      <c r="CH98" s="50">
        <v>243.52500000000055</v>
      </c>
      <c r="CI98" s="50">
        <v>435.00000000000182</v>
      </c>
      <c r="CJ98" s="465"/>
      <c r="CK98" s="50">
        <v>0</v>
      </c>
      <c r="CL98" s="50">
        <v>0</v>
      </c>
      <c r="CM98" s="50">
        <v>142.20000000000027</v>
      </c>
      <c r="CN98" s="50">
        <v>262.5</v>
      </c>
      <c r="CO98" s="465"/>
      <c r="CP98" s="528">
        <v>0</v>
      </c>
      <c r="CQ98" s="528">
        <v>0</v>
      </c>
      <c r="CR98" s="528">
        <v>339.60000000000082</v>
      </c>
      <c r="CS98" s="50">
        <v>476.10000000000036</v>
      </c>
      <c r="CT98" s="465"/>
      <c r="CU98" s="50">
        <v>0</v>
      </c>
      <c r="CV98" s="50">
        <v>0</v>
      </c>
      <c r="CW98" s="50">
        <v>93.074999999998909</v>
      </c>
      <c r="CX98" s="50">
        <v>490</v>
      </c>
      <c r="CY98" s="465"/>
      <c r="CZ98" s="50">
        <v>0</v>
      </c>
      <c r="DA98" s="50">
        <v>0</v>
      </c>
      <c r="DB98" s="50">
        <v>4.8749999999986358</v>
      </c>
      <c r="DC98" s="50">
        <v>179.7</v>
      </c>
      <c r="DD98" s="465"/>
      <c r="DE98" s="528">
        <v>0</v>
      </c>
      <c r="DF98" s="528">
        <v>0</v>
      </c>
      <c r="DG98" s="528">
        <v>1086.8249999999998</v>
      </c>
      <c r="DH98" s="50">
        <v>1834.2000000000007</v>
      </c>
      <c r="DI98" s="465"/>
      <c r="DJ98" s="528">
        <v>0</v>
      </c>
      <c r="DK98" s="528">
        <v>0</v>
      </c>
      <c r="DL98" s="528">
        <v>422.47500000000082</v>
      </c>
      <c r="DM98" s="50">
        <v>933.60000000000036</v>
      </c>
      <c r="DN98" s="465"/>
      <c r="DO98" s="50">
        <v>0</v>
      </c>
      <c r="DP98" s="50">
        <v>0</v>
      </c>
      <c r="DQ98" s="50">
        <v>226.27499999999782</v>
      </c>
      <c r="DR98" s="50">
        <v>624.79999999999382</v>
      </c>
      <c r="DS98" s="465"/>
      <c r="DT98" s="50">
        <v>0</v>
      </c>
      <c r="DU98" s="50">
        <v>0</v>
      </c>
      <c r="DV98" s="50">
        <v>0</v>
      </c>
      <c r="DW98" s="50">
        <v>3044.6999999999643</v>
      </c>
      <c r="DX98" s="465"/>
      <c r="DY98" s="50">
        <v>0</v>
      </c>
      <c r="DZ98" s="50">
        <v>0</v>
      </c>
      <c r="EA98" s="50">
        <v>0</v>
      </c>
      <c r="EB98" s="50">
        <v>0</v>
      </c>
      <c r="EC98" s="465"/>
      <c r="ED98" s="50">
        <v>0</v>
      </c>
      <c r="EE98" s="50">
        <v>0</v>
      </c>
      <c r="EF98" s="50">
        <v>0</v>
      </c>
      <c r="EG98" s="50">
        <v>448.99999999999818</v>
      </c>
      <c r="EH98" s="465"/>
      <c r="EI98" s="50">
        <v>0</v>
      </c>
      <c r="EJ98" s="50">
        <v>0</v>
      </c>
      <c r="EK98" s="50">
        <v>0</v>
      </c>
      <c r="EL98" s="50">
        <v>226.49999999999818</v>
      </c>
      <c r="EM98" s="465"/>
      <c r="EN98" s="50">
        <v>0</v>
      </c>
      <c r="EO98" s="50">
        <v>0</v>
      </c>
      <c r="EP98" s="50">
        <v>0</v>
      </c>
      <c r="EQ98" s="50">
        <v>0</v>
      </c>
      <c r="ER98" s="465"/>
      <c r="ES98" s="50">
        <v>0</v>
      </c>
      <c r="ET98" s="50">
        <v>0</v>
      </c>
      <c r="EU98" s="50">
        <v>0</v>
      </c>
      <c r="EV98" s="50">
        <v>279.59999999999854</v>
      </c>
      <c r="EW98" s="465"/>
      <c r="EX98" s="50">
        <v>0</v>
      </c>
      <c r="EY98" s="50">
        <v>0</v>
      </c>
      <c r="EZ98" s="50">
        <v>0</v>
      </c>
      <c r="FA98" s="50">
        <v>3257.6</v>
      </c>
      <c r="FB98" s="465"/>
      <c r="FC98" s="50">
        <v>0</v>
      </c>
      <c r="FD98" s="50">
        <v>0</v>
      </c>
      <c r="FE98" s="50">
        <v>0</v>
      </c>
      <c r="FF98" s="50">
        <v>186.19999999999891</v>
      </c>
      <c r="FG98" s="465"/>
      <c r="FH98" s="50">
        <v>0</v>
      </c>
      <c r="FI98" s="50">
        <v>0</v>
      </c>
      <c r="FJ98" s="50">
        <v>0</v>
      </c>
      <c r="FK98" s="50">
        <v>107.59999999999854</v>
      </c>
      <c r="FL98" s="465"/>
      <c r="FM98" s="50">
        <v>0</v>
      </c>
      <c r="FN98" s="50">
        <v>0</v>
      </c>
      <c r="FO98" s="50">
        <v>0</v>
      </c>
      <c r="FP98" s="50">
        <v>308.09999999999854</v>
      </c>
      <c r="FQ98" s="465"/>
      <c r="FR98" s="50">
        <v>0</v>
      </c>
      <c r="FS98" s="50">
        <v>0</v>
      </c>
      <c r="FT98" s="50">
        <v>0</v>
      </c>
      <c r="FU98" s="50">
        <v>0</v>
      </c>
      <c r="FV98" s="465"/>
      <c r="FW98" s="50">
        <v>0</v>
      </c>
      <c r="FX98" s="50">
        <v>0</v>
      </c>
      <c r="FY98" s="50">
        <v>0</v>
      </c>
      <c r="FZ98" s="50">
        <v>301.19999999999345</v>
      </c>
      <c r="GA98" s="465"/>
      <c r="GB98" s="50">
        <v>0</v>
      </c>
      <c r="GC98" s="50">
        <v>0</v>
      </c>
      <c r="GD98" s="50">
        <v>0</v>
      </c>
      <c r="GE98" s="50">
        <v>0</v>
      </c>
      <c r="GF98" s="465"/>
      <c r="GG98" s="50">
        <v>0</v>
      </c>
      <c r="GH98" s="50">
        <v>0</v>
      </c>
      <c r="GI98" s="50">
        <v>0</v>
      </c>
      <c r="GJ98" s="50">
        <v>1109.8999999999905</v>
      </c>
      <c r="GK98" s="465"/>
      <c r="GL98" s="50">
        <v>0</v>
      </c>
      <c r="GM98" s="50">
        <v>0</v>
      </c>
      <c r="GN98" s="50">
        <v>0</v>
      </c>
      <c r="GO98" s="50">
        <v>244.49999999999636</v>
      </c>
      <c r="GP98" s="465"/>
      <c r="GV98" s="9"/>
      <c r="HE98" s="9"/>
      <c r="HN98" s="9"/>
      <c r="HW98" s="9"/>
      <c r="IF98" s="9"/>
      <c r="IO98" s="9"/>
      <c r="IX98" s="9"/>
      <c r="JG98" s="9"/>
      <c r="JP98" s="9"/>
      <c r="JY98" s="9"/>
      <c r="KH98" s="9"/>
      <c r="KQ98" s="9"/>
      <c r="KZ98" s="9"/>
      <c r="MA98" s="9"/>
      <c r="MJ98" s="9"/>
      <c r="MS98" s="9"/>
      <c r="NB98" s="9"/>
      <c r="NK98" s="9"/>
      <c r="NT98" s="9"/>
      <c r="NU98">
        <v>0</v>
      </c>
      <c r="NV98" s="9"/>
      <c r="NW98">
        <v>0</v>
      </c>
      <c r="NX98" s="9"/>
      <c r="NY98" s="21">
        <v>0</v>
      </c>
      <c r="NZ98" s="9"/>
      <c r="OA98">
        <v>0</v>
      </c>
    </row>
    <row r="99" spans="1:391" ht="18">
      <c r="A99" s="41" t="s">
        <v>180</v>
      </c>
      <c r="B99" s="46">
        <f t="shared" si="2"/>
        <v>11060.999999999998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5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5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5"/>
      <c r="S99" s="453">
        <v>0</v>
      </c>
      <c r="T99" s="50">
        <v>0</v>
      </c>
      <c r="U99" s="498">
        <v>0</v>
      </c>
      <c r="V99" s="50">
        <f>'Punten per wedstrijd'!F98</f>
        <v>89.999999999999545</v>
      </c>
      <c r="W99" s="465"/>
      <c r="X99" s="50">
        <v>0</v>
      </c>
      <c r="Y99" s="50">
        <v>0</v>
      </c>
      <c r="Z99" s="50">
        <v>0</v>
      </c>
      <c r="AA99" s="50">
        <v>383.10000000000036</v>
      </c>
      <c r="AB99" s="465"/>
      <c r="AC99" s="50">
        <v>0</v>
      </c>
      <c r="AD99" s="50">
        <v>0</v>
      </c>
      <c r="AE99" s="50">
        <v>0</v>
      </c>
      <c r="AF99" s="50">
        <v>933.09999999999945</v>
      </c>
      <c r="AG99" s="465"/>
      <c r="AH99" s="50">
        <v>0</v>
      </c>
      <c r="AI99" s="50">
        <v>0</v>
      </c>
      <c r="AJ99" s="50">
        <v>0</v>
      </c>
      <c r="AK99" s="50">
        <v>791.70000000000027</v>
      </c>
      <c r="AL99" s="465"/>
      <c r="AM99" s="453">
        <v>0</v>
      </c>
      <c r="AN99" s="453">
        <v>0</v>
      </c>
      <c r="AO99" s="453">
        <v>0</v>
      </c>
      <c r="AP99" s="50">
        <v>629.95000000000073</v>
      </c>
      <c r="AQ99" s="465"/>
      <c r="AR99" s="50">
        <v>0</v>
      </c>
      <c r="AS99" s="50">
        <v>0</v>
      </c>
      <c r="AT99" s="50">
        <v>0</v>
      </c>
      <c r="AU99" s="50">
        <v>97.5</v>
      </c>
      <c r="AV99" s="465"/>
      <c r="AW99" s="50">
        <v>0</v>
      </c>
      <c r="AX99" s="50">
        <v>0</v>
      </c>
      <c r="AY99" s="50">
        <v>0</v>
      </c>
      <c r="AZ99" s="50">
        <v>779.50000000000182</v>
      </c>
      <c r="BA99" s="465"/>
      <c r="BB99" s="50">
        <v>0</v>
      </c>
      <c r="BC99" s="50">
        <v>0</v>
      </c>
      <c r="BD99" s="50">
        <v>0</v>
      </c>
      <c r="BE99" s="50">
        <v>543.65</v>
      </c>
      <c r="BF99" s="465"/>
      <c r="BG99" s="50">
        <v>0</v>
      </c>
      <c r="BH99" s="50">
        <v>0</v>
      </c>
      <c r="BI99" s="50">
        <v>0</v>
      </c>
      <c r="BJ99" s="50">
        <v>157.70000000000002</v>
      </c>
      <c r="BK99" s="465"/>
      <c r="BL99" s="50">
        <v>0</v>
      </c>
      <c r="BM99" s="50">
        <v>0</v>
      </c>
      <c r="BN99" s="50">
        <v>0</v>
      </c>
      <c r="BO99" s="50">
        <v>62.400000000000006</v>
      </c>
      <c r="BP99" s="465"/>
      <c r="BQ99" s="50">
        <v>0</v>
      </c>
      <c r="BR99" s="50">
        <v>0</v>
      </c>
      <c r="BS99" s="50">
        <v>0</v>
      </c>
      <c r="BT99" s="50">
        <v>525.19999999999982</v>
      </c>
      <c r="BU99" s="465"/>
      <c r="BV99" s="50">
        <v>0</v>
      </c>
      <c r="BW99" s="50">
        <v>0</v>
      </c>
      <c r="BX99" s="50">
        <v>0</v>
      </c>
      <c r="BY99" s="50">
        <v>530.60000000000127</v>
      </c>
      <c r="BZ99" s="465"/>
      <c r="CA99" s="50">
        <v>0</v>
      </c>
      <c r="CB99" s="50">
        <v>0</v>
      </c>
      <c r="CC99" s="50">
        <v>0</v>
      </c>
      <c r="CD99" s="50">
        <v>335.60000000000127</v>
      </c>
      <c r="CE99" s="465"/>
      <c r="CF99" s="50">
        <v>0</v>
      </c>
      <c r="CG99" s="50">
        <v>0</v>
      </c>
      <c r="CH99" s="50">
        <v>0</v>
      </c>
      <c r="CI99" s="50">
        <v>420.10000000000218</v>
      </c>
      <c r="CJ99" s="465"/>
      <c r="CK99" s="50">
        <v>0</v>
      </c>
      <c r="CL99" s="50">
        <v>0</v>
      </c>
      <c r="CM99" s="50">
        <v>0</v>
      </c>
      <c r="CN99" s="50">
        <v>353.90000000000003</v>
      </c>
      <c r="CO99" s="465"/>
      <c r="CP99" s="528">
        <v>0</v>
      </c>
      <c r="CQ99" s="528">
        <v>0</v>
      </c>
      <c r="CR99" s="528">
        <v>0</v>
      </c>
      <c r="CS99" s="50">
        <v>458.39999999999964</v>
      </c>
      <c r="CT99" s="465"/>
      <c r="CU99" s="50">
        <v>0</v>
      </c>
      <c r="CV99" s="50">
        <v>0</v>
      </c>
      <c r="CW99" s="50">
        <v>0</v>
      </c>
      <c r="CX99" s="50">
        <v>276.39999999999964</v>
      </c>
      <c r="CY99" s="465"/>
      <c r="CZ99" s="50">
        <v>0</v>
      </c>
      <c r="DA99" s="50">
        <v>0</v>
      </c>
      <c r="DB99" s="50">
        <v>0</v>
      </c>
      <c r="DC99" s="50">
        <v>275.3</v>
      </c>
      <c r="DD99" s="465"/>
      <c r="DE99" s="528">
        <v>0</v>
      </c>
      <c r="DF99" s="528">
        <v>0</v>
      </c>
      <c r="DG99" s="528">
        <v>0</v>
      </c>
      <c r="DH99" s="50">
        <v>1298.3000000000011</v>
      </c>
      <c r="DI99" s="465"/>
      <c r="DJ99" s="528">
        <v>0</v>
      </c>
      <c r="DK99" s="528">
        <v>0</v>
      </c>
      <c r="DL99" s="528">
        <v>0</v>
      </c>
      <c r="DM99" s="50">
        <v>664.99999999999818</v>
      </c>
      <c r="DN99" s="465"/>
      <c r="DO99" s="50">
        <v>0</v>
      </c>
      <c r="DP99" s="50">
        <v>0</v>
      </c>
      <c r="DQ99" s="50">
        <v>0</v>
      </c>
      <c r="DR99" s="50">
        <v>443.19999999999527</v>
      </c>
      <c r="DS99" s="465"/>
      <c r="DT99" s="50"/>
      <c r="DU99" s="50"/>
      <c r="DV99" s="50"/>
      <c r="DW99" s="50"/>
      <c r="DX99" s="465"/>
      <c r="DY99" s="50"/>
      <c r="DZ99" s="50"/>
      <c r="EA99" s="50"/>
      <c r="EB99" s="50"/>
      <c r="EC99" s="465"/>
      <c r="ED99" s="50"/>
      <c r="EE99" s="50"/>
      <c r="EF99" s="50"/>
      <c r="EG99" s="50"/>
      <c r="EH99" s="465"/>
      <c r="EI99" s="50"/>
      <c r="EJ99" s="50"/>
      <c r="EK99" s="50"/>
      <c r="EL99" s="50"/>
      <c r="EM99" s="465"/>
      <c r="EN99" s="50"/>
      <c r="EO99" s="50"/>
      <c r="EP99" s="50"/>
      <c r="EQ99" s="50"/>
      <c r="ER99" s="465"/>
      <c r="ES99" s="50"/>
      <c r="ET99" s="50"/>
      <c r="EU99" s="50"/>
      <c r="EV99" s="50"/>
      <c r="EW99" s="465"/>
      <c r="EX99" s="50"/>
      <c r="EY99" s="50"/>
      <c r="EZ99" s="50"/>
      <c r="FA99" s="50"/>
      <c r="FB99" s="465"/>
      <c r="FC99" s="50"/>
      <c r="FD99" s="50"/>
      <c r="FE99" s="50"/>
      <c r="FF99" s="50"/>
      <c r="FG99" s="465"/>
      <c r="FH99" s="50"/>
      <c r="FI99" s="50"/>
      <c r="FJ99" s="50"/>
      <c r="FK99" s="50"/>
      <c r="FL99" s="465"/>
      <c r="FM99" s="50"/>
      <c r="FN99" s="50"/>
      <c r="FO99" s="50"/>
      <c r="FP99" s="50"/>
      <c r="FQ99" s="465"/>
      <c r="FR99" s="50"/>
      <c r="FS99" s="50"/>
      <c r="FT99" s="50"/>
      <c r="FU99" s="50"/>
      <c r="FV99" s="465"/>
      <c r="FW99" s="50"/>
      <c r="FX99" s="50"/>
      <c r="FY99" s="50"/>
      <c r="FZ99" s="50"/>
      <c r="GA99" s="465"/>
      <c r="GB99" s="50"/>
      <c r="GC99" s="50"/>
      <c r="GD99" s="50"/>
      <c r="GE99" s="50"/>
      <c r="GF99" s="465"/>
      <c r="GG99" s="50"/>
      <c r="GH99" s="50"/>
      <c r="GI99" s="50"/>
      <c r="GJ99" s="50"/>
      <c r="GK99" s="465"/>
      <c r="GL99" s="50"/>
      <c r="GM99" s="50"/>
      <c r="GN99" s="50"/>
      <c r="GO99" s="50"/>
      <c r="GP99" s="465"/>
      <c r="GU99" s="143"/>
      <c r="GV99" s="459"/>
      <c r="HD99" s="143"/>
      <c r="HE99" s="459"/>
      <c r="HM99" s="143"/>
      <c r="HN99" s="459"/>
      <c r="HV99" s="39"/>
      <c r="HW99" s="459"/>
      <c r="IE99" s="39"/>
      <c r="IF99" s="459"/>
      <c r="IN99" s="39"/>
      <c r="IO99" s="459"/>
      <c r="IW99" s="39"/>
      <c r="IX99" s="459"/>
      <c r="JF99" s="39"/>
      <c r="JG99" s="459"/>
      <c r="JO99" s="39"/>
      <c r="JP99" s="459"/>
      <c r="JX99" s="39"/>
      <c r="JY99" s="459"/>
      <c r="KG99" s="39"/>
      <c r="KH99" s="459"/>
      <c r="KP99" s="39"/>
      <c r="KQ99" s="459"/>
      <c r="KY99" s="39"/>
      <c r="KZ99" s="459"/>
      <c r="LZ99" s="39"/>
      <c r="MA99" s="459"/>
      <c r="MI99" s="39"/>
      <c r="MJ99" s="459"/>
      <c r="MR99" s="39"/>
      <c r="MS99" s="459"/>
      <c r="NA99" s="39"/>
      <c r="NB99" s="459"/>
      <c r="NJ99" s="39"/>
      <c r="NK99" s="459"/>
      <c r="NS99" s="39"/>
      <c r="NT99" s="459"/>
      <c r="NU99" s="39"/>
      <c r="NV99" s="39"/>
      <c r="NW99" s="39"/>
      <c r="NX99" s="39"/>
      <c r="NY99" s="39"/>
      <c r="NZ99" s="37"/>
      <c r="OA99" s="39"/>
    </row>
    <row r="100" spans="1:391" ht="18">
      <c r="A100" s="41" t="s">
        <v>3394</v>
      </c>
      <c r="B100" s="46">
        <f t="shared" si="2"/>
        <v>10984.699999999981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5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5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5"/>
      <c r="S100" s="453">
        <v>0</v>
      </c>
      <c r="T100" s="50">
        <v>0</v>
      </c>
      <c r="U100" s="498">
        <v>0</v>
      </c>
      <c r="V100" s="50">
        <f>'Punten per wedstrijd'!F99</f>
        <v>339.49999999999955</v>
      </c>
      <c r="W100" s="465"/>
      <c r="X100" s="50">
        <v>0</v>
      </c>
      <c r="Y100" s="50">
        <v>0</v>
      </c>
      <c r="Z100" s="50">
        <v>0</v>
      </c>
      <c r="AA100" s="50">
        <v>207.00000000000045</v>
      </c>
      <c r="AB100" s="465"/>
      <c r="AC100" s="50">
        <v>0</v>
      </c>
      <c r="AD100" s="50">
        <v>0</v>
      </c>
      <c r="AE100" s="50">
        <v>0</v>
      </c>
      <c r="AF100" s="50">
        <v>905.30000000000155</v>
      </c>
      <c r="AG100" s="465"/>
      <c r="AH100" s="50">
        <v>0</v>
      </c>
      <c r="AI100" s="50">
        <v>0</v>
      </c>
      <c r="AJ100" s="50">
        <v>0</v>
      </c>
      <c r="AK100" s="50">
        <v>556.60000000000036</v>
      </c>
      <c r="AL100" s="465"/>
      <c r="AM100" s="453">
        <v>0</v>
      </c>
      <c r="AN100" s="453">
        <v>0</v>
      </c>
      <c r="AO100" s="453">
        <v>0</v>
      </c>
      <c r="AP100" s="50">
        <v>619.10000000000036</v>
      </c>
      <c r="AQ100" s="465"/>
      <c r="AR100" s="50">
        <v>0</v>
      </c>
      <c r="AS100" s="50">
        <v>0</v>
      </c>
      <c r="AT100" s="50">
        <v>0</v>
      </c>
      <c r="AU100" s="50">
        <v>262.10000000000002</v>
      </c>
      <c r="AV100" s="465"/>
      <c r="AW100" s="50">
        <v>0</v>
      </c>
      <c r="AX100" s="50">
        <v>0</v>
      </c>
      <c r="AY100" s="50">
        <v>0</v>
      </c>
      <c r="AZ100" s="50">
        <v>684.89999999999964</v>
      </c>
      <c r="BA100" s="465"/>
      <c r="BB100" s="50">
        <v>0</v>
      </c>
      <c r="BC100" s="50">
        <v>0</v>
      </c>
      <c r="BD100" s="50">
        <v>0</v>
      </c>
      <c r="BE100" s="50">
        <v>487.5</v>
      </c>
      <c r="BF100" s="465"/>
      <c r="BG100" s="50">
        <v>0</v>
      </c>
      <c r="BH100" s="50">
        <v>0</v>
      </c>
      <c r="BI100" s="50">
        <v>0</v>
      </c>
      <c r="BJ100" s="50">
        <v>168.8</v>
      </c>
      <c r="BK100" s="465"/>
      <c r="BL100" s="50">
        <v>0</v>
      </c>
      <c r="BM100" s="50">
        <v>0</v>
      </c>
      <c r="BN100" s="50">
        <v>0</v>
      </c>
      <c r="BO100" s="50">
        <v>195.5</v>
      </c>
      <c r="BP100" s="465"/>
      <c r="BQ100" s="50">
        <v>0</v>
      </c>
      <c r="BR100" s="50">
        <v>0</v>
      </c>
      <c r="BS100" s="50">
        <v>0</v>
      </c>
      <c r="BT100" s="50">
        <v>556.19999999999982</v>
      </c>
      <c r="BU100" s="465"/>
      <c r="BV100" s="50">
        <v>0</v>
      </c>
      <c r="BW100" s="50">
        <v>0</v>
      </c>
      <c r="BX100" s="50">
        <v>0</v>
      </c>
      <c r="BY100" s="50">
        <v>443.29999999999745</v>
      </c>
      <c r="BZ100" s="465"/>
      <c r="CA100" s="50">
        <v>0</v>
      </c>
      <c r="CB100" s="50">
        <v>0</v>
      </c>
      <c r="CC100" s="50">
        <v>0</v>
      </c>
      <c r="CD100" s="50">
        <v>513.80000000000109</v>
      </c>
      <c r="CE100" s="465"/>
      <c r="CF100" s="50">
        <v>0</v>
      </c>
      <c r="CG100" s="50">
        <v>0</v>
      </c>
      <c r="CH100" s="50">
        <v>0</v>
      </c>
      <c r="CI100" s="50">
        <v>348.59999999999673</v>
      </c>
      <c r="CJ100" s="465"/>
      <c r="CK100" s="50">
        <v>0</v>
      </c>
      <c r="CL100" s="50">
        <v>0</v>
      </c>
      <c r="CM100" s="50">
        <v>0</v>
      </c>
      <c r="CN100" s="50">
        <v>219.9</v>
      </c>
      <c r="CO100" s="465"/>
      <c r="CP100" s="528">
        <v>0</v>
      </c>
      <c r="CQ100" s="528">
        <v>0</v>
      </c>
      <c r="CR100" s="528">
        <v>0</v>
      </c>
      <c r="CS100" s="50">
        <v>285.69999999999527</v>
      </c>
      <c r="CT100" s="465"/>
      <c r="CU100" s="50">
        <v>0</v>
      </c>
      <c r="CV100" s="50">
        <v>0</v>
      </c>
      <c r="CW100" s="50">
        <v>0</v>
      </c>
      <c r="CX100" s="50">
        <v>325.09999999999491</v>
      </c>
      <c r="CY100" s="465"/>
      <c r="CZ100" s="50">
        <v>0</v>
      </c>
      <c r="DA100" s="50">
        <v>0</v>
      </c>
      <c r="DB100" s="50">
        <v>0</v>
      </c>
      <c r="DC100" s="50">
        <v>33</v>
      </c>
      <c r="DD100" s="465"/>
      <c r="DE100" s="528">
        <v>0</v>
      </c>
      <c r="DF100" s="528">
        <v>0</v>
      </c>
      <c r="DG100" s="528">
        <v>0</v>
      </c>
      <c r="DH100" s="50">
        <v>974.69999999999891</v>
      </c>
      <c r="DI100" s="465"/>
      <c r="DJ100" s="528">
        <v>0</v>
      </c>
      <c r="DK100" s="528">
        <v>0</v>
      </c>
      <c r="DL100" s="528">
        <v>0</v>
      </c>
      <c r="DM100" s="50">
        <v>776.39999999999782</v>
      </c>
      <c r="DN100" s="465"/>
      <c r="DO100" s="50">
        <v>0</v>
      </c>
      <c r="DP100" s="50">
        <v>0</v>
      </c>
      <c r="DQ100" s="50">
        <v>0</v>
      </c>
      <c r="DR100" s="50">
        <v>620.09999999999673</v>
      </c>
      <c r="DS100" s="465"/>
      <c r="DT100" s="50"/>
      <c r="DU100" s="50"/>
      <c r="DV100" s="50"/>
      <c r="DW100" s="50"/>
      <c r="DX100" s="465"/>
      <c r="DY100" s="50"/>
      <c r="DZ100" s="50"/>
      <c r="EA100" s="50"/>
      <c r="EB100" s="50"/>
      <c r="EC100" s="465"/>
      <c r="ED100" s="50"/>
      <c r="EE100" s="50"/>
      <c r="EF100" s="50"/>
      <c r="EG100" s="50"/>
      <c r="EH100" s="465"/>
      <c r="EI100" s="50"/>
      <c r="EJ100" s="50"/>
      <c r="EK100" s="50"/>
      <c r="EL100" s="50"/>
      <c r="EM100" s="465"/>
      <c r="EN100" s="50"/>
      <c r="EO100" s="50"/>
      <c r="EP100" s="50"/>
      <c r="EQ100" s="50"/>
      <c r="ER100" s="465"/>
      <c r="ES100" s="50"/>
      <c r="ET100" s="50"/>
      <c r="EU100" s="50"/>
      <c r="EV100" s="50"/>
      <c r="EW100" s="465"/>
      <c r="EX100" s="50"/>
      <c r="EY100" s="50"/>
      <c r="EZ100" s="50"/>
      <c r="FA100" s="50"/>
      <c r="FB100" s="465"/>
      <c r="FC100" s="50"/>
      <c r="FD100" s="50"/>
      <c r="FE100" s="50"/>
      <c r="FF100" s="50"/>
      <c r="FG100" s="465"/>
      <c r="FH100" s="50"/>
      <c r="FI100" s="50"/>
      <c r="FJ100" s="50"/>
      <c r="FK100" s="50"/>
      <c r="FL100" s="465"/>
      <c r="FM100" s="50"/>
      <c r="FN100" s="50"/>
      <c r="FO100" s="50"/>
      <c r="FP100" s="50"/>
      <c r="FQ100" s="465"/>
      <c r="FR100" s="50"/>
      <c r="FS100" s="50"/>
      <c r="FT100" s="50"/>
      <c r="FU100" s="50"/>
      <c r="FV100" s="465"/>
      <c r="FW100" s="50"/>
      <c r="FX100" s="50"/>
      <c r="FY100" s="50"/>
      <c r="FZ100" s="50"/>
      <c r="GA100" s="465"/>
      <c r="GB100" s="50"/>
      <c r="GC100" s="50"/>
      <c r="GD100" s="50"/>
      <c r="GE100" s="50"/>
      <c r="GF100" s="465"/>
      <c r="GG100" s="50"/>
      <c r="GH100" s="50"/>
      <c r="GI100" s="50"/>
      <c r="GJ100" s="50"/>
      <c r="GK100" s="465"/>
      <c r="GL100" s="50"/>
      <c r="GM100" s="50"/>
      <c r="GN100" s="50"/>
      <c r="GO100" s="50"/>
      <c r="GP100" s="465"/>
      <c r="GU100" s="143"/>
      <c r="GV100" s="459"/>
      <c r="HD100" s="143"/>
      <c r="HE100" s="459"/>
      <c r="HM100" s="143"/>
      <c r="HN100" s="459"/>
      <c r="HV100" s="39"/>
      <c r="HW100" s="459"/>
      <c r="IE100" s="39"/>
      <c r="IF100" s="459"/>
      <c r="IN100" s="39"/>
      <c r="IO100" s="459"/>
      <c r="IW100" s="39"/>
      <c r="IX100" s="459"/>
      <c r="JF100" s="39"/>
      <c r="JG100" s="459"/>
      <c r="JO100" s="39"/>
      <c r="JP100" s="459"/>
      <c r="JX100" s="39"/>
      <c r="JY100" s="459"/>
      <c r="KG100" s="39"/>
      <c r="KH100" s="459"/>
      <c r="KP100" s="39"/>
      <c r="KQ100" s="459"/>
      <c r="KY100" s="39"/>
      <c r="KZ100" s="459"/>
      <c r="LZ100" s="39"/>
      <c r="MA100" s="459"/>
      <c r="MI100" s="39"/>
      <c r="MJ100" s="459"/>
      <c r="MR100" s="39"/>
      <c r="MS100" s="459"/>
      <c r="NA100" s="39"/>
      <c r="NB100" s="459"/>
      <c r="NJ100" s="39"/>
      <c r="NK100" s="459"/>
      <c r="NS100" s="39"/>
      <c r="NT100" s="459"/>
      <c r="NU100" s="39"/>
      <c r="NV100" s="39"/>
      <c r="NW100" s="39"/>
      <c r="NX100" s="39"/>
      <c r="NY100" s="39"/>
      <c r="NZ100" s="37"/>
      <c r="OA100" s="39"/>
    </row>
    <row r="101" spans="1:391" s="89" customFormat="1" ht="18">
      <c r="A101" s="84" t="s">
        <v>1659</v>
      </c>
      <c r="B101" s="46">
        <f t="shared" si="2"/>
        <v>49718.924999999952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5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5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5"/>
      <c r="S101" s="453">
        <v>26</v>
      </c>
      <c r="T101" s="50">
        <v>142.44999999999993</v>
      </c>
      <c r="U101" s="498">
        <v>218.0250000000002</v>
      </c>
      <c r="V101" s="50">
        <f>'Punten per wedstrijd'!F100</f>
        <v>200.20000000000027</v>
      </c>
      <c r="W101" s="465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5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5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5"/>
      <c r="AM101" s="453">
        <v>116.22499999999991</v>
      </c>
      <c r="AN101" s="453">
        <v>287.59999999999945</v>
      </c>
      <c r="AO101" s="453">
        <v>422.40000000000055</v>
      </c>
      <c r="AP101" s="50">
        <v>554.49999999999909</v>
      </c>
      <c r="AQ101" s="465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5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5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5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5"/>
      <c r="BL101" s="50">
        <v>0</v>
      </c>
      <c r="BM101" s="50">
        <v>65.849999999999909</v>
      </c>
      <c r="BN101" s="50">
        <v>157.875</v>
      </c>
      <c r="BO101" s="50">
        <v>296.8</v>
      </c>
      <c r="BP101" s="465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5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5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5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5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5"/>
      <c r="CP101" s="528">
        <v>142.90000000000009</v>
      </c>
      <c r="CQ101" s="528">
        <v>247.25000000000182</v>
      </c>
      <c r="CR101" s="528">
        <v>374.62500000000136</v>
      </c>
      <c r="CS101" s="50">
        <v>214.79999999999927</v>
      </c>
      <c r="CT101" s="465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5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5"/>
      <c r="DE101" s="528">
        <v>394.150000000001</v>
      </c>
      <c r="DF101" s="528">
        <v>1490.1500000000015</v>
      </c>
      <c r="DG101" s="528">
        <v>1132.2749999999999</v>
      </c>
      <c r="DH101" s="50">
        <v>1746.3000000000065</v>
      </c>
      <c r="DI101" s="465"/>
      <c r="DJ101" s="528">
        <v>185.16250000000002</v>
      </c>
      <c r="DK101" s="528">
        <v>186.30000000000109</v>
      </c>
      <c r="DL101" s="528">
        <v>436.27499999999782</v>
      </c>
      <c r="DM101" s="50">
        <v>686.00000000000728</v>
      </c>
      <c r="DN101" s="465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5"/>
      <c r="DT101" s="50">
        <v>0</v>
      </c>
      <c r="DU101" s="50">
        <v>2044.4750000000004</v>
      </c>
      <c r="DV101" s="50">
        <v>2485.725000000084</v>
      </c>
      <c r="DW101" s="50">
        <v>3136.2999999999483</v>
      </c>
      <c r="DX101" s="465"/>
      <c r="DY101" s="50">
        <v>0</v>
      </c>
      <c r="DZ101" s="50">
        <v>0</v>
      </c>
      <c r="EA101" s="50">
        <v>0</v>
      </c>
      <c r="EB101" s="50">
        <v>0</v>
      </c>
      <c r="EC101" s="465"/>
      <c r="ED101" s="50">
        <v>0</v>
      </c>
      <c r="EE101" s="50">
        <v>0</v>
      </c>
      <c r="EF101" s="50">
        <v>235.42500000000109</v>
      </c>
      <c r="EG101" s="50">
        <v>180</v>
      </c>
      <c r="EH101" s="465"/>
      <c r="EI101" s="50">
        <v>0</v>
      </c>
      <c r="EJ101" s="50">
        <v>110.64999999999964</v>
      </c>
      <c r="EK101" s="50">
        <v>318.90000000000055</v>
      </c>
      <c r="EL101" s="50">
        <v>388.40000000000146</v>
      </c>
      <c r="EM101" s="465"/>
      <c r="EN101" s="50">
        <v>0</v>
      </c>
      <c r="EO101" s="50">
        <v>78.099999999999454</v>
      </c>
      <c r="EP101" s="50">
        <v>253.80000000000382</v>
      </c>
      <c r="EQ101" s="50">
        <v>0</v>
      </c>
      <c r="ER101" s="465"/>
      <c r="ES101" s="50">
        <v>0</v>
      </c>
      <c r="ET101" s="50">
        <v>0</v>
      </c>
      <c r="EU101" s="50">
        <v>0</v>
      </c>
      <c r="EV101" s="50">
        <v>205.99999999999272</v>
      </c>
      <c r="EW101" s="465"/>
      <c r="EX101" s="50">
        <v>0</v>
      </c>
      <c r="EY101" s="50">
        <v>1331.8000000000065</v>
      </c>
      <c r="EZ101" s="50">
        <v>1599.8999999999651</v>
      </c>
      <c r="FA101" s="50">
        <v>3113.7</v>
      </c>
      <c r="FB101" s="465"/>
      <c r="FC101" s="50">
        <v>0</v>
      </c>
      <c r="FD101" s="50">
        <v>72.749999999999545</v>
      </c>
      <c r="FE101" s="50">
        <v>135.00000000000273</v>
      </c>
      <c r="FF101" s="50">
        <v>195.49999999998909</v>
      </c>
      <c r="FG101" s="465"/>
      <c r="FH101" s="50">
        <v>0</v>
      </c>
      <c r="FI101" s="50">
        <v>0</v>
      </c>
      <c r="FJ101" s="50">
        <v>0</v>
      </c>
      <c r="FK101" s="50">
        <v>256.69999999998981</v>
      </c>
      <c r="FL101" s="465"/>
      <c r="FM101" s="50">
        <v>0</v>
      </c>
      <c r="FN101" s="50">
        <v>0</v>
      </c>
      <c r="FO101" s="50">
        <v>0</v>
      </c>
      <c r="FP101" s="50">
        <v>375.19999999998981</v>
      </c>
      <c r="FQ101" s="465"/>
      <c r="FR101" s="50">
        <v>0</v>
      </c>
      <c r="FS101" s="50">
        <v>0</v>
      </c>
      <c r="FT101" s="50">
        <v>0</v>
      </c>
      <c r="FU101" s="50">
        <v>0</v>
      </c>
      <c r="FV101" s="465"/>
      <c r="FW101" s="50">
        <v>0</v>
      </c>
      <c r="FX101" s="50">
        <v>91.999999999999773</v>
      </c>
      <c r="FY101" s="50">
        <v>423.59999999999945</v>
      </c>
      <c r="FZ101" s="50">
        <v>497.74999999999272</v>
      </c>
      <c r="GA101" s="465"/>
      <c r="GB101" s="50">
        <v>0</v>
      </c>
      <c r="GC101" s="50">
        <v>0</v>
      </c>
      <c r="GD101" s="50">
        <v>0</v>
      </c>
      <c r="GE101" s="50">
        <v>0</v>
      </c>
      <c r="GF101" s="465"/>
      <c r="GG101" s="50">
        <v>0</v>
      </c>
      <c r="GH101" s="50">
        <v>311.07500000000164</v>
      </c>
      <c r="GI101" s="50">
        <v>912.22499999999673</v>
      </c>
      <c r="GJ101" s="50">
        <v>1021.3999999999796</v>
      </c>
      <c r="GK101" s="465"/>
      <c r="GL101" s="50">
        <v>0</v>
      </c>
      <c r="GM101" s="50">
        <v>151.25000000000364</v>
      </c>
      <c r="GN101" s="50">
        <v>186.74999999999181</v>
      </c>
      <c r="GO101" s="50">
        <v>391.99999999999272</v>
      </c>
      <c r="GP101" s="465"/>
      <c r="GU101"/>
      <c r="GV101" s="9"/>
      <c r="HD101"/>
      <c r="HE101" s="9"/>
      <c r="HM101"/>
      <c r="HN101" s="9"/>
      <c r="HV101"/>
      <c r="HW101" s="9"/>
      <c r="IE101"/>
      <c r="IF101" s="9"/>
      <c r="IN101"/>
      <c r="IO101" s="9"/>
      <c r="IW101"/>
      <c r="IX101" s="9"/>
      <c r="JF101"/>
      <c r="JG101" s="9"/>
      <c r="JO101"/>
      <c r="JP101" s="9"/>
      <c r="JX101"/>
      <c r="JY101" s="9"/>
      <c r="KG101"/>
      <c r="KH101" s="9"/>
      <c r="KP101"/>
      <c r="KQ101" s="9"/>
      <c r="KY101"/>
      <c r="KZ101" s="9"/>
      <c r="LZ101"/>
      <c r="MA101" s="9"/>
      <c r="MI101"/>
      <c r="MJ101" s="9"/>
      <c r="MR101"/>
      <c r="MS101" s="9"/>
      <c r="NA101"/>
      <c r="NB101" s="9"/>
      <c r="NJ101"/>
      <c r="NK101" s="9"/>
      <c r="NS101"/>
      <c r="NT101" s="9"/>
      <c r="NU101">
        <v>0</v>
      </c>
      <c r="NV101" s="9"/>
      <c r="NW101">
        <v>0</v>
      </c>
      <c r="NX101" s="9"/>
      <c r="NY101">
        <v>1131.2999999999956</v>
      </c>
      <c r="NZ101" s="9"/>
      <c r="OA101">
        <v>0</v>
      </c>
    </row>
    <row r="102" spans="1:391" ht="18">
      <c r="A102" s="40" t="s">
        <v>155</v>
      </c>
      <c r="B102" s="46">
        <f t="shared" si="2"/>
        <v>59321.799999999646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5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5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5"/>
      <c r="S102" s="453">
        <v>40.125000000000114</v>
      </c>
      <c r="T102" s="50">
        <v>69.999999999999886</v>
      </c>
      <c r="U102" s="498">
        <v>143.25</v>
      </c>
      <c r="V102" s="50">
        <f>'Punten per wedstrijd'!F101</f>
        <v>284.20000000000005</v>
      </c>
      <c r="W102" s="465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5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5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5"/>
      <c r="AM102" s="453">
        <v>118.87500000000011</v>
      </c>
      <c r="AN102" s="453">
        <v>193.54999999999995</v>
      </c>
      <c r="AO102" s="453">
        <v>277.95000000000027</v>
      </c>
      <c r="AP102" s="50">
        <v>418.30000000000109</v>
      </c>
      <c r="AQ102" s="465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5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5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5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5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5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5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5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5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5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5"/>
      <c r="CP102" s="528">
        <v>167.57500000000027</v>
      </c>
      <c r="CQ102" s="528">
        <v>242.74999999999955</v>
      </c>
      <c r="CR102" s="528">
        <v>302.84999999999945</v>
      </c>
      <c r="CS102" s="50">
        <v>504.60000000000036</v>
      </c>
      <c r="CT102" s="465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5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5"/>
      <c r="DE102" s="528">
        <v>478.24999999999818</v>
      </c>
      <c r="DF102" s="528">
        <v>1817.7249999999985</v>
      </c>
      <c r="DG102" s="528">
        <v>2004</v>
      </c>
      <c r="DH102" s="50">
        <v>2491.5999999999985</v>
      </c>
      <c r="DI102" s="465"/>
      <c r="DJ102" s="528">
        <v>281.54999999999973</v>
      </c>
      <c r="DK102" s="528">
        <v>120.89999999999782</v>
      </c>
      <c r="DL102" s="528">
        <v>538.987499999997</v>
      </c>
      <c r="DM102" s="50">
        <v>722.29999999999927</v>
      </c>
      <c r="DN102" s="465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5"/>
      <c r="DT102" s="50">
        <v>733.925000000002</v>
      </c>
      <c r="DU102" s="50">
        <v>2572.5999999999985</v>
      </c>
      <c r="DV102" s="50">
        <v>2379.0000000000205</v>
      </c>
      <c r="DW102" s="50">
        <v>3415.5999999999294</v>
      </c>
      <c r="DX102" s="465"/>
      <c r="DY102" s="50">
        <v>63.000000000001364</v>
      </c>
      <c r="DZ102" s="50">
        <v>0</v>
      </c>
      <c r="EA102" s="50">
        <v>0</v>
      </c>
      <c r="EB102" s="50">
        <v>0</v>
      </c>
      <c r="EC102" s="465"/>
      <c r="ED102" s="50">
        <v>67.675000000001091</v>
      </c>
      <c r="EE102" s="50">
        <v>0</v>
      </c>
      <c r="EF102" s="50">
        <v>91.350000000002183</v>
      </c>
      <c r="EG102" s="50">
        <v>525.59999999999127</v>
      </c>
      <c r="EH102" s="465"/>
      <c r="EI102" s="50">
        <v>46.375000000001364</v>
      </c>
      <c r="EJ102" s="50">
        <v>256.74999999999955</v>
      </c>
      <c r="EK102" s="50">
        <v>21.524999999997817</v>
      </c>
      <c r="EL102" s="50">
        <v>424.299999999992</v>
      </c>
      <c r="EM102" s="465"/>
      <c r="EN102" s="50">
        <v>78.049999999999272</v>
      </c>
      <c r="EO102" s="50">
        <v>242.55000000000109</v>
      </c>
      <c r="EP102" s="50">
        <v>74.099999999993997</v>
      </c>
      <c r="EQ102" s="50">
        <v>0</v>
      </c>
      <c r="ER102" s="465"/>
      <c r="ES102" s="50">
        <v>61.799999999999272</v>
      </c>
      <c r="ET102" s="50">
        <v>0</v>
      </c>
      <c r="EU102" s="50">
        <v>0</v>
      </c>
      <c r="EV102" s="50">
        <v>331.09999999999127</v>
      </c>
      <c r="EW102" s="465"/>
      <c r="EX102" s="50">
        <v>836.12500000000091</v>
      </c>
      <c r="EY102" s="50">
        <v>1980.4499999999753</v>
      </c>
      <c r="EZ102" s="50">
        <v>2584.0499999999029</v>
      </c>
      <c r="FA102" s="50">
        <v>4408.1000000000004</v>
      </c>
      <c r="FB102" s="465"/>
      <c r="FC102" s="50">
        <v>51.449999999999818</v>
      </c>
      <c r="FD102" s="50">
        <v>0</v>
      </c>
      <c r="FE102" s="50">
        <v>142.12499999999454</v>
      </c>
      <c r="FF102" s="50">
        <v>228.49999999998545</v>
      </c>
      <c r="FG102" s="465"/>
      <c r="FH102" s="50">
        <v>40.199999999999818</v>
      </c>
      <c r="FI102" s="50">
        <v>0</v>
      </c>
      <c r="FJ102" s="50">
        <v>0</v>
      </c>
      <c r="FK102" s="50">
        <v>207.09999999998763</v>
      </c>
      <c r="FL102" s="465"/>
      <c r="FM102" s="50">
        <v>30.074999999998909</v>
      </c>
      <c r="FN102" s="50">
        <v>0</v>
      </c>
      <c r="FO102" s="50">
        <v>0</v>
      </c>
      <c r="FP102" s="50">
        <v>452.19999999998254</v>
      </c>
      <c r="FQ102" s="465"/>
      <c r="FR102" s="50">
        <v>67.349999999999682</v>
      </c>
      <c r="FS102" s="50">
        <v>0</v>
      </c>
      <c r="FT102" s="50">
        <v>0</v>
      </c>
      <c r="FU102" s="50">
        <v>0</v>
      </c>
      <c r="FV102" s="465"/>
      <c r="FW102" s="50">
        <v>113.39999999999964</v>
      </c>
      <c r="FX102" s="50">
        <v>41.999999999999091</v>
      </c>
      <c r="FY102" s="50">
        <v>522.82499999999072</v>
      </c>
      <c r="FZ102" s="50">
        <v>467.99999999998545</v>
      </c>
      <c r="GA102" s="465"/>
      <c r="GB102" s="50">
        <v>154.82499999999982</v>
      </c>
      <c r="GC102" s="50">
        <v>0</v>
      </c>
      <c r="GD102" s="50">
        <v>0</v>
      </c>
      <c r="GE102" s="50">
        <v>0</v>
      </c>
      <c r="GF102" s="465"/>
      <c r="GG102" s="50">
        <v>128.57500000000073</v>
      </c>
      <c r="GH102" s="50">
        <v>530.29999999999745</v>
      </c>
      <c r="GI102" s="50">
        <v>694.64999999998417</v>
      </c>
      <c r="GJ102" s="50">
        <v>1258.2999999999738</v>
      </c>
      <c r="GK102" s="465"/>
      <c r="GL102" s="50">
        <v>73.000000000001819</v>
      </c>
      <c r="GM102" s="50">
        <v>149.74999999999636</v>
      </c>
      <c r="GN102" s="50">
        <v>211.12499999998363</v>
      </c>
      <c r="GO102" s="50">
        <v>420.99999999999272</v>
      </c>
      <c r="GP102" s="465"/>
      <c r="GU102" s="18"/>
      <c r="GV102" s="9"/>
      <c r="HD102" s="18"/>
      <c r="HE102" s="9"/>
      <c r="HM102" s="18"/>
      <c r="HN102" s="9"/>
      <c r="HW102" s="9"/>
      <c r="IF102" s="9"/>
      <c r="IO102" s="9"/>
      <c r="IX102" s="9"/>
      <c r="JG102" s="9"/>
      <c r="JP102" s="9"/>
      <c r="JY102" s="9"/>
      <c r="KH102" s="9"/>
      <c r="KQ102" s="9"/>
      <c r="KZ102" s="9"/>
      <c r="MA102" s="9"/>
      <c r="MJ102" s="9"/>
      <c r="MS102" s="9"/>
      <c r="NB102" s="9"/>
      <c r="NK102" s="9"/>
      <c r="NT102" s="9"/>
      <c r="NU102">
        <v>0</v>
      </c>
      <c r="NV102" s="9"/>
      <c r="NW102">
        <v>0</v>
      </c>
      <c r="NX102" s="9"/>
      <c r="NY102">
        <v>982.05000000000382</v>
      </c>
      <c r="NZ102" s="9"/>
      <c r="OA102">
        <v>0</v>
      </c>
    </row>
    <row r="103" spans="1:391" ht="18">
      <c r="A103" s="40" t="s">
        <v>753</v>
      </c>
      <c r="B103" s="46">
        <f t="shared" si="2"/>
        <v>55568.662500000035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5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5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5"/>
      <c r="S103" s="453">
        <v>53.5</v>
      </c>
      <c r="T103" s="50">
        <v>77.849999999999966</v>
      </c>
      <c r="U103" s="498">
        <v>235.12500000000017</v>
      </c>
      <c r="V103" s="50">
        <f>'Punten per wedstrijd'!F102</f>
        <v>181.09999999999991</v>
      </c>
      <c r="W103" s="465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5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5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5"/>
      <c r="AM103" s="453">
        <v>126.20000000000016</v>
      </c>
      <c r="AN103" s="453">
        <v>278.79999999999995</v>
      </c>
      <c r="AO103" s="453">
        <v>303.29999999999973</v>
      </c>
      <c r="AP103" s="50">
        <v>413.99999999999955</v>
      </c>
      <c r="AQ103" s="465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5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5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5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5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5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5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5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5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5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5"/>
      <c r="CP103" s="528">
        <v>140.32500000000027</v>
      </c>
      <c r="CQ103" s="528">
        <v>314.400000000001</v>
      </c>
      <c r="CR103" s="528">
        <v>257.47499999999809</v>
      </c>
      <c r="CS103" s="50">
        <v>289.40000000000146</v>
      </c>
      <c r="CT103" s="465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5"/>
      <c r="CZ103" s="50">
        <v>0</v>
      </c>
      <c r="DA103" s="50">
        <v>103.99999999999818</v>
      </c>
      <c r="DB103" s="50">
        <v>27</v>
      </c>
      <c r="DC103" s="50">
        <v>51.6</v>
      </c>
      <c r="DD103" s="465"/>
      <c r="DE103" s="528">
        <v>161.75000000000045</v>
      </c>
      <c r="DF103" s="528">
        <v>1380.800000000002</v>
      </c>
      <c r="DG103" s="528">
        <v>2118.2999999999993</v>
      </c>
      <c r="DH103" s="50">
        <v>1777.6999999999989</v>
      </c>
      <c r="DI103" s="465"/>
      <c r="DJ103" s="528">
        <v>195.15000000000009</v>
      </c>
      <c r="DK103" s="528">
        <v>158.25000000000182</v>
      </c>
      <c r="DL103" s="528">
        <v>599.85000000000082</v>
      </c>
      <c r="DM103" s="50">
        <v>741.70000000000255</v>
      </c>
      <c r="DN103" s="465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5"/>
      <c r="DT103" s="50">
        <v>730.97499999999945</v>
      </c>
      <c r="DU103" s="50">
        <v>1909.4999999999995</v>
      </c>
      <c r="DV103" s="50">
        <v>3021.0750000000467</v>
      </c>
      <c r="DW103" s="50">
        <v>4841.3999999999651</v>
      </c>
      <c r="DX103" s="465"/>
      <c r="DY103" s="50">
        <v>48.299999999998818</v>
      </c>
      <c r="DZ103" s="50">
        <v>0</v>
      </c>
      <c r="EA103" s="50">
        <v>0</v>
      </c>
      <c r="EB103" s="50">
        <v>0</v>
      </c>
      <c r="EC103" s="465"/>
      <c r="ED103" s="50">
        <v>69.049999999998818</v>
      </c>
      <c r="EE103" s="50">
        <v>0</v>
      </c>
      <c r="EF103" s="50">
        <v>177.67499999999563</v>
      </c>
      <c r="EG103" s="50">
        <v>494.49999999999636</v>
      </c>
      <c r="EH103" s="465"/>
      <c r="EI103" s="50">
        <v>47.724999999999454</v>
      </c>
      <c r="EJ103" s="50">
        <v>121.15000000000055</v>
      </c>
      <c r="EK103" s="50">
        <v>82.574999999998909</v>
      </c>
      <c r="EL103" s="50">
        <v>394.79999999999563</v>
      </c>
      <c r="EM103" s="465"/>
      <c r="EN103" s="50">
        <v>115.17499999999882</v>
      </c>
      <c r="EO103" s="50">
        <v>38.150000000001455</v>
      </c>
      <c r="EP103" s="50">
        <v>69.075000000001637</v>
      </c>
      <c r="EQ103" s="50">
        <v>0</v>
      </c>
      <c r="ER103" s="465"/>
      <c r="ES103" s="50">
        <v>45.549999999998363</v>
      </c>
      <c r="ET103" s="50">
        <v>0</v>
      </c>
      <c r="EU103" s="50">
        <v>0</v>
      </c>
      <c r="EV103" s="50">
        <v>351</v>
      </c>
      <c r="EW103" s="465"/>
      <c r="EX103" s="50">
        <v>837.27500000000236</v>
      </c>
      <c r="EY103" s="50">
        <v>1129.5000000000473</v>
      </c>
      <c r="EZ103" s="50">
        <v>2397.8250000000398</v>
      </c>
      <c r="FA103" s="50">
        <v>4362.9499999999989</v>
      </c>
      <c r="FB103" s="465"/>
      <c r="FC103" s="50">
        <v>114.09999999999854</v>
      </c>
      <c r="FD103" s="50">
        <v>117.00000000000045</v>
      </c>
      <c r="FE103" s="50">
        <v>105.00000000000273</v>
      </c>
      <c r="FF103" s="50">
        <v>253.69999999999709</v>
      </c>
      <c r="FG103" s="465"/>
      <c r="FH103" s="50">
        <v>115.49999999999727</v>
      </c>
      <c r="FI103" s="50">
        <v>0</v>
      </c>
      <c r="FJ103" s="50">
        <v>0</v>
      </c>
      <c r="FK103" s="50">
        <v>360.99999999999636</v>
      </c>
      <c r="FL103" s="465"/>
      <c r="FM103" s="50">
        <v>21.649999999997817</v>
      </c>
      <c r="FN103" s="50">
        <v>0</v>
      </c>
      <c r="FO103" s="50">
        <v>0</v>
      </c>
      <c r="FP103" s="50">
        <v>397.19999999999709</v>
      </c>
      <c r="FQ103" s="465"/>
      <c r="FR103" s="50">
        <v>2.1000000000001364</v>
      </c>
      <c r="FS103" s="50">
        <v>0</v>
      </c>
      <c r="FT103" s="50">
        <v>0</v>
      </c>
      <c r="FU103" s="50">
        <v>0</v>
      </c>
      <c r="FV103" s="465"/>
      <c r="FW103" s="50">
        <v>104.59999999999945</v>
      </c>
      <c r="FX103" s="50">
        <v>143.70000000000005</v>
      </c>
      <c r="FY103" s="50">
        <v>441.82500000000164</v>
      </c>
      <c r="FZ103" s="50">
        <v>463.09999999999127</v>
      </c>
      <c r="GA103" s="465"/>
      <c r="GB103" s="50">
        <v>48.050000000002001</v>
      </c>
      <c r="GC103" s="50">
        <v>0</v>
      </c>
      <c r="GD103" s="50">
        <v>0</v>
      </c>
      <c r="GE103" s="50">
        <v>0</v>
      </c>
      <c r="GF103" s="465"/>
      <c r="GG103" s="50">
        <v>143.600000000004</v>
      </c>
      <c r="GH103" s="50">
        <v>555.15000000000055</v>
      </c>
      <c r="GI103" s="50">
        <v>571.35000000000764</v>
      </c>
      <c r="GJ103" s="50">
        <v>1293.3999999999796</v>
      </c>
      <c r="GK103" s="465"/>
      <c r="GL103" s="50">
        <v>93.374999999999091</v>
      </c>
      <c r="GM103" s="50">
        <v>137.25000000000364</v>
      </c>
      <c r="GN103" s="50">
        <v>132.75000000000273</v>
      </c>
      <c r="GO103" s="50">
        <v>421.49999999999636</v>
      </c>
      <c r="GP103" s="465"/>
      <c r="GU103" s="18"/>
      <c r="GV103" s="9"/>
      <c r="HD103" s="18"/>
      <c r="HE103" s="9"/>
      <c r="HM103" s="18"/>
      <c r="HN103" s="9"/>
      <c r="HW103" s="9"/>
      <c r="IF103" s="9"/>
      <c r="IO103" s="9"/>
      <c r="IX103" s="9"/>
      <c r="JG103" s="9"/>
      <c r="JP103" s="9"/>
      <c r="JY103" s="9"/>
      <c r="KH103" s="9"/>
      <c r="KQ103" s="9"/>
      <c r="KZ103" s="9"/>
      <c r="MA103" s="9"/>
      <c r="MJ103" s="9"/>
      <c r="MS103" s="9"/>
      <c r="NB103" s="9"/>
      <c r="NK103" s="9"/>
      <c r="NT103" s="9"/>
      <c r="NU103">
        <v>0</v>
      </c>
      <c r="NV103" s="9"/>
      <c r="NW103">
        <v>0</v>
      </c>
      <c r="NX103" s="9"/>
      <c r="NY103">
        <v>835.19999999999891</v>
      </c>
      <c r="NZ103" s="9"/>
      <c r="OA103">
        <v>0</v>
      </c>
    </row>
    <row r="104" spans="1:391" s="89" customFormat="1" ht="18">
      <c r="A104" s="84" t="s">
        <v>3365</v>
      </c>
      <c r="B104" s="46">
        <f t="shared" si="2"/>
        <v>8214.4999999999891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5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5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5"/>
      <c r="S104" s="453">
        <v>0</v>
      </c>
      <c r="T104" s="50">
        <v>0</v>
      </c>
      <c r="U104" s="498">
        <v>0</v>
      </c>
      <c r="V104" s="50">
        <f>'Punten per wedstrijd'!F103</f>
        <v>502.7999999999995</v>
      </c>
      <c r="W104" s="465"/>
      <c r="X104" s="50">
        <v>0</v>
      </c>
      <c r="Y104" s="50">
        <v>0</v>
      </c>
      <c r="Z104" s="50">
        <v>0</v>
      </c>
      <c r="AA104" s="50">
        <v>170</v>
      </c>
      <c r="AB104" s="465"/>
      <c r="AC104" s="50">
        <v>0</v>
      </c>
      <c r="AD104" s="50">
        <v>0</v>
      </c>
      <c r="AE104" s="50">
        <v>0</v>
      </c>
      <c r="AF104" s="50">
        <v>664.29999999999927</v>
      </c>
      <c r="AG104" s="465"/>
      <c r="AH104" s="50">
        <v>0</v>
      </c>
      <c r="AI104" s="50">
        <v>0</v>
      </c>
      <c r="AJ104" s="50">
        <v>0</v>
      </c>
      <c r="AK104" s="50">
        <v>262.05000000000064</v>
      </c>
      <c r="AL104" s="465"/>
      <c r="AM104" s="453">
        <v>0</v>
      </c>
      <c r="AN104" s="453">
        <v>0</v>
      </c>
      <c r="AO104" s="453">
        <v>0</v>
      </c>
      <c r="AP104" s="50">
        <v>607.85000000000082</v>
      </c>
      <c r="AQ104" s="465"/>
      <c r="AR104" s="50">
        <v>0</v>
      </c>
      <c r="AS104" s="50">
        <v>0</v>
      </c>
      <c r="AT104" s="50">
        <v>0</v>
      </c>
      <c r="AU104" s="50">
        <v>196.9</v>
      </c>
      <c r="AV104" s="465"/>
      <c r="AW104" s="50">
        <v>0</v>
      </c>
      <c r="AX104" s="50">
        <v>0</v>
      </c>
      <c r="AY104" s="50">
        <v>0</v>
      </c>
      <c r="AZ104" s="50">
        <v>15.199999999998909</v>
      </c>
      <c r="BA104" s="465"/>
      <c r="BB104" s="50">
        <v>0</v>
      </c>
      <c r="BC104" s="50">
        <v>0</v>
      </c>
      <c r="BD104" s="50">
        <v>0</v>
      </c>
      <c r="BE104" s="50">
        <v>496.90000000000003</v>
      </c>
      <c r="BF104" s="465"/>
      <c r="BG104" s="50">
        <v>0</v>
      </c>
      <c r="BH104" s="50">
        <v>0</v>
      </c>
      <c r="BI104" s="50">
        <v>0</v>
      </c>
      <c r="BJ104" s="50">
        <v>325.39999999999998</v>
      </c>
      <c r="BK104" s="465"/>
      <c r="BL104" s="50">
        <v>0</v>
      </c>
      <c r="BM104" s="50">
        <v>0</v>
      </c>
      <c r="BN104" s="50">
        <v>0</v>
      </c>
      <c r="BO104" s="50">
        <v>317.3</v>
      </c>
      <c r="BP104" s="465"/>
      <c r="BQ104" s="50">
        <v>0</v>
      </c>
      <c r="BR104" s="50">
        <v>0</v>
      </c>
      <c r="BS104" s="50">
        <v>0</v>
      </c>
      <c r="BT104" s="50">
        <v>433.94999999999891</v>
      </c>
      <c r="BU104" s="465"/>
      <c r="BV104" s="50">
        <v>0</v>
      </c>
      <c r="BW104" s="50">
        <v>0</v>
      </c>
      <c r="BX104" s="50">
        <v>0</v>
      </c>
      <c r="BY104" s="50">
        <v>269.39999999999964</v>
      </c>
      <c r="BZ104" s="465"/>
      <c r="CA104" s="50">
        <v>0</v>
      </c>
      <c r="CB104" s="50">
        <v>0</v>
      </c>
      <c r="CC104" s="50">
        <v>0</v>
      </c>
      <c r="CD104" s="50">
        <v>397.45000000000073</v>
      </c>
      <c r="CE104" s="465"/>
      <c r="CF104" s="50">
        <v>0</v>
      </c>
      <c r="CG104" s="50">
        <v>0</v>
      </c>
      <c r="CH104" s="50">
        <v>0</v>
      </c>
      <c r="CI104" s="50">
        <v>295.89999999999964</v>
      </c>
      <c r="CJ104" s="465"/>
      <c r="CK104" s="50">
        <v>0</v>
      </c>
      <c r="CL104" s="50">
        <v>0</v>
      </c>
      <c r="CM104" s="50">
        <v>0</v>
      </c>
      <c r="CN104" s="50">
        <v>230.79999999999998</v>
      </c>
      <c r="CO104" s="465"/>
      <c r="CP104" s="528">
        <v>0</v>
      </c>
      <c r="CQ104" s="528">
        <v>0</v>
      </c>
      <c r="CR104" s="528">
        <v>0</v>
      </c>
      <c r="CS104" s="50">
        <v>93.099999999998545</v>
      </c>
      <c r="CT104" s="465"/>
      <c r="CU104" s="50">
        <v>0</v>
      </c>
      <c r="CV104" s="50">
        <v>0</v>
      </c>
      <c r="CW104" s="50">
        <v>0</v>
      </c>
      <c r="CX104" s="50">
        <v>289.09999999999945</v>
      </c>
      <c r="CY104" s="465"/>
      <c r="CZ104" s="50">
        <v>0</v>
      </c>
      <c r="DA104" s="50">
        <v>0</v>
      </c>
      <c r="DB104" s="50">
        <v>0</v>
      </c>
      <c r="DC104" s="50">
        <v>149.5</v>
      </c>
      <c r="DD104" s="465"/>
      <c r="DE104" s="528">
        <v>0</v>
      </c>
      <c r="DF104" s="528">
        <v>0</v>
      </c>
      <c r="DG104" s="528">
        <v>0</v>
      </c>
      <c r="DH104" s="50">
        <v>1046.7999999999984</v>
      </c>
      <c r="DI104" s="465"/>
      <c r="DJ104" s="528">
        <v>0</v>
      </c>
      <c r="DK104" s="528">
        <v>0</v>
      </c>
      <c r="DL104" s="528">
        <v>0</v>
      </c>
      <c r="DM104" s="50">
        <v>361.39999999999964</v>
      </c>
      <c r="DN104" s="465"/>
      <c r="DO104" s="50">
        <v>0</v>
      </c>
      <c r="DP104" s="50">
        <v>0</v>
      </c>
      <c r="DQ104" s="50">
        <v>0</v>
      </c>
      <c r="DR104" s="50">
        <v>370.899999999996</v>
      </c>
      <c r="DS104" s="465"/>
      <c r="DT104" s="50"/>
      <c r="DU104" s="50"/>
      <c r="DV104" s="50"/>
      <c r="DW104" s="50"/>
      <c r="DX104" s="465"/>
      <c r="DY104" s="50"/>
      <c r="DZ104" s="50"/>
      <c r="EA104" s="50"/>
      <c r="EB104" s="50"/>
      <c r="EC104" s="465"/>
      <c r="ED104" s="50"/>
      <c r="EE104" s="50"/>
      <c r="EF104" s="50"/>
      <c r="EG104" s="50"/>
      <c r="EH104" s="465"/>
      <c r="EI104" s="50"/>
      <c r="EJ104" s="50"/>
      <c r="EK104" s="50"/>
      <c r="EL104" s="50"/>
      <c r="EM104" s="465"/>
      <c r="EN104" s="50"/>
      <c r="EO104" s="50"/>
      <c r="EP104" s="50"/>
      <c r="EQ104" s="50"/>
      <c r="ER104" s="465"/>
      <c r="ES104" s="50"/>
      <c r="ET104" s="50"/>
      <c r="EU104" s="50"/>
      <c r="EV104" s="50"/>
      <c r="EW104" s="465"/>
      <c r="EX104" s="50"/>
      <c r="EY104" s="50"/>
      <c r="EZ104" s="50"/>
      <c r="FA104" s="50"/>
      <c r="FB104" s="465"/>
      <c r="FC104" s="50"/>
      <c r="FD104" s="50"/>
      <c r="FE104" s="50"/>
      <c r="FF104" s="50"/>
      <c r="FG104" s="465"/>
      <c r="FH104" s="50"/>
      <c r="FI104" s="50"/>
      <c r="FJ104" s="50"/>
      <c r="FK104" s="50"/>
      <c r="FL104" s="465"/>
      <c r="FM104" s="50"/>
      <c r="FN104" s="50"/>
      <c r="FO104" s="50"/>
      <c r="FP104" s="50"/>
      <c r="FQ104" s="465"/>
      <c r="FR104" s="50"/>
      <c r="FS104" s="50"/>
      <c r="FT104" s="50"/>
      <c r="FU104" s="50"/>
      <c r="FV104" s="465"/>
      <c r="FW104" s="50"/>
      <c r="FX104" s="50"/>
      <c r="FY104" s="50"/>
      <c r="FZ104" s="50"/>
      <c r="GA104" s="1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U104" s="18"/>
      <c r="GV104" s="9"/>
      <c r="HD104" s="18"/>
      <c r="HE104" s="9"/>
      <c r="HM104" s="18"/>
      <c r="HN104" s="9"/>
      <c r="HV104"/>
      <c r="HW104" s="9"/>
      <c r="IE104"/>
      <c r="IF104" s="9"/>
      <c r="IN104"/>
      <c r="IO104" s="9"/>
      <c r="IW104"/>
      <c r="IX104" s="9"/>
      <c r="JF104"/>
      <c r="JG104" s="9"/>
      <c r="JO104"/>
      <c r="JP104" s="9"/>
      <c r="JX104"/>
      <c r="JY104" s="9"/>
      <c r="KG104"/>
      <c r="KH104" s="9"/>
      <c r="KP104"/>
      <c r="KQ104" s="9"/>
      <c r="KY104"/>
      <c r="KZ104" s="9"/>
      <c r="LZ104"/>
      <c r="MA104" s="9"/>
      <c r="MI104"/>
      <c r="MJ104" s="9"/>
      <c r="MR104"/>
      <c r="MS104" s="9"/>
      <c r="NA104"/>
      <c r="NB104" s="9"/>
      <c r="NJ104"/>
      <c r="NK104" s="9"/>
      <c r="NS104"/>
      <c r="NT104" s="9"/>
      <c r="NU104"/>
      <c r="NV104" s="9"/>
      <c r="NW104"/>
      <c r="NX104" s="9"/>
      <c r="NY104"/>
      <c r="NZ104" s="37"/>
      <c r="OA104"/>
    </row>
    <row r="105" spans="1:391" ht="18">
      <c r="A105" s="84" t="s">
        <v>2007</v>
      </c>
      <c r="B105" s="46">
        <f t="shared" si="2"/>
        <v>48266.612500000039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5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5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5"/>
      <c r="S105" s="453">
        <v>0</v>
      </c>
      <c r="T105" s="50">
        <v>122.75</v>
      </c>
      <c r="U105" s="498">
        <v>141.75</v>
      </c>
      <c r="V105" s="50">
        <f>'Punten per wedstrijd'!F104</f>
        <v>147.30000000000018</v>
      </c>
      <c r="W105" s="465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5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5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5"/>
      <c r="AM105" s="453">
        <v>0</v>
      </c>
      <c r="AN105" s="453">
        <v>226.150000000001</v>
      </c>
      <c r="AO105" s="453">
        <v>221.58749999999918</v>
      </c>
      <c r="AP105" s="50">
        <v>629.55000000000018</v>
      </c>
      <c r="AQ105" s="465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5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5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5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5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5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5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5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5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5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5"/>
      <c r="CP105" s="528">
        <v>0</v>
      </c>
      <c r="CQ105" s="528">
        <v>215.40000000000009</v>
      </c>
      <c r="CR105" s="528">
        <v>325.79999999999973</v>
      </c>
      <c r="CS105" s="50">
        <v>362.10000000000036</v>
      </c>
      <c r="CT105" s="465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5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5"/>
      <c r="DE105" s="528">
        <v>0</v>
      </c>
      <c r="DF105" s="528">
        <v>1896.4999999999991</v>
      </c>
      <c r="DG105" s="528">
        <v>1802.4</v>
      </c>
      <c r="DH105" s="50">
        <v>2576.2000000000007</v>
      </c>
      <c r="DI105" s="465"/>
      <c r="DJ105" s="528">
        <v>0</v>
      </c>
      <c r="DK105" s="528">
        <v>191.95000000000073</v>
      </c>
      <c r="DL105" s="528">
        <v>580.95000000000027</v>
      </c>
      <c r="DM105" s="50">
        <v>531.20000000000255</v>
      </c>
      <c r="DN105" s="465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5"/>
      <c r="DT105" s="50">
        <v>0</v>
      </c>
      <c r="DU105" s="50">
        <v>0</v>
      </c>
      <c r="DV105" s="50">
        <v>2518.5750000000003</v>
      </c>
      <c r="DW105" s="50">
        <v>4603.8499999999767</v>
      </c>
      <c r="DX105" s="465"/>
      <c r="DY105" s="50">
        <v>0</v>
      </c>
      <c r="DZ105" s="50">
        <v>0</v>
      </c>
      <c r="EA105" s="50">
        <v>0</v>
      </c>
      <c r="EB105" s="50">
        <v>0</v>
      </c>
      <c r="EC105" s="465"/>
      <c r="ED105" s="50">
        <v>0</v>
      </c>
      <c r="EE105" s="50">
        <v>0</v>
      </c>
      <c r="EF105" s="50">
        <v>129.67499999999836</v>
      </c>
      <c r="EG105" s="50">
        <v>250.50000000000728</v>
      </c>
      <c r="EH105" s="465"/>
      <c r="EI105" s="50">
        <v>0</v>
      </c>
      <c r="EJ105" s="50">
        <v>0</v>
      </c>
      <c r="EK105" s="50">
        <v>22.875000000005457</v>
      </c>
      <c r="EL105" s="50">
        <v>312.40000000000873</v>
      </c>
      <c r="EM105" s="465"/>
      <c r="EN105" s="50">
        <v>0</v>
      </c>
      <c r="EO105" s="50">
        <v>0</v>
      </c>
      <c r="EP105" s="50">
        <v>132.60000000000218</v>
      </c>
      <c r="EQ105" s="50">
        <v>0</v>
      </c>
      <c r="ER105" s="465"/>
      <c r="ES105" s="50">
        <v>0</v>
      </c>
      <c r="ET105" s="50">
        <v>0</v>
      </c>
      <c r="EU105" s="50">
        <v>0</v>
      </c>
      <c r="EV105" s="50">
        <v>247.60000000000946</v>
      </c>
      <c r="EW105" s="465"/>
      <c r="EX105" s="50">
        <v>0</v>
      </c>
      <c r="EY105" s="50">
        <v>0</v>
      </c>
      <c r="EZ105" s="50">
        <v>2406.9750000000076</v>
      </c>
      <c r="FA105" s="50">
        <v>3896.5</v>
      </c>
      <c r="FB105" s="465"/>
      <c r="FC105" s="50">
        <v>0</v>
      </c>
      <c r="FD105" s="50">
        <v>0</v>
      </c>
      <c r="FE105" s="50">
        <v>138.07500000000709</v>
      </c>
      <c r="FF105" s="50">
        <v>167.700000000008</v>
      </c>
      <c r="FG105" s="465"/>
      <c r="FH105" s="50">
        <v>0</v>
      </c>
      <c r="FI105" s="50">
        <v>0</v>
      </c>
      <c r="FJ105" s="50">
        <v>0</v>
      </c>
      <c r="FK105" s="50">
        <v>250.00000000000364</v>
      </c>
      <c r="FL105" s="465"/>
      <c r="FM105" s="50">
        <v>0</v>
      </c>
      <c r="FN105" s="50">
        <v>0</v>
      </c>
      <c r="FO105" s="50">
        <v>0</v>
      </c>
      <c r="FP105" s="50">
        <v>446.89999999999782</v>
      </c>
      <c r="FQ105" s="465"/>
      <c r="FR105" s="50">
        <v>0</v>
      </c>
      <c r="FS105" s="50">
        <v>0</v>
      </c>
      <c r="FT105" s="50">
        <v>0</v>
      </c>
      <c r="FU105" s="50">
        <v>0</v>
      </c>
      <c r="FV105" s="465"/>
      <c r="FW105" s="50">
        <v>0</v>
      </c>
      <c r="FX105" s="50">
        <v>0</v>
      </c>
      <c r="FY105" s="50">
        <v>329.62500000000273</v>
      </c>
      <c r="FZ105" s="50">
        <v>276.80000000000655</v>
      </c>
      <c r="GA105" s="465"/>
      <c r="GB105" s="50">
        <v>0</v>
      </c>
      <c r="GC105" s="50">
        <v>0</v>
      </c>
      <c r="GD105" s="50">
        <v>0</v>
      </c>
      <c r="GE105" s="50">
        <v>0</v>
      </c>
      <c r="GF105" s="465"/>
      <c r="GG105" s="50">
        <v>0</v>
      </c>
      <c r="GH105" s="50">
        <v>0</v>
      </c>
      <c r="GI105" s="50">
        <v>861.59999999999673</v>
      </c>
      <c r="GJ105" s="50">
        <v>798.30000000001382</v>
      </c>
      <c r="GK105" s="465"/>
      <c r="GL105" s="50">
        <v>0</v>
      </c>
      <c r="GM105" s="50">
        <v>0</v>
      </c>
      <c r="GN105" s="50">
        <v>178.125</v>
      </c>
      <c r="GO105" s="50">
        <v>350.49999999999636</v>
      </c>
      <c r="GP105" s="465"/>
      <c r="GV105" s="9"/>
      <c r="HE105" s="9"/>
      <c r="HN105" s="9"/>
      <c r="HW105" s="9"/>
      <c r="IF105" s="9"/>
      <c r="IO105" s="9"/>
      <c r="IX105" s="9"/>
      <c r="JG105" s="9"/>
      <c r="JP105" s="9"/>
      <c r="JY105" s="9"/>
      <c r="KH105" s="9"/>
      <c r="KQ105" s="9"/>
      <c r="KZ105" s="9"/>
      <c r="MA105" s="9"/>
      <c r="MJ105" s="9"/>
      <c r="MS105" s="9"/>
      <c r="NB105" s="9"/>
      <c r="NK105" s="9"/>
      <c r="NT105" s="9"/>
      <c r="NU105">
        <v>0</v>
      </c>
      <c r="NV105" s="9"/>
      <c r="NW105">
        <v>0</v>
      </c>
      <c r="NX105" s="9"/>
      <c r="NY105">
        <v>1112.6249999999945</v>
      </c>
      <c r="NZ105" s="9"/>
      <c r="OA105">
        <v>0</v>
      </c>
    </row>
    <row r="106" spans="1:391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3"/>
      <c r="T106" s="50"/>
      <c r="U106" s="498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3"/>
      <c r="AN106" s="453"/>
      <c r="AO106" s="453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8"/>
      <c r="CQ106" s="528"/>
      <c r="CR106" s="528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8"/>
      <c r="DF106" s="528"/>
      <c r="DG106" s="528"/>
      <c r="DH106" s="50"/>
      <c r="DI106" s="1"/>
      <c r="DJ106" s="528"/>
      <c r="DK106" s="528"/>
      <c r="DL106" s="528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465"/>
      <c r="GB106" s="50"/>
      <c r="GC106" s="50"/>
      <c r="GD106" s="50"/>
      <c r="GE106" s="50"/>
      <c r="GF106" s="465"/>
      <c r="GG106" s="50"/>
      <c r="GH106" s="50"/>
      <c r="GI106" s="50"/>
      <c r="GJ106" s="50"/>
      <c r="GK106" s="465"/>
      <c r="GL106" s="50"/>
      <c r="GM106" s="50"/>
      <c r="GN106" s="50"/>
      <c r="GO106" s="50"/>
      <c r="GP106" s="465"/>
      <c r="GV106" s="9"/>
      <c r="HE106" s="9"/>
      <c r="HN106" s="9"/>
      <c r="HW106" s="9"/>
      <c r="IF106" s="9"/>
      <c r="IO106" s="9"/>
      <c r="IX106" s="9"/>
      <c r="JG106" s="9"/>
      <c r="JP106" s="9"/>
      <c r="JY106" s="9"/>
      <c r="KH106" s="9"/>
      <c r="KQ106" s="9"/>
      <c r="KZ106" s="9"/>
      <c r="MA106" s="9"/>
      <c r="MJ106" s="9"/>
      <c r="MS106" s="9"/>
      <c r="NB106" s="9"/>
      <c r="NK106" s="9"/>
      <c r="NT106" s="9"/>
      <c r="NV106" s="9"/>
      <c r="NX106" s="9"/>
      <c r="NZ106" s="9"/>
    </row>
    <row r="107" spans="1:391" ht="18">
      <c r="A107" s="40" t="s">
        <v>156</v>
      </c>
      <c r="B107" s="46">
        <f t="shared" ref="B107:B131" si="3">SUM(D107:AAJ107)</f>
        <v>32709.900000000231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5"/>
      <c r="I107" s="50">
        <v>79.599999999999994</v>
      </c>
      <c r="J107" s="50">
        <v>0</v>
      </c>
      <c r="K107" s="50">
        <v>0</v>
      </c>
      <c r="L107" s="50">
        <v>0</v>
      </c>
      <c r="M107" s="465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5"/>
      <c r="S107" s="453">
        <v>30.424999999999955</v>
      </c>
      <c r="T107" s="50">
        <v>2.1000000000000227</v>
      </c>
      <c r="U107" s="498">
        <v>199.87499999999983</v>
      </c>
      <c r="V107" s="50">
        <v>0</v>
      </c>
      <c r="W107" s="465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5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5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5"/>
      <c r="AM107" s="453">
        <v>124.625</v>
      </c>
      <c r="AN107" s="453">
        <v>248.59999999999991</v>
      </c>
      <c r="AO107" s="453">
        <v>317.4375</v>
      </c>
      <c r="AP107" s="50">
        <v>0</v>
      </c>
      <c r="AQ107" s="465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5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5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5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5"/>
      <c r="BL107" s="50">
        <v>0</v>
      </c>
      <c r="BM107" s="50">
        <v>100.5</v>
      </c>
      <c r="BN107" s="50">
        <v>178.50000000000148</v>
      </c>
      <c r="BO107" s="50">
        <v>0</v>
      </c>
      <c r="BP107" s="465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5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5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5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5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5"/>
      <c r="CP107" s="528">
        <v>102.35000000000036</v>
      </c>
      <c r="CQ107" s="528">
        <v>255.30000000000018</v>
      </c>
      <c r="CR107" s="528">
        <v>167.10000000000082</v>
      </c>
      <c r="CS107" s="50">
        <v>0</v>
      </c>
      <c r="CT107" s="465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5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5"/>
      <c r="DE107" s="528">
        <v>358.05000000000109</v>
      </c>
      <c r="DF107" s="528">
        <v>815.050000000002</v>
      </c>
      <c r="DG107" s="528">
        <v>1808.400000000001</v>
      </c>
      <c r="DH107" s="50">
        <v>0</v>
      </c>
      <c r="DI107" s="465"/>
      <c r="DJ107" s="528">
        <v>57.099999999999909</v>
      </c>
      <c r="DK107" s="528">
        <v>101.35000000000127</v>
      </c>
      <c r="DL107" s="528">
        <v>439.38749999999891</v>
      </c>
      <c r="DM107" s="50">
        <v>0</v>
      </c>
      <c r="DN107" s="465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5"/>
      <c r="DT107" s="50">
        <v>591.14999999999873</v>
      </c>
      <c r="DU107" s="50">
        <v>1402.0500000000006</v>
      </c>
      <c r="DV107" s="50">
        <v>2551.4250000001089</v>
      </c>
      <c r="DW107" s="50">
        <v>2872.2499999999782</v>
      </c>
      <c r="DX107" s="465"/>
      <c r="DY107" s="50">
        <v>31.374999999999091</v>
      </c>
      <c r="DZ107" s="50">
        <v>0</v>
      </c>
      <c r="EA107" s="50">
        <v>0</v>
      </c>
      <c r="EB107" s="50">
        <v>0</v>
      </c>
      <c r="EC107" s="465"/>
      <c r="ED107" s="50">
        <v>40.624999999999091</v>
      </c>
      <c r="EE107" s="50">
        <v>0</v>
      </c>
      <c r="EF107" s="50">
        <v>98.25</v>
      </c>
      <c r="EG107" s="50">
        <v>190.29999999999745</v>
      </c>
      <c r="EH107" s="465"/>
      <c r="EI107" s="50">
        <v>60.199999999998909</v>
      </c>
      <c r="EJ107" s="50">
        <v>96.700000000000045</v>
      </c>
      <c r="EK107" s="50">
        <v>52.5</v>
      </c>
      <c r="EL107" s="50">
        <v>96.69999999999709</v>
      </c>
      <c r="EM107" s="465"/>
      <c r="EN107" s="50">
        <v>44.699999999998909</v>
      </c>
      <c r="EO107" s="50">
        <v>83.400000000000546</v>
      </c>
      <c r="EP107" s="50">
        <v>134.775000000006</v>
      </c>
      <c r="EQ107" s="50">
        <v>0</v>
      </c>
      <c r="ER107" s="465"/>
      <c r="ES107" s="50">
        <v>55.999999999999091</v>
      </c>
      <c r="ET107" s="50">
        <v>0</v>
      </c>
      <c r="EU107" s="50">
        <v>0</v>
      </c>
      <c r="EV107" s="50">
        <v>337.69999999999345</v>
      </c>
      <c r="EW107" s="465"/>
      <c r="EX107" s="50">
        <v>563.87499999999909</v>
      </c>
      <c r="EY107" s="50">
        <v>1073.9000000000387</v>
      </c>
      <c r="EZ107" s="50">
        <v>1321.2750000000578</v>
      </c>
      <c r="FA107" s="50">
        <v>1639.0500000000002</v>
      </c>
      <c r="FB107" s="465"/>
      <c r="FC107" s="50">
        <v>36.649999999999636</v>
      </c>
      <c r="FD107" s="50">
        <v>54.800000000000182</v>
      </c>
      <c r="FE107" s="50">
        <v>136.72500000000218</v>
      </c>
      <c r="FF107" s="50">
        <v>207.89999999999418</v>
      </c>
      <c r="FG107" s="465"/>
      <c r="FH107" s="50">
        <v>134.625</v>
      </c>
      <c r="FI107" s="50">
        <v>0</v>
      </c>
      <c r="FJ107" s="50">
        <v>0</v>
      </c>
      <c r="FK107" s="50">
        <v>132.99999999999636</v>
      </c>
      <c r="FL107" s="465"/>
      <c r="FM107" s="50">
        <v>60.274999999999636</v>
      </c>
      <c r="FN107" s="50">
        <v>0</v>
      </c>
      <c r="FO107" s="50">
        <v>0</v>
      </c>
      <c r="FP107" s="50">
        <v>317.5</v>
      </c>
      <c r="FQ107" s="465"/>
      <c r="FR107" s="50">
        <v>37.949999999999818</v>
      </c>
      <c r="FS107" s="50">
        <v>0</v>
      </c>
      <c r="FT107" s="50">
        <v>0</v>
      </c>
      <c r="FU107" s="50">
        <v>0</v>
      </c>
      <c r="FV107" s="465"/>
      <c r="FW107" s="50">
        <v>61.925000000000182</v>
      </c>
      <c r="FX107" s="50">
        <v>182.04999999999973</v>
      </c>
      <c r="FY107" s="50">
        <v>267.00000000000273</v>
      </c>
      <c r="FZ107" s="50">
        <v>393.00000000000364</v>
      </c>
      <c r="GA107" s="465"/>
      <c r="GB107" s="50">
        <v>32.125</v>
      </c>
      <c r="GC107" s="50">
        <v>0</v>
      </c>
      <c r="GD107" s="50">
        <v>0</v>
      </c>
      <c r="GE107" s="50">
        <v>0</v>
      </c>
      <c r="GF107" s="465"/>
      <c r="GG107" s="50">
        <v>199.62500000000182</v>
      </c>
      <c r="GH107" s="50">
        <v>446.15000000000055</v>
      </c>
      <c r="GI107" s="50">
        <v>589.57500000000982</v>
      </c>
      <c r="GJ107" s="50">
        <v>358.40000000001237</v>
      </c>
      <c r="GK107" s="465"/>
      <c r="GL107" s="50">
        <v>58.124999999998181</v>
      </c>
      <c r="GM107" s="50">
        <v>132.75000000000546</v>
      </c>
      <c r="GN107" s="50">
        <v>162.00000000001091</v>
      </c>
      <c r="GO107" s="50">
        <v>217.99999999998909</v>
      </c>
      <c r="GP107" s="465"/>
      <c r="GU107" s="18"/>
      <c r="GV107" s="9"/>
      <c r="HD107" s="18"/>
      <c r="HE107" s="9"/>
      <c r="HM107" s="18"/>
      <c r="HN107" s="9"/>
      <c r="HW107" s="9"/>
      <c r="IF107" s="9"/>
      <c r="IO107" s="9"/>
      <c r="IX107" s="9"/>
      <c r="JG107" s="9"/>
      <c r="JP107" s="9"/>
      <c r="JY107" s="9"/>
      <c r="KH107" s="9"/>
      <c r="KQ107" s="9"/>
      <c r="KZ107" s="9"/>
      <c r="MA107" s="9"/>
      <c r="MJ107" s="9"/>
      <c r="MS107" s="9"/>
      <c r="NB107" s="9"/>
      <c r="NK107" s="9"/>
      <c r="NT107" s="9"/>
      <c r="NU107">
        <v>0</v>
      </c>
      <c r="NV107" s="9"/>
      <c r="NW107">
        <v>0</v>
      </c>
      <c r="NX107" s="9"/>
      <c r="NY107">
        <v>1080.0000000000027</v>
      </c>
      <c r="NZ107" s="9"/>
      <c r="OA107">
        <v>0</v>
      </c>
    </row>
    <row r="108" spans="1:391" ht="18">
      <c r="A108" s="84" t="s">
        <v>2008</v>
      </c>
      <c r="B108" s="46">
        <f t="shared" si="3"/>
        <v>31082.599999999966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5"/>
      <c r="I108" s="50">
        <v>0</v>
      </c>
      <c r="J108" s="50">
        <v>0</v>
      </c>
      <c r="K108" s="50">
        <v>0</v>
      </c>
      <c r="L108" s="50">
        <v>0</v>
      </c>
      <c r="M108" s="465"/>
      <c r="N108" s="50">
        <v>0</v>
      </c>
      <c r="O108" s="50">
        <v>296.30000000000007</v>
      </c>
      <c r="P108" s="50">
        <v>403.05000000000024</v>
      </c>
      <c r="Q108" s="50">
        <v>0</v>
      </c>
      <c r="R108" s="465"/>
      <c r="S108" s="453">
        <v>0</v>
      </c>
      <c r="T108" s="50">
        <v>132.14999999999998</v>
      </c>
      <c r="U108" s="498">
        <v>261.90000000000038</v>
      </c>
      <c r="V108" s="50">
        <v>0</v>
      </c>
      <c r="W108" s="465"/>
      <c r="X108" s="50">
        <v>0</v>
      </c>
      <c r="Y108" s="50">
        <v>339.64999999999975</v>
      </c>
      <c r="Z108" s="50">
        <v>344.7750000000002</v>
      </c>
      <c r="AA108" s="50">
        <v>0</v>
      </c>
      <c r="AB108" s="465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5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5"/>
      <c r="AM108" s="453">
        <v>0</v>
      </c>
      <c r="AN108" s="453">
        <v>328.44999999999914</v>
      </c>
      <c r="AO108" s="453">
        <v>283.42500000000041</v>
      </c>
      <c r="AP108" s="50">
        <v>0</v>
      </c>
      <c r="AQ108" s="465"/>
      <c r="AR108" s="50">
        <v>0</v>
      </c>
      <c r="AS108" s="50">
        <v>133.49999999999955</v>
      </c>
      <c r="AT108" s="50">
        <v>327</v>
      </c>
      <c r="AU108" s="50">
        <v>0</v>
      </c>
      <c r="AV108" s="465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5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5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5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5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5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5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5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5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5"/>
      <c r="CP108" s="528">
        <v>0</v>
      </c>
      <c r="CQ108" s="528">
        <v>233.85000000000082</v>
      </c>
      <c r="CR108" s="528">
        <v>302.09999999999809</v>
      </c>
      <c r="CS108" s="50">
        <v>0</v>
      </c>
      <c r="CT108" s="465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5"/>
      <c r="CZ108" s="50">
        <v>0</v>
      </c>
      <c r="DA108" s="50">
        <v>120.5</v>
      </c>
      <c r="DB108" s="50">
        <v>134.99999999999727</v>
      </c>
      <c r="DC108" s="50">
        <v>0</v>
      </c>
      <c r="DD108" s="465"/>
      <c r="DE108" s="528">
        <v>0</v>
      </c>
      <c r="DF108" s="528">
        <v>1021.2000000000025</v>
      </c>
      <c r="DG108" s="528">
        <v>1957.0499999999988</v>
      </c>
      <c r="DH108" s="50">
        <v>0</v>
      </c>
      <c r="DI108" s="465"/>
      <c r="DJ108" s="528">
        <v>0</v>
      </c>
      <c r="DK108" s="528">
        <v>254.90000000000146</v>
      </c>
      <c r="DL108" s="528">
        <v>465.82499999999482</v>
      </c>
      <c r="DM108" s="50">
        <v>0</v>
      </c>
      <c r="DN108" s="465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5"/>
      <c r="DT108" s="50">
        <v>0</v>
      </c>
      <c r="DU108" s="50">
        <v>0</v>
      </c>
      <c r="DV108" s="50">
        <v>2742.5250000000715</v>
      </c>
      <c r="DW108" s="50">
        <v>2995.0999999998912</v>
      </c>
      <c r="DX108" s="465"/>
      <c r="DY108" s="50">
        <v>0</v>
      </c>
      <c r="DZ108" s="50">
        <v>0</v>
      </c>
      <c r="EA108" s="50">
        <v>0</v>
      </c>
      <c r="EB108" s="50">
        <v>0</v>
      </c>
      <c r="EC108" s="465"/>
      <c r="ED108" s="50">
        <v>0</v>
      </c>
      <c r="EE108" s="50">
        <v>0</v>
      </c>
      <c r="EF108" s="50">
        <v>127.50000000000273</v>
      </c>
      <c r="EG108" s="50">
        <v>215.99999999999272</v>
      </c>
      <c r="EH108" s="465"/>
      <c r="EI108" s="50">
        <v>0</v>
      </c>
      <c r="EJ108" s="50">
        <v>0</v>
      </c>
      <c r="EK108" s="50">
        <v>67.575000000004366</v>
      </c>
      <c r="EL108" s="50">
        <v>204.49999999999636</v>
      </c>
      <c r="EM108" s="465"/>
      <c r="EN108" s="50">
        <v>0</v>
      </c>
      <c r="EO108" s="50">
        <v>0</v>
      </c>
      <c r="EP108" s="50">
        <v>301.20000000000437</v>
      </c>
      <c r="EQ108" s="50">
        <v>0</v>
      </c>
      <c r="ER108" s="465"/>
      <c r="ES108" s="50">
        <v>0</v>
      </c>
      <c r="ET108" s="50">
        <v>0</v>
      </c>
      <c r="EU108" s="50">
        <v>0</v>
      </c>
      <c r="EV108" s="50">
        <v>235.70000000000073</v>
      </c>
      <c r="EW108" s="465"/>
      <c r="EX108" s="50">
        <v>0</v>
      </c>
      <c r="EY108" s="50">
        <v>0</v>
      </c>
      <c r="EZ108" s="50">
        <v>1894.2750000000278</v>
      </c>
      <c r="FA108" s="50">
        <v>3365.2</v>
      </c>
      <c r="FB108" s="465"/>
      <c r="FC108" s="50">
        <v>0</v>
      </c>
      <c r="FD108" s="50">
        <v>0</v>
      </c>
      <c r="FE108" s="50">
        <v>206.02500000000873</v>
      </c>
      <c r="FF108" s="50">
        <v>144.00000000000364</v>
      </c>
      <c r="FG108" s="465"/>
      <c r="FH108" s="50">
        <v>0</v>
      </c>
      <c r="FI108" s="50">
        <v>0</v>
      </c>
      <c r="FJ108" s="50">
        <v>0</v>
      </c>
      <c r="FK108" s="50">
        <v>161.79999999999927</v>
      </c>
      <c r="FL108" s="465"/>
      <c r="FM108" s="50">
        <v>0</v>
      </c>
      <c r="FN108" s="50">
        <v>0</v>
      </c>
      <c r="FO108" s="50">
        <v>0</v>
      </c>
      <c r="FP108" s="50">
        <v>415.5</v>
      </c>
      <c r="FQ108" s="465"/>
      <c r="FR108" s="50">
        <v>0</v>
      </c>
      <c r="FS108" s="50">
        <v>0</v>
      </c>
      <c r="FT108" s="50">
        <v>0</v>
      </c>
      <c r="FU108" s="50">
        <v>0</v>
      </c>
      <c r="FV108" s="465"/>
      <c r="FW108" s="50">
        <v>0</v>
      </c>
      <c r="FX108" s="50">
        <v>0</v>
      </c>
      <c r="FY108" s="50">
        <v>307.19999999999891</v>
      </c>
      <c r="FZ108" s="50">
        <v>251.19999999999709</v>
      </c>
      <c r="GA108" s="465"/>
      <c r="GB108" s="50">
        <v>0</v>
      </c>
      <c r="GC108" s="50">
        <v>0</v>
      </c>
      <c r="GD108" s="50">
        <v>0</v>
      </c>
      <c r="GE108" s="50">
        <v>0</v>
      </c>
      <c r="GF108" s="465"/>
      <c r="GG108" s="50">
        <v>0</v>
      </c>
      <c r="GH108" s="50">
        <v>0</v>
      </c>
      <c r="GI108" s="50">
        <v>918.59999999999945</v>
      </c>
      <c r="GJ108" s="50">
        <v>867.39999999999418</v>
      </c>
      <c r="GK108" s="465"/>
      <c r="GL108" s="50">
        <v>0</v>
      </c>
      <c r="GM108" s="50">
        <v>0</v>
      </c>
      <c r="GN108" s="50">
        <v>240</v>
      </c>
      <c r="GO108" s="50">
        <v>213.99999999998545</v>
      </c>
      <c r="GP108" s="465"/>
      <c r="GV108" s="9"/>
      <c r="HE108" s="9"/>
      <c r="HN108" s="9"/>
      <c r="HW108" s="9"/>
      <c r="IF108" s="9"/>
      <c r="IO108" s="9"/>
      <c r="IX108" s="9"/>
      <c r="JG108" s="9"/>
      <c r="JP108" s="9"/>
      <c r="JY108" s="9"/>
      <c r="KH108" s="9"/>
      <c r="KQ108" s="9"/>
      <c r="KZ108" s="9"/>
      <c r="MA108" s="9"/>
      <c r="MJ108" s="9"/>
      <c r="MS108" s="9"/>
      <c r="NB108" s="9"/>
      <c r="NK108" s="9"/>
      <c r="NT108" s="9"/>
      <c r="NU108">
        <v>0</v>
      </c>
      <c r="NV108" s="9"/>
      <c r="NW108" s="21">
        <v>0</v>
      </c>
      <c r="NX108" s="9"/>
      <c r="NY108" s="21">
        <v>1003.5750000000071</v>
      </c>
      <c r="NZ108" s="9"/>
      <c r="OA108">
        <v>0</v>
      </c>
    </row>
    <row r="109" spans="1:391" ht="18">
      <c r="A109" s="40" t="s">
        <v>769</v>
      </c>
      <c r="B109" s="46">
        <f t="shared" si="3"/>
        <v>7709.2375000000184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5"/>
      <c r="I109" s="50">
        <v>82.374999999999986</v>
      </c>
      <c r="J109" s="50">
        <v>0</v>
      </c>
      <c r="K109" s="50">
        <v>0</v>
      </c>
      <c r="L109" s="50">
        <v>0</v>
      </c>
      <c r="M109" s="465"/>
      <c r="N109" s="50">
        <v>99.299999999999955</v>
      </c>
      <c r="O109" s="50">
        <v>0</v>
      </c>
      <c r="P109" s="50">
        <v>0</v>
      </c>
      <c r="Q109" s="50">
        <v>0</v>
      </c>
      <c r="R109" s="465"/>
      <c r="S109" s="453">
        <v>37.77499999999992</v>
      </c>
      <c r="T109" s="50">
        <v>0</v>
      </c>
      <c r="U109" s="498">
        <v>0</v>
      </c>
      <c r="V109" s="50">
        <v>0</v>
      </c>
      <c r="W109" s="465"/>
      <c r="X109" s="50">
        <v>69.824999999999932</v>
      </c>
      <c r="Y109" s="50">
        <v>0</v>
      </c>
      <c r="Z109" s="50">
        <v>0</v>
      </c>
      <c r="AA109" s="50">
        <v>0</v>
      </c>
      <c r="AB109" s="465"/>
      <c r="AC109" s="50">
        <v>48.724999999999802</v>
      </c>
      <c r="AD109" s="50">
        <v>0</v>
      </c>
      <c r="AE109" s="50">
        <v>0</v>
      </c>
      <c r="AF109" s="50">
        <v>0</v>
      </c>
      <c r="AG109" s="465"/>
      <c r="AH109" s="50">
        <v>75.025000000000091</v>
      </c>
      <c r="AI109" s="50">
        <v>0</v>
      </c>
      <c r="AJ109" s="50">
        <v>0</v>
      </c>
      <c r="AK109" s="50">
        <v>0</v>
      </c>
      <c r="AL109" s="465"/>
      <c r="AM109" s="453">
        <v>109.39999999999986</v>
      </c>
      <c r="AN109" s="453">
        <v>0</v>
      </c>
      <c r="AO109" s="453">
        <v>0</v>
      </c>
      <c r="AP109" s="50">
        <v>0</v>
      </c>
      <c r="AQ109" s="465"/>
      <c r="AR109" s="50">
        <v>47.174999999998818</v>
      </c>
      <c r="AS109" s="50">
        <v>0</v>
      </c>
      <c r="AT109" s="50">
        <v>0</v>
      </c>
      <c r="AU109" s="50">
        <v>0</v>
      </c>
      <c r="AV109" s="465"/>
      <c r="AW109" s="50">
        <v>0</v>
      </c>
      <c r="AX109" s="50">
        <v>0</v>
      </c>
      <c r="AY109" s="50">
        <v>0</v>
      </c>
      <c r="AZ109" s="50">
        <v>0</v>
      </c>
      <c r="BA109" s="465"/>
      <c r="BB109" s="50">
        <v>0</v>
      </c>
      <c r="BC109" s="50">
        <v>0</v>
      </c>
      <c r="BD109" s="50">
        <v>0</v>
      </c>
      <c r="BE109" s="50">
        <v>0</v>
      </c>
      <c r="BF109" s="465"/>
      <c r="BG109" s="50">
        <v>81.199999999998909</v>
      </c>
      <c r="BH109" s="50">
        <v>0</v>
      </c>
      <c r="BI109" s="50">
        <v>0</v>
      </c>
      <c r="BJ109" s="50">
        <v>0</v>
      </c>
      <c r="BK109" s="465"/>
      <c r="BL109" s="50">
        <v>0</v>
      </c>
      <c r="BM109" s="50">
        <v>0</v>
      </c>
      <c r="BN109" s="50">
        <v>0</v>
      </c>
      <c r="BO109" s="50">
        <v>0</v>
      </c>
      <c r="BP109" s="465"/>
      <c r="BQ109" s="50">
        <v>125.49999999999909</v>
      </c>
      <c r="BR109" s="50">
        <v>0</v>
      </c>
      <c r="BS109" s="50">
        <v>0</v>
      </c>
      <c r="BT109" s="50">
        <v>0</v>
      </c>
      <c r="BU109" s="465"/>
      <c r="BV109" s="50">
        <v>0</v>
      </c>
      <c r="BW109" s="50">
        <v>0</v>
      </c>
      <c r="BX109" s="50">
        <v>0</v>
      </c>
      <c r="BY109" s="50">
        <v>0</v>
      </c>
      <c r="BZ109" s="465"/>
      <c r="CA109" s="50">
        <v>107.12500000000068</v>
      </c>
      <c r="CB109" s="50">
        <v>0</v>
      </c>
      <c r="CC109" s="50">
        <v>0</v>
      </c>
      <c r="CD109" s="50">
        <v>0</v>
      </c>
      <c r="CE109" s="465"/>
      <c r="CF109" s="50">
        <v>0</v>
      </c>
      <c r="CG109" s="50">
        <v>0</v>
      </c>
      <c r="CH109" s="50">
        <v>0</v>
      </c>
      <c r="CI109" s="50">
        <v>0</v>
      </c>
      <c r="CJ109" s="465"/>
      <c r="CK109" s="50">
        <v>62.624999999999545</v>
      </c>
      <c r="CL109" s="50">
        <v>0</v>
      </c>
      <c r="CM109" s="50">
        <v>0</v>
      </c>
      <c r="CN109" s="50">
        <v>0</v>
      </c>
      <c r="CO109" s="465"/>
      <c r="CP109" s="528">
        <v>130.44999999999891</v>
      </c>
      <c r="CQ109" s="528">
        <v>0</v>
      </c>
      <c r="CR109" s="528">
        <v>0</v>
      </c>
      <c r="CS109" s="50">
        <v>0</v>
      </c>
      <c r="CT109" s="465"/>
      <c r="CU109" s="50">
        <v>0</v>
      </c>
      <c r="CV109" s="50">
        <v>0</v>
      </c>
      <c r="CW109" s="50">
        <v>0</v>
      </c>
      <c r="CX109" s="50">
        <v>0</v>
      </c>
      <c r="CY109" s="465"/>
      <c r="CZ109" s="50">
        <v>0</v>
      </c>
      <c r="DA109" s="50">
        <v>0</v>
      </c>
      <c r="DB109" s="50">
        <v>0</v>
      </c>
      <c r="DC109" s="50">
        <v>0</v>
      </c>
      <c r="DD109" s="465"/>
      <c r="DE109" s="528">
        <v>223.47499999999991</v>
      </c>
      <c r="DF109" s="528">
        <v>0</v>
      </c>
      <c r="DG109" s="528">
        <v>0</v>
      </c>
      <c r="DH109" s="50">
        <v>0</v>
      </c>
      <c r="DI109" s="465"/>
      <c r="DJ109" s="528">
        <v>120.71249999999986</v>
      </c>
      <c r="DK109" s="528">
        <v>0</v>
      </c>
      <c r="DL109" s="528">
        <v>0</v>
      </c>
      <c r="DM109" s="50">
        <v>0</v>
      </c>
      <c r="DN109" s="465"/>
      <c r="DO109" s="50">
        <v>0</v>
      </c>
      <c r="DP109" s="50">
        <v>0</v>
      </c>
      <c r="DQ109" s="50">
        <v>0</v>
      </c>
      <c r="DR109" s="50">
        <v>0</v>
      </c>
      <c r="DS109" s="465"/>
      <c r="DT109" s="50">
        <v>716.68750000000091</v>
      </c>
      <c r="DU109" s="50">
        <v>1683.625</v>
      </c>
      <c r="DV109" s="50">
        <v>0</v>
      </c>
      <c r="DW109" s="50">
        <v>0</v>
      </c>
      <c r="DX109" s="465"/>
      <c r="DY109" s="50">
        <v>75.125000000000909</v>
      </c>
      <c r="DZ109" s="50">
        <v>0</v>
      </c>
      <c r="EA109" s="50">
        <v>0</v>
      </c>
      <c r="EB109" s="50">
        <v>0</v>
      </c>
      <c r="EC109" s="465"/>
      <c r="ED109" s="50">
        <v>24.875</v>
      </c>
      <c r="EE109" s="50">
        <v>0</v>
      </c>
      <c r="EF109" s="50">
        <v>0</v>
      </c>
      <c r="EG109" s="50">
        <v>0</v>
      </c>
      <c r="EH109" s="465"/>
      <c r="EI109" s="50">
        <v>18.125000000001819</v>
      </c>
      <c r="EJ109" s="50">
        <v>170.55000000000018</v>
      </c>
      <c r="EK109" s="50">
        <v>0</v>
      </c>
      <c r="EL109" s="50">
        <v>0</v>
      </c>
      <c r="EM109" s="465"/>
      <c r="EN109" s="50">
        <v>69.900000000002365</v>
      </c>
      <c r="EO109" s="50">
        <v>120.99999999999818</v>
      </c>
      <c r="EP109" s="50">
        <v>0</v>
      </c>
      <c r="EQ109" s="50">
        <v>0</v>
      </c>
      <c r="ER109" s="465"/>
      <c r="ES109" s="50">
        <v>109.72500000000218</v>
      </c>
      <c r="ET109" s="50">
        <v>0</v>
      </c>
      <c r="EU109" s="50">
        <v>0</v>
      </c>
      <c r="EV109" s="50">
        <v>0</v>
      </c>
      <c r="EW109" s="465"/>
      <c r="EX109" s="50">
        <v>486.55000000000109</v>
      </c>
      <c r="EY109" s="50">
        <v>1324.3500000000022</v>
      </c>
      <c r="EZ109" s="50">
        <v>0</v>
      </c>
      <c r="FA109" s="50">
        <v>0</v>
      </c>
      <c r="FB109" s="465"/>
      <c r="FC109" s="50">
        <v>52.400000000001455</v>
      </c>
      <c r="FD109" s="50">
        <v>0</v>
      </c>
      <c r="FE109" s="50">
        <v>0</v>
      </c>
      <c r="FF109" s="50">
        <v>0</v>
      </c>
      <c r="FG109" s="465"/>
      <c r="FH109" s="50">
        <v>119.32500000000255</v>
      </c>
      <c r="FI109" s="50">
        <v>0</v>
      </c>
      <c r="FJ109" s="50">
        <v>0</v>
      </c>
      <c r="FK109" s="50">
        <v>0</v>
      </c>
      <c r="FL109" s="465"/>
      <c r="FM109" s="50">
        <v>21.400000000001455</v>
      </c>
      <c r="FN109" s="50">
        <v>0</v>
      </c>
      <c r="FO109" s="50">
        <v>0</v>
      </c>
      <c r="FP109" s="50">
        <v>0</v>
      </c>
      <c r="FQ109" s="465"/>
      <c r="FR109" s="50">
        <v>3.7500000000004547</v>
      </c>
      <c r="FS109" s="50">
        <v>0</v>
      </c>
      <c r="FT109" s="50">
        <v>0</v>
      </c>
      <c r="FU109" s="50">
        <v>0</v>
      </c>
      <c r="FV109" s="465"/>
      <c r="FW109" s="50">
        <v>89.025000000000546</v>
      </c>
      <c r="FX109" s="50">
        <v>45.549999999999955</v>
      </c>
      <c r="FY109" s="50">
        <v>0</v>
      </c>
      <c r="FZ109" s="50">
        <v>0</v>
      </c>
      <c r="GA109" s="465"/>
      <c r="GB109" s="50">
        <v>74.675000000000182</v>
      </c>
      <c r="GC109" s="50">
        <v>0</v>
      </c>
      <c r="GD109" s="50">
        <v>0</v>
      </c>
      <c r="GE109" s="50">
        <v>0</v>
      </c>
      <c r="GF109" s="465"/>
      <c r="GG109" s="50">
        <v>144.037500000004</v>
      </c>
      <c r="GH109" s="50">
        <v>613.32499999999891</v>
      </c>
      <c r="GI109" s="50">
        <v>0</v>
      </c>
      <c r="GJ109" s="50">
        <v>0</v>
      </c>
      <c r="GK109" s="465"/>
      <c r="GL109" s="50">
        <v>62.500000000003638</v>
      </c>
      <c r="GM109" s="50">
        <v>148</v>
      </c>
      <c r="GN109" s="50">
        <v>0</v>
      </c>
      <c r="GO109" s="50">
        <v>0</v>
      </c>
      <c r="GP109" s="465"/>
      <c r="GU109" s="18"/>
      <c r="GV109" s="9"/>
      <c r="HD109" s="18"/>
      <c r="HE109" s="9"/>
      <c r="HM109" s="18"/>
      <c r="HN109" s="9"/>
      <c r="HW109" s="9"/>
      <c r="IF109" s="9"/>
      <c r="IO109" s="9"/>
      <c r="IX109" s="9"/>
      <c r="JG109" s="9"/>
      <c r="JP109" s="9"/>
      <c r="JY109" s="9"/>
      <c r="KH109" s="9"/>
      <c r="KQ109" s="9"/>
      <c r="KZ109" s="9"/>
      <c r="MA109" s="9"/>
      <c r="MJ109" s="9"/>
      <c r="MS109" s="9"/>
      <c r="NB109" s="9"/>
      <c r="NK109" s="9"/>
      <c r="NT109" s="9"/>
      <c r="NU109">
        <v>0</v>
      </c>
      <c r="NV109" s="9"/>
      <c r="NW109">
        <v>0</v>
      </c>
      <c r="NX109" s="9"/>
      <c r="NY109">
        <v>0</v>
      </c>
      <c r="NZ109" s="9"/>
      <c r="OA109">
        <v>0</v>
      </c>
    </row>
    <row r="110" spans="1:391" ht="18">
      <c r="A110" s="41" t="s">
        <v>4</v>
      </c>
      <c r="B110" s="46">
        <f t="shared" si="3"/>
        <v>6719.300000000002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5"/>
      <c r="I110" s="50">
        <v>12.5</v>
      </c>
      <c r="J110" s="50">
        <v>0</v>
      </c>
      <c r="K110" s="50">
        <v>0</v>
      </c>
      <c r="L110" s="50">
        <v>0</v>
      </c>
      <c r="M110" s="465"/>
      <c r="N110" s="50">
        <v>81.674999999999955</v>
      </c>
      <c r="O110" s="50">
        <v>0</v>
      </c>
      <c r="P110" s="50">
        <v>0</v>
      </c>
      <c r="Q110" s="50">
        <v>0</v>
      </c>
      <c r="R110" s="465"/>
      <c r="S110" s="453">
        <v>26.249999999999943</v>
      </c>
      <c r="T110" s="50">
        <v>0</v>
      </c>
      <c r="U110" s="498">
        <v>0</v>
      </c>
      <c r="V110" s="50">
        <v>0</v>
      </c>
      <c r="W110" s="465"/>
      <c r="X110" s="50">
        <v>86.624999999999886</v>
      </c>
      <c r="Y110" s="50">
        <v>0</v>
      </c>
      <c r="Z110" s="50">
        <v>0</v>
      </c>
      <c r="AA110" s="50">
        <v>0</v>
      </c>
      <c r="AB110" s="465"/>
      <c r="AC110" s="50">
        <v>89.224999999999852</v>
      </c>
      <c r="AD110" s="50">
        <v>0</v>
      </c>
      <c r="AE110" s="50">
        <v>0</v>
      </c>
      <c r="AF110" s="50">
        <v>0</v>
      </c>
      <c r="AG110" s="465"/>
      <c r="AH110" s="50">
        <v>24.800000000000182</v>
      </c>
      <c r="AI110" s="50">
        <v>0</v>
      </c>
      <c r="AJ110" s="50">
        <v>0</v>
      </c>
      <c r="AK110" s="50">
        <v>0</v>
      </c>
      <c r="AL110" s="465"/>
      <c r="AM110" s="453">
        <v>74.174999999999955</v>
      </c>
      <c r="AN110" s="453">
        <v>0</v>
      </c>
      <c r="AO110" s="453">
        <v>0</v>
      </c>
      <c r="AP110" s="50">
        <v>0</v>
      </c>
      <c r="AQ110" s="465"/>
      <c r="AR110" s="50">
        <v>19.625</v>
      </c>
      <c r="AS110" s="50">
        <v>0</v>
      </c>
      <c r="AT110" s="50">
        <v>0</v>
      </c>
      <c r="AU110" s="50">
        <v>0</v>
      </c>
      <c r="AV110" s="465"/>
      <c r="AW110" s="50">
        <v>0</v>
      </c>
      <c r="AX110" s="50">
        <v>0</v>
      </c>
      <c r="AY110" s="50">
        <v>0</v>
      </c>
      <c r="AZ110" s="50">
        <v>0</v>
      </c>
      <c r="BA110" s="465"/>
      <c r="BB110" s="50">
        <v>0</v>
      </c>
      <c r="BC110" s="50">
        <v>0</v>
      </c>
      <c r="BD110" s="50">
        <v>0</v>
      </c>
      <c r="BE110" s="50">
        <v>0</v>
      </c>
      <c r="BF110" s="465"/>
      <c r="BG110" s="50">
        <v>46.125</v>
      </c>
      <c r="BH110" s="50">
        <v>0</v>
      </c>
      <c r="BI110" s="50">
        <v>0</v>
      </c>
      <c r="BJ110" s="50">
        <v>0</v>
      </c>
      <c r="BK110" s="465"/>
      <c r="BL110" s="50">
        <v>0</v>
      </c>
      <c r="BM110" s="50">
        <v>0</v>
      </c>
      <c r="BN110" s="50">
        <v>0</v>
      </c>
      <c r="BO110" s="50">
        <v>0</v>
      </c>
      <c r="BP110" s="465"/>
      <c r="BQ110" s="50">
        <v>71.25</v>
      </c>
      <c r="BR110" s="50">
        <v>0</v>
      </c>
      <c r="BS110" s="50">
        <v>0</v>
      </c>
      <c r="BT110" s="50">
        <v>0</v>
      </c>
      <c r="BU110" s="465"/>
      <c r="BV110" s="50">
        <v>0</v>
      </c>
      <c r="BW110" s="50">
        <v>0</v>
      </c>
      <c r="BX110" s="50">
        <v>0</v>
      </c>
      <c r="BY110" s="50">
        <v>0</v>
      </c>
      <c r="BZ110" s="465"/>
      <c r="CA110" s="50">
        <v>29.224999999999909</v>
      </c>
      <c r="CB110" s="50">
        <v>0</v>
      </c>
      <c r="CC110" s="50">
        <v>0</v>
      </c>
      <c r="CD110" s="50">
        <v>0</v>
      </c>
      <c r="CE110" s="465"/>
      <c r="CF110" s="50">
        <v>0</v>
      </c>
      <c r="CG110" s="50">
        <v>0</v>
      </c>
      <c r="CH110" s="50">
        <v>0</v>
      </c>
      <c r="CI110" s="50">
        <v>0</v>
      </c>
      <c r="CJ110" s="465"/>
      <c r="CK110" s="50">
        <v>37.025000000001</v>
      </c>
      <c r="CL110" s="50">
        <v>0</v>
      </c>
      <c r="CM110" s="50">
        <v>0</v>
      </c>
      <c r="CN110" s="50">
        <v>0</v>
      </c>
      <c r="CO110" s="465"/>
      <c r="CP110" s="528">
        <v>112.15000000000009</v>
      </c>
      <c r="CQ110" s="528">
        <v>0</v>
      </c>
      <c r="CR110" s="528">
        <v>0</v>
      </c>
      <c r="CS110" s="50">
        <v>0</v>
      </c>
      <c r="CT110" s="465"/>
      <c r="CU110" s="50">
        <v>0</v>
      </c>
      <c r="CV110" s="50">
        <v>0</v>
      </c>
      <c r="CW110" s="50">
        <v>0</v>
      </c>
      <c r="CX110" s="50">
        <v>0</v>
      </c>
      <c r="CY110" s="465"/>
      <c r="CZ110" s="50">
        <v>0</v>
      </c>
      <c r="DA110" s="50">
        <v>0</v>
      </c>
      <c r="DB110" s="50">
        <v>0</v>
      </c>
      <c r="DC110" s="50">
        <v>0</v>
      </c>
      <c r="DD110" s="465"/>
      <c r="DE110" s="528">
        <v>302.27500000000009</v>
      </c>
      <c r="DF110" s="528">
        <v>0</v>
      </c>
      <c r="DG110" s="528">
        <v>0</v>
      </c>
      <c r="DH110" s="50">
        <v>0</v>
      </c>
      <c r="DI110" s="465"/>
      <c r="DJ110" s="528">
        <v>212.05000000000018</v>
      </c>
      <c r="DK110" s="528">
        <v>0</v>
      </c>
      <c r="DL110" s="528">
        <v>0</v>
      </c>
      <c r="DM110" s="50">
        <v>0</v>
      </c>
      <c r="DN110" s="465"/>
      <c r="DO110" s="50">
        <v>0</v>
      </c>
      <c r="DP110" s="50">
        <v>0</v>
      </c>
      <c r="DQ110" s="50">
        <v>0</v>
      </c>
      <c r="DR110" s="50">
        <v>0</v>
      </c>
      <c r="DS110" s="465"/>
      <c r="DT110" s="50">
        <v>468.125</v>
      </c>
      <c r="DU110" s="50">
        <v>1286.4000000000005</v>
      </c>
      <c r="DV110" s="50">
        <v>0</v>
      </c>
      <c r="DW110" s="50">
        <v>0</v>
      </c>
      <c r="DX110" s="465"/>
      <c r="DY110" s="50">
        <v>41.674999999999727</v>
      </c>
      <c r="DZ110" s="50">
        <v>0</v>
      </c>
      <c r="EA110" s="50">
        <v>0</v>
      </c>
      <c r="EB110" s="50">
        <v>0</v>
      </c>
      <c r="EC110" s="465"/>
      <c r="ED110" s="50">
        <v>33.899999999999636</v>
      </c>
      <c r="EE110" s="50">
        <v>0</v>
      </c>
      <c r="EF110" s="50">
        <v>0</v>
      </c>
      <c r="EG110" s="50">
        <v>0</v>
      </c>
      <c r="EH110" s="465"/>
      <c r="EI110" s="50">
        <v>66.724999999999909</v>
      </c>
      <c r="EJ110" s="50">
        <v>172.19999999999982</v>
      </c>
      <c r="EK110" s="50">
        <v>238.875</v>
      </c>
      <c r="EL110" s="50">
        <v>0</v>
      </c>
      <c r="EM110" s="465"/>
      <c r="EN110" s="50">
        <v>27.674999999999727</v>
      </c>
      <c r="EO110" s="50">
        <v>138.30000000000109</v>
      </c>
      <c r="EP110" s="50">
        <v>0</v>
      </c>
      <c r="EQ110" s="50">
        <v>0</v>
      </c>
      <c r="ER110" s="465"/>
      <c r="ES110" s="50">
        <v>85.75</v>
      </c>
      <c r="ET110" s="50">
        <v>0</v>
      </c>
      <c r="EU110" s="50">
        <v>0</v>
      </c>
      <c r="EV110" s="50">
        <v>0</v>
      </c>
      <c r="EW110" s="465"/>
      <c r="EX110" s="50">
        <v>302.22499999999945</v>
      </c>
      <c r="EY110" s="50">
        <v>939.14999999999054</v>
      </c>
      <c r="EZ110" s="50">
        <v>0</v>
      </c>
      <c r="FA110" s="50">
        <v>0</v>
      </c>
      <c r="FB110" s="465"/>
      <c r="FC110" s="50">
        <v>33.5</v>
      </c>
      <c r="FD110" s="50">
        <v>72</v>
      </c>
      <c r="FE110" s="50">
        <v>0</v>
      </c>
      <c r="FF110" s="50">
        <v>0</v>
      </c>
      <c r="FG110" s="465"/>
      <c r="FH110" s="50">
        <v>147.125</v>
      </c>
      <c r="FI110" s="50">
        <v>0</v>
      </c>
      <c r="FJ110" s="50">
        <v>0</v>
      </c>
      <c r="FK110" s="50">
        <v>0</v>
      </c>
      <c r="FL110" s="465"/>
      <c r="FM110" s="50">
        <v>96.700000000000273</v>
      </c>
      <c r="FN110" s="50">
        <v>0</v>
      </c>
      <c r="FO110" s="50">
        <v>0</v>
      </c>
      <c r="FP110" s="50">
        <v>0</v>
      </c>
      <c r="FQ110" s="465"/>
      <c r="FR110" s="50">
        <v>9.4249999999994998</v>
      </c>
      <c r="FS110" s="50">
        <v>0</v>
      </c>
      <c r="FT110" s="50">
        <v>0</v>
      </c>
      <c r="FU110" s="50">
        <v>0</v>
      </c>
      <c r="FV110" s="465"/>
      <c r="FW110" s="50">
        <v>29.400000000001455</v>
      </c>
      <c r="FX110" s="50">
        <v>316.84999999999991</v>
      </c>
      <c r="FY110" s="50">
        <v>0</v>
      </c>
      <c r="FZ110" s="50">
        <v>0</v>
      </c>
      <c r="GA110" s="465"/>
      <c r="GB110" s="50">
        <v>18.250000000001819</v>
      </c>
      <c r="GC110" s="50">
        <v>0</v>
      </c>
      <c r="GD110" s="50">
        <v>0</v>
      </c>
      <c r="GE110" s="50">
        <v>0</v>
      </c>
      <c r="GF110" s="465"/>
      <c r="GG110" s="50">
        <v>209.17500000000382</v>
      </c>
      <c r="GH110" s="50">
        <v>510.20000000000164</v>
      </c>
      <c r="GI110" s="50">
        <v>0</v>
      </c>
      <c r="GJ110" s="50">
        <v>0</v>
      </c>
      <c r="GK110" s="465"/>
      <c r="GL110" s="50">
        <v>46.875000000000909</v>
      </c>
      <c r="GM110" s="50">
        <v>108.25</v>
      </c>
      <c r="GN110" s="50">
        <v>0</v>
      </c>
      <c r="GO110" s="50">
        <v>0</v>
      </c>
      <c r="GP110" s="465"/>
      <c r="GU110" s="18"/>
      <c r="GV110" s="9"/>
      <c r="HD110" s="18"/>
      <c r="HE110" s="9"/>
      <c r="HM110" s="18"/>
      <c r="HN110" s="9"/>
      <c r="HW110" s="9"/>
      <c r="IF110" s="9"/>
      <c r="IO110" s="9"/>
      <c r="IX110" s="9"/>
      <c r="JG110" s="9"/>
      <c r="JP110" s="9"/>
      <c r="JY110" s="9"/>
      <c r="KH110" s="9"/>
      <c r="KQ110" s="9"/>
      <c r="KZ110" s="9"/>
      <c r="MA110" s="9"/>
      <c r="MJ110" s="9"/>
      <c r="MS110" s="9"/>
      <c r="NB110" s="9"/>
      <c r="NK110" s="9"/>
      <c r="NT110" s="9"/>
      <c r="NU110">
        <v>0</v>
      </c>
      <c r="NV110" s="9"/>
      <c r="NW110">
        <v>0</v>
      </c>
      <c r="NX110" s="9"/>
      <c r="NY110">
        <v>0</v>
      </c>
      <c r="NZ110" s="9"/>
      <c r="OA110">
        <v>0</v>
      </c>
    </row>
    <row r="111" spans="1:391" ht="18">
      <c r="A111" s="41" t="s">
        <v>6</v>
      </c>
      <c r="B111" s="46">
        <f t="shared" si="3"/>
        <v>21785.924999999996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5"/>
      <c r="I111" s="50">
        <v>53.874999999999972</v>
      </c>
      <c r="J111" s="50">
        <v>0</v>
      </c>
      <c r="K111" s="50">
        <v>0</v>
      </c>
      <c r="L111" s="50">
        <v>0</v>
      </c>
      <c r="M111" s="465"/>
      <c r="N111" s="50">
        <v>145.77499999999992</v>
      </c>
      <c r="O111" s="50">
        <v>376.09999999999991</v>
      </c>
      <c r="P111" s="50">
        <v>0</v>
      </c>
      <c r="Q111" s="50">
        <v>0</v>
      </c>
      <c r="R111" s="465"/>
      <c r="S111" s="453">
        <v>26.39999999999992</v>
      </c>
      <c r="T111" s="50">
        <v>165.70000000000005</v>
      </c>
      <c r="U111" s="498">
        <v>0</v>
      </c>
      <c r="V111" s="50">
        <v>0</v>
      </c>
      <c r="W111" s="465"/>
      <c r="X111" s="50">
        <v>56.174999999999955</v>
      </c>
      <c r="Y111" s="50">
        <v>363.49999999999983</v>
      </c>
      <c r="Z111" s="50">
        <v>0</v>
      </c>
      <c r="AA111" s="50">
        <v>0</v>
      </c>
      <c r="AB111" s="465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5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5"/>
      <c r="AM111" s="453">
        <v>70.375000000000114</v>
      </c>
      <c r="AN111" s="453">
        <v>232.85000000000036</v>
      </c>
      <c r="AO111" s="453">
        <v>0</v>
      </c>
      <c r="AP111" s="50">
        <v>0</v>
      </c>
      <c r="AQ111" s="465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5"/>
      <c r="AW111" s="50">
        <v>0</v>
      </c>
      <c r="AX111" s="50">
        <v>285.10000000000036</v>
      </c>
      <c r="AY111" s="50">
        <v>0</v>
      </c>
      <c r="AZ111" s="50">
        <v>0</v>
      </c>
      <c r="BA111" s="465"/>
      <c r="BB111" s="50">
        <v>0</v>
      </c>
      <c r="BC111" s="50">
        <v>166.25</v>
      </c>
      <c r="BD111" s="50">
        <v>0</v>
      </c>
      <c r="BE111" s="50">
        <v>0</v>
      </c>
      <c r="BF111" s="465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5"/>
      <c r="BL111" s="50">
        <v>0</v>
      </c>
      <c r="BM111" s="50">
        <v>111.25</v>
      </c>
      <c r="BN111" s="50">
        <v>0</v>
      </c>
      <c r="BO111" s="50">
        <v>0</v>
      </c>
      <c r="BP111" s="465"/>
      <c r="BQ111" s="50">
        <v>70.375</v>
      </c>
      <c r="BR111" s="50">
        <v>250.39999999999964</v>
      </c>
      <c r="BS111" s="50">
        <v>0</v>
      </c>
      <c r="BT111" s="50">
        <v>0</v>
      </c>
      <c r="BU111" s="465"/>
      <c r="BV111" s="50">
        <v>0</v>
      </c>
      <c r="BW111" s="50">
        <v>453.92499999999927</v>
      </c>
      <c r="BX111" s="50">
        <v>0</v>
      </c>
      <c r="BY111" s="50">
        <v>0</v>
      </c>
      <c r="BZ111" s="465"/>
      <c r="CA111" s="50">
        <v>54.825000000000045</v>
      </c>
      <c r="CB111" s="50">
        <v>165.75</v>
      </c>
      <c r="CC111" s="50">
        <v>0</v>
      </c>
      <c r="CD111" s="50">
        <v>0</v>
      </c>
      <c r="CE111" s="465"/>
      <c r="CF111" s="50">
        <v>0</v>
      </c>
      <c r="CG111" s="50">
        <v>120.35000000000036</v>
      </c>
      <c r="CH111" s="50">
        <v>0</v>
      </c>
      <c r="CI111" s="50">
        <v>0</v>
      </c>
      <c r="CJ111" s="465"/>
      <c r="CK111" s="50">
        <v>42.900000000000546</v>
      </c>
      <c r="CL111" s="50">
        <v>258.25</v>
      </c>
      <c r="CM111" s="50">
        <v>0</v>
      </c>
      <c r="CN111" s="50">
        <v>0</v>
      </c>
      <c r="CO111" s="465"/>
      <c r="CP111" s="528">
        <v>177.67500000000018</v>
      </c>
      <c r="CQ111" s="528">
        <v>281.800000000002</v>
      </c>
      <c r="CR111" s="528">
        <v>0</v>
      </c>
      <c r="CS111" s="50">
        <v>0</v>
      </c>
      <c r="CT111" s="465"/>
      <c r="CU111" s="50">
        <v>0</v>
      </c>
      <c r="CV111" s="50">
        <v>40.150000000001455</v>
      </c>
      <c r="CW111" s="50">
        <v>0</v>
      </c>
      <c r="CX111" s="50">
        <v>0</v>
      </c>
      <c r="CY111" s="465"/>
      <c r="CZ111" s="50">
        <v>0</v>
      </c>
      <c r="DA111" s="50">
        <v>44.349999999998545</v>
      </c>
      <c r="DB111" s="50">
        <v>0</v>
      </c>
      <c r="DC111" s="50">
        <v>0</v>
      </c>
      <c r="DD111" s="465"/>
      <c r="DE111" s="528">
        <v>196.85000000000036</v>
      </c>
      <c r="DF111" s="528">
        <v>1397.9499999999998</v>
      </c>
      <c r="DG111" s="528">
        <v>0</v>
      </c>
      <c r="DH111" s="50">
        <v>0</v>
      </c>
      <c r="DI111" s="465"/>
      <c r="DJ111" s="528">
        <v>166.49999999999977</v>
      </c>
      <c r="DK111" s="528">
        <v>62.299999999999272</v>
      </c>
      <c r="DL111" s="528">
        <v>0</v>
      </c>
      <c r="DM111" s="50">
        <v>0</v>
      </c>
      <c r="DN111" s="465"/>
      <c r="DO111" s="50">
        <v>0</v>
      </c>
      <c r="DP111" s="50">
        <v>237.79999999999836</v>
      </c>
      <c r="DQ111" s="50">
        <v>0</v>
      </c>
      <c r="DR111" s="50">
        <v>0</v>
      </c>
      <c r="DS111" s="465"/>
      <c r="DT111" s="50">
        <v>842.58750000000009</v>
      </c>
      <c r="DU111" s="50">
        <v>1841.8999999999996</v>
      </c>
      <c r="DV111" s="50">
        <v>2252.4749999999804</v>
      </c>
      <c r="DW111" s="50">
        <v>0</v>
      </c>
      <c r="DX111" s="465"/>
      <c r="DY111" s="50">
        <v>101.80000000000155</v>
      </c>
      <c r="DZ111" s="50">
        <v>0</v>
      </c>
      <c r="EA111" s="50">
        <v>0</v>
      </c>
      <c r="EB111" s="50">
        <v>0</v>
      </c>
      <c r="EC111" s="465"/>
      <c r="ED111" s="50">
        <v>31.125000000000455</v>
      </c>
      <c r="EE111" s="50">
        <v>0</v>
      </c>
      <c r="EF111" s="50">
        <v>109.875</v>
      </c>
      <c r="EG111" s="50">
        <v>0</v>
      </c>
      <c r="EH111" s="465"/>
      <c r="EI111" s="50">
        <v>67.250000000002728</v>
      </c>
      <c r="EJ111" s="50">
        <v>179.45000000000005</v>
      </c>
      <c r="EK111" s="50">
        <v>56.549999999998363</v>
      </c>
      <c r="EL111" s="50">
        <v>0</v>
      </c>
      <c r="EM111" s="465"/>
      <c r="EN111" s="50">
        <v>73.275000000002365</v>
      </c>
      <c r="EO111" s="50">
        <v>200.25000000000091</v>
      </c>
      <c r="EP111" s="50">
        <v>202.64999999999782</v>
      </c>
      <c r="EQ111" s="50">
        <v>0</v>
      </c>
      <c r="ER111" s="465"/>
      <c r="ES111" s="50">
        <v>105.15000000000236</v>
      </c>
      <c r="ET111" s="50">
        <v>0</v>
      </c>
      <c r="EU111" s="50">
        <v>0</v>
      </c>
      <c r="EV111" s="50">
        <v>0</v>
      </c>
      <c r="EW111" s="465"/>
      <c r="EX111" s="50">
        <v>394.125</v>
      </c>
      <c r="EY111" s="50">
        <v>1689.5500000000111</v>
      </c>
      <c r="EZ111" s="50">
        <v>2214.787499999994</v>
      </c>
      <c r="FA111" s="50">
        <v>0</v>
      </c>
      <c r="FB111" s="465"/>
      <c r="FC111" s="50">
        <v>38.075000000002497</v>
      </c>
      <c r="FD111" s="50">
        <v>0.75000000000045475</v>
      </c>
      <c r="FE111" s="50">
        <v>138.82499999999618</v>
      </c>
      <c r="FF111" s="50">
        <v>0</v>
      </c>
      <c r="FG111" s="465"/>
      <c r="FH111" s="50">
        <v>108.62500000000364</v>
      </c>
      <c r="FI111" s="50">
        <v>0</v>
      </c>
      <c r="FJ111" s="50">
        <v>0</v>
      </c>
      <c r="FK111" s="50">
        <v>0</v>
      </c>
      <c r="FL111" s="465"/>
      <c r="FM111" s="50">
        <v>61.400000000003274</v>
      </c>
      <c r="FN111" s="50">
        <v>0</v>
      </c>
      <c r="FO111" s="50">
        <v>0</v>
      </c>
      <c r="FP111" s="50">
        <v>0</v>
      </c>
      <c r="FQ111" s="465"/>
      <c r="FR111" s="50">
        <v>34.450000000000045</v>
      </c>
      <c r="FS111" s="50">
        <v>0</v>
      </c>
      <c r="FT111" s="50">
        <v>0</v>
      </c>
      <c r="FU111" s="50">
        <v>0</v>
      </c>
      <c r="FV111" s="465"/>
      <c r="FW111" s="50">
        <v>66.67500000000291</v>
      </c>
      <c r="FX111" s="50">
        <v>125.09999999999991</v>
      </c>
      <c r="FY111" s="50">
        <v>467.66249999999945</v>
      </c>
      <c r="FZ111" s="50">
        <v>0</v>
      </c>
      <c r="GA111" s="465"/>
      <c r="GB111" s="50">
        <v>91.650000000002365</v>
      </c>
      <c r="GC111" s="50">
        <v>0</v>
      </c>
      <c r="GD111" s="50">
        <v>0</v>
      </c>
      <c r="GE111" s="50">
        <v>0</v>
      </c>
      <c r="GF111" s="465"/>
      <c r="GG111" s="50">
        <v>180.20000000000437</v>
      </c>
      <c r="GH111" s="50">
        <v>391.75</v>
      </c>
      <c r="GI111" s="50">
        <v>755.47499999999673</v>
      </c>
      <c r="GJ111" s="50">
        <v>0</v>
      </c>
      <c r="GK111" s="465"/>
      <c r="GL111" s="50">
        <v>30.874999999998181</v>
      </c>
      <c r="GM111" s="50">
        <v>137.75</v>
      </c>
      <c r="GN111" s="50">
        <v>159.37499999999727</v>
      </c>
      <c r="GO111" s="50">
        <v>0</v>
      </c>
      <c r="GP111" s="465"/>
      <c r="GU111" s="18"/>
      <c r="GV111" s="9"/>
      <c r="HD111" s="18"/>
      <c r="HE111" s="9"/>
      <c r="HM111" s="18"/>
      <c r="HN111" s="9"/>
      <c r="HW111" s="9"/>
      <c r="IF111" s="9"/>
      <c r="IO111" s="9"/>
      <c r="IX111" s="9"/>
      <c r="JG111" s="9"/>
      <c r="JP111" s="9"/>
      <c r="JY111" s="9"/>
      <c r="KH111" s="9"/>
      <c r="KQ111" s="9"/>
      <c r="KZ111" s="9"/>
      <c r="MA111" s="9"/>
      <c r="MJ111" s="9"/>
      <c r="MS111" s="9"/>
      <c r="NB111" s="9"/>
      <c r="NK111" s="9"/>
      <c r="NT111" s="9"/>
      <c r="NU111">
        <v>0</v>
      </c>
      <c r="NV111" s="9"/>
      <c r="NW111">
        <v>0</v>
      </c>
      <c r="NX111" s="9"/>
      <c r="NY111">
        <v>1111.0124999999989</v>
      </c>
      <c r="NZ111" s="9"/>
      <c r="OA111">
        <v>0</v>
      </c>
    </row>
    <row r="112" spans="1:391" ht="18">
      <c r="A112" s="84" t="s">
        <v>2003</v>
      </c>
      <c r="B112" s="46">
        <f t="shared" si="3"/>
        <v>12312.374999999864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5"/>
      <c r="I112" s="50">
        <v>0</v>
      </c>
      <c r="J112" s="50">
        <v>0</v>
      </c>
      <c r="K112" s="50">
        <v>0</v>
      </c>
      <c r="L112" s="50">
        <v>0</v>
      </c>
      <c r="M112" s="465"/>
      <c r="N112" s="50">
        <v>0</v>
      </c>
      <c r="O112" s="50">
        <v>212.60000000000002</v>
      </c>
      <c r="P112" s="50">
        <v>0</v>
      </c>
      <c r="Q112" s="50">
        <v>0</v>
      </c>
      <c r="R112" s="465"/>
      <c r="S112" s="453">
        <v>0</v>
      </c>
      <c r="T112" s="50">
        <v>28.100000000000023</v>
      </c>
      <c r="U112" s="498">
        <v>0</v>
      </c>
      <c r="V112" s="50">
        <v>0</v>
      </c>
      <c r="W112" s="465"/>
      <c r="X112" s="50">
        <v>0</v>
      </c>
      <c r="Y112" s="50">
        <v>290.49999999999989</v>
      </c>
      <c r="Z112" s="50">
        <v>0</v>
      </c>
      <c r="AA112" s="50">
        <v>0</v>
      </c>
      <c r="AB112" s="465"/>
      <c r="AC112" s="50">
        <v>0</v>
      </c>
      <c r="AD112" s="50">
        <v>316.04999999999984</v>
      </c>
      <c r="AE112" s="50">
        <v>0</v>
      </c>
      <c r="AF112" s="50">
        <v>0</v>
      </c>
      <c r="AG112" s="465"/>
      <c r="AH112" s="50">
        <v>0</v>
      </c>
      <c r="AI112" s="50">
        <v>372.80000000000018</v>
      </c>
      <c r="AJ112" s="50">
        <v>0</v>
      </c>
      <c r="AK112" s="50">
        <v>0</v>
      </c>
      <c r="AL112" s="465"/>
      <c r="AM112" s="453">
        <v>0</v>
      </c>
      <c r="AN112" s="453">
        <v>282.89999999999964</v>
      </c>
      <c r="AO112" s="453">
        <v>0</v>
      </c>
      <c r="AP112" s="50">
        <v>0</v>
      </c>
      <c r="AQ112" s="465"/>
      <c r="AR112" s="50">
        <v>0</v>
      </c>
      <c r="AS112" s="50">
        <v>140.74999999999977</v>
      </c>
      <c r="AT112" s="50">
        <v>0</v>
      </c>
      <c r="AU112" s="50">
        <v>0</v>
      </c>
      <c r="AV112" s="465"/>
      <c r="AW112" s="50">
        <v>0</v>
      </c>
      <c r="AX112" s="50">
        <v>184.00000000000045</v>
      </c>
      <c r="AY112" s="50">
        <v>0</v>
      </c>
      <c r="AZ112" s="50">
        <v>0</v>
      </c>
      <c r="BA112" s="465"/>
      <c r="BB112" s="50">
        <v>0</v>
      </c>
      <c r="BC112" s="50">
        <v>94.349999999999909</v>
      </c>
      <c r="BD112" s="50">
        <v>0</v>
      </c>
      <c r="BE112" s="50">
        <v>0</v>
      </c>
      <c r="BF112" s="465"/>
      <c r="BG112" s="50">
        <v>0</v>
      </c>
      <c r="BH112" s="50">
        <v>187.50000000000045</v>
      </c>
      <c r="BI112" s="50">
        <v>0</v>
      </c>
      <c r="BJ112" s="50">
        <v>0</v>
      </c>
      <c r="BK112" s="465"/>
      <c r="BL112" s="50">
        <v>0</v>
      </c>
      <c r="BM112" s="50">
        <v>7.0000000000004547</v>
      </c>
      <c r="BN112" s="50">
        <v>0</v>
      </c>
      <c r="BO112" s="50">
        <v>0</v>
      </c>
      <c r="BP112" s="465"/>
      <c r="BQ112" s="50">
        <v>0</v>
      </c>
      <c r="BR112" s="50">
        <v>126.14999999999964</v>
      </c>
      <c r="BS112" s="50">
        <v>0</v>
      </c>
      <c r="BT112" s="50">
        <v>0</v>
      </c>
      <c r="BU112" s="465"/>
      <c r="BV112" s="50">
        <v>0</v>
      </c>
      <c r="BW112" s="50">
        <v>253</v>
      </c>
      <c r="BX112" s="50">
        <v>0</v>
      </c>
      <c r="BY112" s="50">
        <v>0</v>
      </c>
      <c r="BZ112" s="465"/>
      <c r="CA112" s="50">
        <v>0</v>
      </c>
      <c r="CB112" s="50">
        <v>182.75000000000182</v>
      </c>
      <c r="CC112" s="50">
        <v>0</v>
      </c>
      <c r="CD112" s="50">
        <v>0</v>
      </c>
      <c r="CE112" s="465"/>
      <c r="CF112" s="50">
        <v>0</v>
      </c>
      <c r="CG112" s="50">
        <v>198.64999999999964</v>
      </c>
      <c r="CH112" s="50">
        <v>0</v>
      </c>
      <c r="CI112" s="50">
        <v>0</v>
      </c>
      <c r="CJ112" s="465"/>
      <c r="CK112" s="50">
        <v>0</v>
      </c>
      <c r="CL112" s="50">
        <v>200.75</v>
      </c>
      <c r="CM112" s="50">
        <v>0</v>
      </c>
      <c r="CN112" s="50">
        <v>0</v>
      </c>
      <c r="CO112" s="465"/>
      <c r="CP112" s="528">
        <v>0</v>
      </c>
      <c r="CQ112" s="528">
        <v>193.85000000000127</v>
      </c>
      <c r="CR112" s="528">
        <v>0</v>
      </c>
      <c r="CS112" s="50">
        <v>0</v>
      </c>
      <c r="CT112" s="465"/>
      <c r="CU112" s="50">
        <v>0</v>
      </c>
      <c r="CV112" s="50">
        <v>139.65000000000055</v>
      </c>
      <c r="CW112" s="50">
        <v>0</v>
      </c>
      <c r="CX112" s="50">
        <v>0</v>
      </c>
      <c r="CY112" s="465"/>
      <c r="CZ112" s="50">
        <v>0</v>
      </c>
      <c r="DA112" s="50">
        <v>45.499999999998181</v>
      </c>
      <c r="DB112" s="50">
        <v>0</v>
      </c>
      <c r="DC112" s="50">
        <v>0</v>
      </c>
      <c r="DD112" s="465"/>
      <c r="DE112" s="528">
        <v>0</v>
      </c>
      <c r="DF112" s="528">
        <v>1310.8999999999974</v>
      </c>
      <c r="DG112" s="528">
        <v>0</v>
      </c>
      <c r="DH112" s="50">
        <v>0</v>
      </c>
      <c r="DI112" s="465"/>
      <c r="DJ112" s="528">
        <v>0</v>
      </c>
      <c r="DK112" s="528">
        <v>241.24999999999727</v>
      </c>
      <c r="DL112" s="528">
        <v>0</v>
      </c>
      <c r="DM112" s="50">
        <v>0</v>
      </c>
      <c r="DN112" s="465"/>
      <c r="DO112" s="50">
        <v>0</v>
      </c>
      <c r="DP112" s="50">
        <v>190.89999999999691</v>
      </c>
      <c r="DQ112" s="50">
        <v>0</v>
      </c>
      <c r="DR112" s="50">
        <v>0</v>
      </c>
      <c r="DS112" s="465"/>
      <c r="DT112" s="50">
        <v>0</v>
      </c>
      <c r="DU112" s="50">
        <v>0</v>
      </c>
      <c r="DV112" s="50">
        <v>1843.7999999999233</v>
      </c>
      <c r="DW112" s="50">
        <v>0</v>
      </c>
      <c r="DX112" s="465"/>
      <c r="DY112" s="50">
        <v>0</v>
      </c>
      <c r="DZ112" s="50">
        <v>0</v>
      </c>
      <c r="EA112" s="50">
        <v>0</v>
      </c>
      <c r="EB112" s="50">
        <v>0</v>
      </c>
      <c r="EC112" s="465"/>
      <c r="ED112" s="50">
        <v>0</v>
      </c>
      <c r="EE112" s="50">
        <v>0</v>
      </c>
      <c r="EF112" s="50">
        <v>277.34999999999809</v>
      </c>
      <c r="EG112" s="50">
        <v>0</v>
      </c>
      <c r="EH112" s="465"/>
      <c r="EI112" s="50">
        <v>0</v>
      </c>
      <c r="EJ112" s="50">
        <v>0</v>
      </c>
      <c r="EK112" s="50">
        <v>294.22499999999945</v>
      </c>
      <c r="EL112" s="50">
        <v>0</v>
      </c>
      <c r="EM112" s="465"/>
      <c r="EN112" s="50">
        <v>0</v>
      </c>
      <c r="EO112" s="50">
        <v>0</v>
      </c>
      <c r="EP112" s="50">
        <v>439.57500000000164</v>
      </c>
      <c r="EQ112" s="50">
        <v>0</v>
      </c>
      <c r="ER112" s="465"/>
      <c r="ES112" s="50">
        <v>0</v>
      </c>
      <c r="ET112" s="50">
        <v>0</v>
      </c>
      <c r="EU112" s="50">
        <v>0</v>
      </c>
      <c r="EV112" s="50">
        <v>0</v>
      </c>
      <c r="EW112" s="465"/>
      <c r="EX112" s="50">
        <v>0</v>
      </c>
      <c r="EY112" s="50">
        <v>0</v>
      </c>
      <c r="EZ112" s="50">
        <v>1921.2749999999569</v>
      </c>
      <c r="FA112" s="50">
        <v>0</v>
      </c>
      <c r="FB112" s="465"/>
      <c r="FC112" s="50">
        <v>0</v>
      </c>
      <c r="FD112" s="50">
        <v>0</v>
      </c>
      <c r="FE112" s="50">
        <v>147.00000000000273</v>
      </c>
      <c r="FF112" s="50">
        <v>0</v>
      </c>
      <c r="FG112" s="465"/>
      <c r="FH112" s="50">
        <v>0</v>
      </c>
      <c r="FI112" s="50">
        <v>0</v>
      </c>
      <c r="FJ112" s="50">
        <v>0</v>
      </c>
      <c r="FK112" s="50">
        <v>0</v>
      </c>
      <c r="FL112" s="465"/>
      <c r="FM112" s="50">
        <v>0</v>
      </c>
      <c r="FN112" s="50">
        <v>0</v>
      </c>
      <c r="FO112" s="50">
        <v>0</v>
      </c>
      <c r="FP112" s="50">
        <v>0</v>
      </c>
      <c r="FQ112" s="465"/>
      <c r="FR112" s="50">
        <v>0</v>
      </c>
      <c r="FS112" s="50">
        <v>0</v>
      </c>
      <c r="FT112" s="50">
        <v>0</v>
      </c>
      <c r="FU112" s="50">
        <v>0</v>
      </c>
      <c r="FV112" s="465"/>
      <c r="FW112" s="50">
        <v>0</v>
      </c>
      <c r="FX112" s="50">
        <v>0</v>
      </c>
      <c r="FY112" s="50">
        <v>194.69999999999891</v>
      </c>
      <c r="FZ112" s="50">
        <v>0</v>
      </c>
      <c r="GA112" s="465"/>
      <c r="GB112" s="50">
        <v>0</v>
      </c>
      <c r="GC112" s="50">
        <v>0</v>
      </c>
      <c r="GD112" s="50">
        <v>0</v>
      </c>
      <c r="GE112" s="50">
        <v>0</v>
      </c>
      <c r="GF112" s="465"/>
      <c r="GG112" s="50">
        <v>0</v>
      </c>
      <c r="GH112" s="50">
        <v>0</v>
      </c>
      <c r="GI112" s="50">
        <v>817.94999999999891</v>
      </c>
      <c r="GJ112" s="50">
        <v>0</v>
      </c>
      <c r="GK112" s="465"/>
      <c r="GL112" s="50">
        <v>0</v>
      </c>
      <c r="GM112" s="50">
        <v>0</v>
      </c>
      <c r="GN112" s="50">
        <v>268.49999999999454</v>
      </c>
      <c r="GO112" s="50">
        <v>0</v>
      </c>
      <c r="GP112" s="465"/>
      <c r="GV112" s="9"/>
      <c r="HE112" s="9"/>
      <c r="HN112" s="9"/>
      <c r="HW112" s="9"/>
      <c r="IF112" s="9"/>
      <c r="IO112" s="9"/>
      <c r="IX112" s="9"/>
      <c r="JG112" s="9"/>
      <c r="JP112" s="9"/>
      <c r="JY112" s="9"/>
      <c r="KH112" s="9"/>
      <c r="KQ112" s="9"/>
      <c r="KZ112" s="9"/>
      <c r="MA112" s="9"/>
      <c r="MJ112" s="9"/>
      <c r="MS112" s="9"/>
      <c r="NB112" s="9"/>
      <c r="NK112" s="9"/>
      <c r="NT112" s="9"/>
      <c r="NU112">
        <v>0</v>
      </c>
      <c r="NV112" s="9"/>
      <c r="NW112" s="21">
        <v>0</v>
      </c>
      <c r="NX112" s="9"/>
      <c r="NY112" s="21">
        <v>908.09999999999536</v>
      </c>
      <c r="NZ112" s="9"/>
      <c r="OA112">
        <v>0</v>
      </c>
    </row>
    <row r="113" spans="1:391" ht="18">
      <c r="A113" s="41" t="s">
        <v>744</v>
      </c>
      <c r="B113" s="46">
        <f t="shared" si="3"/>
        <v>8536.4125000000022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5"/>
      <c r="I113" s="50">
        <v>50.624999999999943</v>
      </c>
      <c r="J113" s="50">
        <v>0</v>
      </c>
      <c r="K113" s="50">
        <v>0</v>
      </c>
      <c r="L113" s="50">
        <v>0</v>
      </c>
      <c r="M113" s="465"/>
      <c r="N113" s="50">
        <v>61.249999999999943</v>
      </c>
      <c r="O113" s="50">
        <v>0</v>
      </c>
      <c r="P113" s="50">
        <v>0</v>
      </c>
      <c r="Q113" s="50">
        <v>0</v>
      </c>
      <c r="R113" s="465"/>
      <c r="S113" s="453">
        <v>93.25</v>
      </c>
      <c r="T113" s="50">
        <v>0</v>
      </c>
      <c r="U113" s="498">
        <v>0</v>
      </c>
      <c r="V113" s="50">
        <v>0</v>
      </c>
      <c r="W113" s="465"/>
      <c r="X113" s="50">
        <v>51.299999999999955</v>
      </c>
      <c r="Y113" s="50">
        <v>0</v>
      </c>
      <c r="Z113" s="50">
        <v>0</v>
      </c>
      <c r="AA113" s="50">
        <v>0</v>
      </c>
      <c r="AB113" s="465"/>
      <c r="AC113" s="50">
        <v>84.975000000000023</v>
      </c>
      <c r="AD113" s="50">
        <v>0</v>
      </c>
      <c r="AE113" s="50">
        <v>0</v>
      </c>
      <c r="AF113" s="50">
        <v>0</v>
      </c>
      <c r="AG113" s="465"/>
      <c r="AH113" s="50">
        <v>84.774999999999849</v>
      </c>
      <c r="AI113" s="50">
        <v>0</v>
      </c>
      <c r="AJ113" s="50">
        <v>0</v>
      </c>
      <c r="AK113" s="50">
        <v>0</v>
      </c>
      <c r="AL113" s="465"/>
      <c r="AM113" s="453">
        <v>96.775000000000091</v>
      </c>
      <c r="AN113" s="453">
        <v>0</v>
      </c>
      <c r="AO113" s="453">
        <v>0</v>
      </c>
      <c r="AP113" s="50">
        <v>0</v>
      </c>
      <c r="AQ113" s="465"/>
      <c r="AR113" s="50">
        <v>39.825000000000273</v>
      </c>
      <c r="AS113" s="50">
        <v>0</v>
      </c>
      <c r="AT113" s="50">
        <v>0</v>
      </c>
      <c r="AU113" s="50">
        <v>0</v>
      </c>
      <c r="AV113" s="465"/>
      <c r="AW113" s="50">
        <v>0</v>
      </c>
      <c r="AX113" s="50">
        <v>0</v>
      </c>
      <c r="AY113" s="50">
        <v>0</v>
      </c>
      <c r="AZ113" s="50">
        <v>0</v>
      </c>
      <c r="BA113" s="465"/>
      <c r="BB113" s="50">
        <v>0</v>
      </c>
      <c r="BC113" s="50">
        <v>0</v>
      </c>
      <c r="BD113" s="50">
        <v>0</v>
      </c>
      <c r="BE113" s="50">
        <v>0</v>
      </c>
      <c r="BF113" s="465"/>
      <c r="BG113" s="50">
        <v>112.77500000000009</v>
      </c>
      <c r="BH113" s="50">
        <v>0</v>
      </c>
      <c r="BI113" s="50">
        <v>0</v>
      </c>
      <c r="BJ113" s="50">
        <v>0</v>
      </c>
      <c r="BK113" s="465"/>
      <c r="BL113" s="50">
        <v>0</v>
      </c>
      <c r="BM113" s="50">
        <v>0</v>
      </c>
      <c r="BN113" s="50">
        <v>0</v>
      </c>
      <c r="BO113" s="50">
        <v>0</v>
      </c>
      <c r="BP113" s="465"/>
      <c r="BQ113" s="50">
        <v>110.94999999999982</v>
      </c>
      <c r="BR113" s="50">
        <v>0</v>
      </c>
      <c r="BS113" s="50">
        <v>0</v>
      </c>
      <c r="BT113" s="50">
        <v>0</v>
      </c>
      <c r="BU113" s="465"/>
      <c r="BV113" s="50">
        <v>0</v>
      </c>
      <c r="BW113" s="50">
        <v>0</v>
      </c>
      <c r="BX113" s="50">
        <v>0</v>
      </c>
      <c r="BY113" s="50">
        <v>0</v>
      </c>
      <c r="BZ113" s="465"/>
      <c r="CA113" s="50">
        <v>62.937499999999318</v>
      </c>
      <c r="CB113" s="50">
        <v>0</v>
      </c>
      <c r="CC113" s="50">
        <v>0</v>
      </c>
      <c r="CD113" s="50">
        <v>0</v>
      </c>
      <c r="CE113" s="465"/>
      <c r="CF113" s="50">
        <v>0</v>
      </c>
      <c r="CG113" s="50">
        <v>0</v>
      </c>
      <c r="CH113" s="50">
        <v>0</v>
      </c>
      <c r="CI113" s="50">
        <v>0</v>
      </c>
      <c r="CJ113" s="465"/>
      <c r="CK113" s="50">
        <v>44.174999999999272</v>
      </c>
      <c r="CL113" s="50">
        <v>0</v>
      </c>
      <c r="CM113" s="50">
        <v>0</v>
      </c>
      <c r="CN113" s="50">
        <v>0</v>
      </c>
      <c r="CO113" s="465"/>
      <c r="CP113" s="528">
        <v>127.64999999999964</v>
      </c>
      <c r="CQ113" s="528">
        <v>0</v>
      </c>
      <c r="CR113" s="528">
        <v>0</v>
      </c>
      <c r="CS113" s="50">
        <v>0</v>
      </c>
      <c r="CT113" s="465"/>
      <c r="CU113" s="50">
        <v>0</v>
      </c>
      <c r="CV113" s="50">
        <v>0</v>
      </c>
      <c r="CW113" s="50">
        <v>0</v>
      </c>
      <c r="CX113" s="50">
        <v>0</v>
      </c>
      <c r="CY113" s="465"/>
      <c r="CZ113" s="50">
        <v>0</v>
      </c>
      <c r="DA113" s="50">
        <v>0</v>
      </c>
      <c r="DB113" s="50">
        <v>0</v>
      </c>
      <c r="DC113" s="50">
        <v>0</v>
      </c>
      <c r="DD113" s="465"/>
      <c r="DE113" s="528">
        <v>318.05000000000018</v>
      </c>
      <c r="DF113" s="528">
        <v>0</v>
      </c>
      <c r="DG113" s="528">
        <v>0</v>
      </c>
      <c r="DH113" s="50">
        <v>0</v>
      </c>
      <c r="DI113" s="465"/>
      <c r="DJ113" s="528">
        <v>255.12499999999955</v>
      </c>
      <c r="DK113" s="528">
        <v>0</v>
      </c>
      <c r="DL113" s="528">
        <v>0</v>
      </c>
      <c r="DM113" s="50">
        <v>0</v>
      </c>
      <c r="DN113" s="465"/>
      <c r="DO113" s="50">
        <v>0</v>
      </c>
      <c r="DP113" s="50">
        <v>0</v>
      </c>
      <c r="DQ113" s="50">
        <v>0</v>
      </c>
      <c r="DR113" s="50">
        <v>0</v>
      </c>
      <c r="DS113" s="465"/>
      <c r="DT113" s="50">
        <v>807.90000000000009</v>
      </c>
      <c r="DU113" s="50">
        <v>1950.4499999999985</v>
      </c>
      <c r="DV113" s="50">
        <v>0</v>
      </c>
      <c r="DW113" s="50">
        <v>0</v>
      </c>
      <c r="DX113" s="465"/>
      <c r="DY113" s="50">
        <v>95.874999999999091</v>
      </c>
      <c r="DZ113" s="50">
        <v>0</v>
      </c>
      <c r="EA113" s="50">
        <v>0</v>
      </c>
      <c r="EB113" s="50">
        <v>0</v>
      </c>
      <c r="EC113" s="465"/>
      <c r="ED113" s="50">
        <v>18.725000000000364</v>
      </c>
      <c r="EE113" s="50">
        <v>0</v>
      </c>
      <c r="EF113" s="50">
        <v>0</v>
      </c>
      <c r="EG113" s="50">
        <v>0</v>
      </c>
      <c r="EH113" s="465"/>
      <c r="EI113" s="50">
        <v>110.94999999999982</v>
      </c>
      <c r="EJ113" s="50">
        <v>154.44999999999936</v>
      </c>
      <c r="EK113" s="50">
        <v>0</v>
      </c>
      <c r="EL113" s="50">
        <v>0</v>
      </c>
      <c r="EM113" s="465"/>
      <c r="EN113" s="50">
        <v>70.925000000001091</v>
      </c>
      <c r="EO113" s="50">
        <v>211.04999999999927</v>
      </c>
      <c r="EP113" s="50">
        <v>0</v>
      </c>
      <c r="EQ113" s="50">
        <v>0</v>
      </c>
      <c r="ER113" s="465"/>
      <c r="ES113" s="50">
        <v>126.08750000000236</v>
      </c>
      <c r="ET113" s="50">
        <v>0</v>
      </c>
      <c r="EU113" s="50">
        <v>0</v>
      </c>
      <c r="EV113" s="50">
        <v>0</v>
      </c>
      <c r="EW113" s="465"/>
      <c r="EX113" s="50">
        <v>436.72500000000309</v>
      </c>
      <c r="EY113" s="50">
        <v>1409.5499999999902</v>
      </c>
      <c r="EZ113" s="50">
        <v>0</v>
      </c>
      <c r="FA113" s="50">
        <v>0</v>
      </c>
      <c r="FB113" s="465"/>
      <c r="FC113" s="50">
        <v>60.200000000001637</v>
      </c>
      <c r="FD113" s="50">
        <v>33.749999999998636</v>
      </c>
      <c r="FE113" s="50">
        <v>0</v>
      </c>
      <c r="FF113" s="50">
        <v>0</v>
      </c>
      <c r="FG113" s="465"/>
      <c r="FH113" s="50">
        <v>113.30000000000109</v>
      </c>
      <c r="FI113" s="50">
        <v>0</v>
      </c>
      <c r="FJ113" s="50">
        <v>0</v>
      </c>
      <c r="FK113" s="50">
        <v>0</v>
      </c>
      <c r="FL113" s="465"/>
      <c r="FM113" s="50">
        <v>7.9125000000012733</v>
      </c>
      <c r="FN113" s="50">
        <v>0</v>
      </c>
      <c r="FO113" s="50">
        <v>0</v>
      </c>
      <c r="FP113" s="50">
        <v>0</v>
      </c>
      <c r="FQ113" s="465"/>
      <c r="FR113" s="50">
        <v>23.2999999999995</v>
      </c>
      <c r="FS113" s="50">
        <v>0</v>
      </c>
      <c r="FT113" s="50">
        <v>0</v>
      </c>
      <c r="FU113" s="50">
        <v>0</v>
      </c>
      <c r="FV113" s="465"/>
      <c r="FW113" s="50">
        <v>81.000000000002728</v>
      </c>
      <c r="FX113" s="50">
        <v>50.849999999999454</v>
      </c>
      <c r="FY113" s="50">
        <v>0</v>
      </c>
      <c r="FZ113" s="50">
        <v>0</v>
      </c>
      <c r="GA113" s="465"/>
      <c r="GB113" s="50">
        <v>115.12500000000273</v>
      </c>
      <c r="GC113" s="50">
        <v>0</v>
      </c>
      <c r="GD113" s="50">
        <v>0</v>
      </c>
      <c r="GE113" s="50">
        <v>0</v>
      </c>
      <c r="GF113" s="465"/>
      <c r="GG113" s="50">
        <v>247.25000000000546</v>
      </c>
      <c r="GH113" s="50">
        <v>489.79999999999745</v>
      </c>
      <c r="GI113" s="50">
        <v>0</v>
      </c>
      <c r="GJ113" s="50">
        <v>0</v>
      </c>
      <c r="GK113" s="465"/>
      <c r="GL113" s="50">
        <v>84.250000000000909</v>
      </c>
      <c r="GM113" s="50">
        <v>124.25</v>
      </c>
      <c r="GN113" s="50">
        <v>0</v>
      </c>
      <c r="GO113" s="50">
        <v>0</v>
      </c>
      <c r="GP113" s="465"/>
      <c r="GU113" s="18"/>
      <c r="GV113" s="9"/>
      <c r="HD113" s="18"/>
      <c r="HE113" s="9"/>
      <c r="HM113" s="18"/>
      <c r="HN113" s="9"/>
      <c r="HW113" s="9"/>
      <c r="IF113" s="9"/>
      <c r="IO113" s="9"/>
      <c r="IX113" s="9"/>
      <c r="JG113" s="9"/>
      <c r="JP113" s="9"/>
      <c r="JY113" s="9"/>
      <c r="KH113" s="9"/>
      <c r="KQ113" s="9"/>
      <c r="KZ113" s="9"/>
      <c r="MA113" s="9"/>
      <c r="MJ113" s="9"/>
      <c r="MS113" s="9"/>
      <c r="NB113" s="9"/>
      <c r="NK113" s="9"/>
      <c r="NT113" s="9"/>
      <c r="NU113">
        <v>0</v>
      </c>
      <c r="NV113" s="9"/>
      <c r="NW113">
        <v>0</v>
      </c>
      <c r="NX113" s="9"/>
      <c r="NY113">
        <v>0</v>
      </c>
      <c r="NZ113" s="9"/>
      <c r="OA113">
        <v>0</v>
      </c>
    </row>
    <row r="114" spans="1:391" ht="18">
      <c r="A114" s="41" t="s">
        <v>774</v>
      </c>
      <c r="B114" s="46">
        <f t="shared" si="3"/>
        <v>2277.5749999999862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5"/>
      <c r="I114" s="50">
        <v>0</v>
      </c>
      <c r="J114" s="50">
        <v>0</v>
      </c>
      <c r="K114" s="50">
        <v>0</v>
      </c>
      <c r="L114" s="50">
        <v>0</v>
      </c>
      <c r="M114" s="465"/>
      <c r="N114" s="50">
        <v>0</v>
      </c>
      <c r="O114" s="50">
        <v>0</v>
      </c>
      <c r="P114" s="50">
        <v>0</v>
      </c>
      <c r="Q114" s="50">
        <v>0</v>
      </c>
      <c r="R114" s="465"/>
      <c r="S114" s="453">
        <v>0</v>
      </c>
      <c r="T114" s="50">
        <v>0</v>
      </c>
      <c r="U114" s="498">
        <v>0</v>
      </c>
      <c r="V114" s="50">
        <v>0</v>
      </c>
      <c r="W114" s="465"/>
      <c r="X114" s="50">
        <v>0</v>
      </c>
      <c r="Y114" s="50">
        <v>0</v>
      </c>
      <c r="Z114" s="50">
        <v>0</v>
      </c>
      <c r="AA114" s="50">
        <v>0</v>
      </c>
      <c r="AB114" s="465"/>
      <c r="AC114" s="50">
        <v>0</v>
      </c>
      <c r="AD114" s="50">
        <v>0</v>
      </c>
      <c r="AE114" s="50">
        <v>0</v>
      </c>
      <c r="AF114" s="50">
        <v>0</v>
      </c>
      <c r="AG114" s="465"/>
      <c r="AH114" s="50">
        <v>0</v>
      </c>
      <c r="AI114" s="50">
        <v>0</v>
      </c>
      <c r="AJ114" s="50">
        <v>0</v>
      </c>
      <c r="AK114" s="50">
        <v>0</v>
      </c>
      <c r="AL114" s="465"/>
      <c r="AM114" s="453">
        <v>0</v>
      </c>
      <c r="AN114" s="453">
        <v>0</v>
      </c>
      <c r="AO114" s="453">
        <v>0</v>
      </c>
      <c r="AP114" s="50">
        <v>0</v>
      </c>
      <c r="AQ114" s="465"/>
      <c r="AR114" s="50">
        <v>0</v>
      </c>
      <c r="AS114" s="50">
        <v>0</v>
      </c>
      <c r="AT114" s="50">
        <v>0</v>
      </c>
      <c r="AU114" s="50">
        <v>0</v>
      </c>
      <c r="AV114" s="465"/>
      <c r="AW114" s="50">
        <v>0</v>
      </c>
      <c r="AX114" s="50">
        <v>0</v>
      </c>
      <c r="AY114" s="50">
        <v>0</v>
      </c>
      <c r="AZ114" s="50">
        <v>0</v>
      </c>
      <c r="BA114" s="465"/>
      <c r="BB114" s="50">
        <v>0</v>
      </c>
      <c r="BC114" s="50">
        <v>0</v>
      </c>
      <c r="BD114" s="50">
        <v>0</v>
      </c>
      <c r="BE114" s="50">
        <v>0</v>
      </c>
      <c r="BF114" s="465"/>
      <c r="BG114" s="50">
        <v>0</v>
      </c>
      <c r="BH114" s="50">
        <v>0</v>
      </c>
      <c r="BI114" s="50">
        <v>0</v>
      </c>
      <c r="BJ114" s="50">
        <v>0</v>
      </c>
      <c r="BK114" s="465"/>
      <c r="BL114" s="50">
        <v>0</v>
      </c>
      <c r="BM114" s="50">
        <v>0</v>
      </c>
      <c r="BN114" s="50">
        <v>0</v>
      </c>
      <c r="BO114" s="50">
        <v>0</v>
      </c>
      <c r="BP114" s="465"/>
      <c r="BQ114" s="50">
        <v>0</v>
      </c>
      <c r="BR114" s="50">
        <v>0</v>
      </c>
      <c r="BS114" s="50">
        <v>0</v>
      </c>
      <c r="BT114" s="50">
        <v>0</v>
      </c>
      <c r="BU114" s="465"/>
      <c r="BV114" s="50">
        <v>0</v>
      </c>
      <c r="BW114" s="50">
        <v>0</v>
      </c>
      <c r="BX114" s="50">
        <v>0</v>
      </c>
      <c r="BY114" s="50">
        <v>0</v>
      </c>
      <c r="BZ114" s="465"/>
      <c r="CA114" s="50">
        <v>100.03749999999991</v>
      </c>
      <c r="CB114" s="50">
        <v>0</v>
      </c>
      <c r="CC114" s="50">
        <v>0</v>
      </c>
      <c r="CD114" s="50">
        <v>0</v>
      </c>
      <c r="CE114" s="465"/>
      <c r="CF114" s="50">
        <v>0</v>
      </c>
      <c r="CG114" s="50">
        <v>0</v>
      </c>
      <c r="CH114" s="50">
        <v>0</v>
      </c>
      <c r="CI114" s="50">
        <v>0</v>
      </c>
      <c r="CJ114" s="465"/>
      <c r="CK114" s="50">
        <v>0</v>
      </c>
      <c r="CL114" s="50">
        <v>0</v>
      </c>
      <c r="CM114" s="50">
        <v>0</v>
      </c>
      <c r="CN114" s="50">
        <v>0</v>
      </c>
      <c r="CO114" s="465"/>
      <c r="CP114" s="528">
        <v>0</v>
      </c>
      <c r="CQ114" s="528">
        <v>0</v>
      </c>
      <c r="CR114" s="528">
        <v>0</v>
      </c>
      <c r="CS114" s="50">
        <v>0</v>
      </c>
      <c r="CT114" s="465"/>
      <c r="CU114" s="50">
        <v>0</v>
      </c>
      <c r="CV114" s="50">
        <v>0</v>
      </c>
      <c r="CW114" s="50">
        <v>0</v>
      </c>
      <c r="CX114" s="50">
        <v>0</v>
      </c>
      <c r="CY114" s="465"/>
      <c r="CZ114" s="50">
        <v>0</v>
      </c>
      <c r="DA114" s="50">
        <v>0</v>
      </c>
      <c r="DB114" s="50">
        <v>0</v>
      </c>
      <c r="DC114" s="50">
        <v>0</v>
      </c>
      <c r="DD114" s="465"/>
      <c r="DE114" s="528">
        <v>0</v>
      </c>
      <c r="DF114" s="528">
        <v>0</v>
      </c>
      <c r="DG114" s="528">
        <v>0</v>
      </c>
      <c r="DH114" s="50">
        <v>0</v>
      </c>
      <c r="DI114" s="465"/>
      <c r="DJ114" s="528">
        <v>0</v>
      </c>
      <c r="DK114" s="528">
        <v>0</v>
      </c>
      <c r="DL114" s="528">
        <v>0</v>
      </c>
      <c r="DM114" s="50">
        <v>0</v>
      </c>
      <c r="DN114" s="465"/>
      <c r="DO114" s="50">
        <v>0</v>
      </c>
      <c r="DP114" s="50">
        <v>0</v>
      </c>
      <c r="DQ114" s="50">
        <v>0</v>
      </c>
      <c r="DR114" s="50">
        <v>0</v>
      </c>
      <c r="DS114" s="465"/>
      <c r="DT114" s="50">
        <v>538.724999999999</v>
      </c>
      <c r="DU114" s="50">
        <v>0</v>
      </c>
      <c r="DV114" s="50">
        <v>0</v>
      </c>
      <c r="DW114" s="50">
        <v>0</v>
      </c>
      <c r="DX114" s="465"/>
      <c r="DY114" s="50">
        <v>89.249999999998636</v>
      </c>
      <c r="DZ114" s="50">
        <v>0</v>
      </c>
      <c r="EA114" s="50">
        <v>0</v>
      </c>
      <c r="EB114" s="50">
        <v>0</v>
      </c>
      <c r="EC114" s="465"/>
      <c r="ED114" s="50">
        <v>65.524999999998727</v>
      </c>
      <c r="EE114" s="50">
        <v>0</v>
      </c>
      <c r="EF114" s="50">
        <v>0</v>
      </c>
      <c r="EG114" s="50">
        <v>0</v>
      </c>
      <c r="EH114" s="465"/>
      <c r="EI114" s="50">
        <v>72.099999999999</v>
      </c>
      <c r="EJ114" s="50">
        <v>0</v>
      </c>
      <c r="EK114" s="50">
        <v>0</v>
      </c>
      <c r="EL114" s="50">
        <v>0</v>
      </c>
      <c r="EM114" s="465"/>
      <c r="EN114" s="50">
        <v>105.62499999999909</v>
      </c>
      <c r="EO114" s="50">
        <v>0</v>
      </c>
      <c r="EP114" s="50">
        <v>0</v>
      </c>
      <c r="EQ114" s="50">
        <v>0</v>
      </c>
      <c r="ER114" s="465"/>
      <c r="ES114" s="50">
        <v>66.774999999999636</v>
      </c>
      <c r="ET114" s="50">
        <v>0</v>
      </c>
      <c r="EU114" s="50">
        <v>0</v>
      </c>
      <c r="EV114" s="50">
        <v>0</v>
      </c>
      <c r="EW114" s="465"/>
      <c r="EX114" s="50">
        <v>692.19999999999891</v>
      </c>
      <c r="EY114" s="50">
        <v>0</v>
      </c>
      <c r="EZ114" s="50">
        <v>0</v>
      </c>
      <c r="FA114" s="50">
        <v>0</v>
      </c>
      <c r="FB114" s="465"/>
      <c r="FC114" s="50">
        <v>47.112499999999272</v>
      </c>
      <c r="FD114" s="50">
        <v>0</v>
      </c>
      <c r="FE114" s="50">
        <v>0</v>
      </c>
      <c r="FF114" s="50">
        <v>0</v>
      </c>
      <c r="FG114" s="465"/>
      <c r="FH114" s="50">
        <v>123.63749999999891</v>
      </c>
      <c r="FI114" s="50">
        <v>0</v>
      </c>
      <c r="FJ114" s="50">
        <v>0</v>
      </c>
      <c r="FK114" s="50">
        <v>0</v>
      </c>
      <c r="FL114" s="465"/>
      <c r="FM114" s="50">
        <v>58.599999999999454</v>
      </c>
      <c r="FN114" s="50">
        <v>0</v>
      </c>
      <c r="FO114" s="50">
        <v>0</v>
      </c>
      <c r="FP114" s="50">
        <v>0</v>
      </c>
      <c r="FQ114" s="465"/>
      <c r="FR114" s="50">
        <v>49.375000000000227</v>
      </c>
      <c r="FS114" s="50">
        <v>0</v>
      </c>
      <c r="FT114" s="50">
        <v>0</v>
      </c>
      <c r="FU114" s="50">
        <v>0</v>
      </c>
      <c r="FV114" s="465"/>
      <c r="FW114" s="50">
        <v>63.550000000000182</v>
      </c>
      <c r="FX114" s="50">
        <v>0</v>
      </c>
      <c r="FY114" s="50">
        <v>0</v>
      </c>
      <c r="FZ114" s="50">
        <v>0</v>
      </c>
      <c r="GA114" s="465"/>
      <c r="GB114" s="50">
        <v>24.449999999998909</v>
      </c>
      <c r="GC114" s="50">
        <v>0</v>
      </c>
      <c r="GD114" s="50">
        <v>0</v>
      </c>
      <c r="GE114" s="50">
        <v>0</v>
      </c>
      <c r="GF114" s="465"/>
      <c r="GG114" s="50">
        <v>113.36249999999836</v>
      </c>
      <c r="GH114" s="50">
        <v>0</v>
      </c>
      <c r="GI114" s="50">
        <v>0</v>
      </c>
      <c r="GJ114" s="50">
        <v>0</v>
      </c>
      <c r="GK114" s="465"/>
      <c r="GL114" s="50">
        <v>67.249999999998181</v>
      </c>
      <c r="GM114" s="50">
        <v>0</v>
      </c>
      <c r="GN114" s="50">
        <v>0</v>
      </c>
      <c r="GO114" s="50">
        <v>0</v>
      </c>
      <c r="GP114" s="465"/>
      <c r="GU114" s="18"/>
      <c r="GV114" s="9"/>
      <c r="HD114" s="18"/>
      <c r="HE114" s="9"/>
      <c r="HM114" s="18"/>
      <c r="HN114" s="9"/>
      <c r="HW114" s="9"/>
      <c r="IF114" s="9"/>
      <c r="IO114" s="9"/>
      <c r="IX114" s="9"/>
      <c r="JG114" s="9"/>
      <c r="JP114" s="9"/>
      <c r="JY114" s="9"/>
      <c r="KH114" s="9"/>
      <c r="KQ114" s="9"/>
      <c r="KZ114" s="9"/>
      <c r="MA114" s="9"/>
      <c r="MJ114" s="9"/>
      <c r="MS114" s="9"/>
      <c r="NB114" s="9"/>
      <c r="NK114" s="9"/>
      <c r="NT114" s="9"/>
      <c r="NU114">
        <v>0</v>
      </c>
      <c r="NV114" s="9"/>
      <c r="NW114">
        <v>0</v>
      </c>
      <c r="NX114" s="9"/>
      <c r="NY114">
        <v>0</v>
      </c>
      <c r="NZ114" s="9"/>
      <c r="OA114">
        <v>0</v>
      </c>
    </row>
    <row r="115" spans="1:391" ht="18">
      <c r="A115" s="41" t="s">
        <v>19</v>
      </c>
      <c r="B115" s="46">
        <f t="shared" si="3"/>
        <v>20547.362499999923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5"/>
      <c r="I115" s="50">
        <v>76.249999999999972</v>
      </c>
      <c r="J115" s="50">
        <v>0</v>
      </c>
      <c r="K115" s="50">
        <v>0</v>
      </c>
      <c r="L115" s="50">
        <v>0</v>
      </c>
      <c r="M115" s="465"/>
      <c r="N115" s="50">
        <v>67.249999999999943</v>
      </c>
      <c r="O115" s="50">
        <v>391.05</v>
      </c>
      <c r="P115" s="50">
        <v>0</v>
      </c>
      <c r="Q115" s="50">
        <v>0</v>
      </c>
      <c r="R115" s="465"/>
      <c r="S115" s="453">
        <v>0</v>
      </c>
      <c r="T115" s="50">
        <v>66.150000000000091</v>
      </c>
      <c r="U115" s="498">
        <v>0</v>
      </c>
      <c r="V115" s="50">
        <v>0</v>
      </c>
      <c r="W115" s="465"/>
      <c r="X115" s="50">
        <v>24.425000000000068</v>
      </c>
      <c r="Y115" s="50">
        <v>333.40000000000009</v>
      </c>
      <c r="Z115" s="50">
        <v>0</v>
      </c>
      <c r="AA115" s="50">
        <v>0</v>
      </c>
      <c r="AB115" s="465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5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5"/>
      <c r="AM115" s="453">
        <v>43.850000000000023</v>
      </c>
      <c r="AN115" s="453">
        <v>231.40000000000009</v>
      </c>
      <c r="AO115" s="453">
        <v>0</v>
      </c>
      <c r="AP115" s="50">
        <v>0</v>
      </c>
      <c r="AQ115" s="465"/>
      <c r="AR115" s="50">
        <v>31.875000000000909</v>
      </c>
      <c r="AS115" s="50">
        <v>146.5</v>
      </c>
      <c r="AT115" s="50">
        <v>0</v>
      </c>
      <c r="AU115" s="50">
        <v>0</v>
      </c>
      <c r="AV115" s="465"/>
      <c r="AW115" s="50">
        <v>0</v>
      </c>
      <c r="AX115" s="50">
        <v>248.59999999999945</v>
      </c>
      <c r="AY115" s="50">
        <v>0</v>
      </c>
      <c r="AZ115" s="50">
        <v>0</v>
      </c>
      <c r="BA115" s="465"/>
      <c r="BB115" s="50">
        <v>0</v>
      </c>
      <c r="BC115" s="50">
        <v>111.05000000000018</v>
      </c>
      <c r="BD115" s="50">
        <v>0</v>
      </c>
      <c r="BE115" s="50">
        <v>0</v>
      </c>
      <c r="BF115" s="465"/>
      <c r="BG115" s="50">
        <v>13.000000000000455</v>
      </c>
      <c r="BH115" s="50">
        <v>111</v>
      </c>
      <c r="BI115" s="50">
        <v>0</v>
      </c>
      <c r="BJ115" s="50">
        <v>0</v>
      </c>
      <c r="BK115" s="465"/>
      <c r="BL115" s="50">
        <v>0</v>
      </c>
      <c r="BM115" s="50">
        <v>93.399999999999181</v>
      </c>
      <c r="BN115" s="50">
        <v>0</v>
      </c>
      <c r="BO115" s="50">
        <v>0</v>
      </c>
      <c r="BP115" s="465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5"/>
      <c r="BV115" s="50">
        <v>0</v>
      </c>
      <c r="BW115" s="50">
        <v>422.52499999999964</v>
      </c>
      <c r="BX115" s="50">
        <v>0</v>
      </c>
      <c r="BY115" s="50">
        <v>0</v>
      </c>
      <c r="BZ115" s="465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5"/>
      <c r="CF115" s="50">
        <v>0</v>
      </c>
      <c r="CG115" s="50">
        <v>208.15000000000055</v>
      </c>
      <c r="CH115" s="50">
        <v>0</v>
      </c>
      <c r="CI115" s="50">
        <v>0</v>
      </c>
      <c r="CJ115" s="465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5"/>
      <c r="CP115" s="528">
        <v>106.77500000000009</v>
      </c>
      <c r="CQ115" s="528">
        <v>197.75000000000091</v>
      </c>
      <c r="CR115" s="528">
        <v>0</v>
      </c>
      <c r="CS115" s="50">
        <v>0</v>
      </c>
      <c r="CT115" s="465"/>
      <c r="CU115" s="50">
        <v>0</v>
      </c>
      <c r="CV115" s="50">
        <v>329.34999999999945</v>
      </c>
      <c r="CW115" s="50">
        <v>0</v>
      </c>
      <c r="CX115" s="50">
        <v>0</v>
      </c>
      <c r="CY115" s="465"/>
      <c r="CZ115" s="50">
        <v>0</v>
      </c>
      <c r="DA115" s="50">
        <v>0</v>
      </c>
      <c r="DB115" s="50">
        <v>0</v>
      </c>
      <c r="DC115" s="50">
        <v>0</v>
      </c>
      <c r="DD115" s="465"/>
      <c r="DE115" s="528">
        <v>639.55000000000018</v>
      </c>
      <c r="DF115" s="528">
        <v>838.84999999999945</v>
      </c>
      <c r="DG115" s="528">
        <v>0</v>
      </c>
      <c r="DH115" s="50">
        <v>0</v>
      </c>
      <c r="DI115" s="465"/>
      <c r="DJ115" s="528">
        <v>140.65000000000009</v>
      </c>
      <c r="DK115" s="528">
        <v>317.59999999999945</v>
      </c>
      <c r="DL115" s="528">
        <v>0</v>
      </c>
      <c r="DM115" s="50">
        <v>0</v>
      </c>
      <c r="DN115" s="465"/>
      <c r="DO115" s="50">
        <v>0</v>
      </c>
      <c r="DP115" s="50">
        <v>305.40000000000055</v>
      </c>
      <c r="DQ115" s="50">
        <v>0</v>
      </c>
      <c r="DR115" s="50">
        <v>0</v>
      </c>
      <c r="DS115" s="465"/>
      <c r="DT115" s="50">
        <v>868.82500000000027</v>
      </c>
      <c r="DU115" s="50">
        <v>1435.9500000000003</v>
      </c>
      <c r="DV115" s="50">
        <v>2356.7999999999915</v>
      </c>
      <c r="DW115" s="50">
        <v>0</v>
      </c>
      <c r="DX115" s="465"/>
      <c r="DY115" s="50">
        <v>38.999999999999091</v>
      </c>
      <c r="DZ115" s="50">
        <v>0</v>
      </c>
      <c r="EA115" s="50">
        <v>0</v>
      </c>
      <c r="EB115" s="50">
        <v>0</v>
      </c>
      <c r="EC115" s="465"/>
      <c r="ED115" s="50">
        <v>52.924999999999272</v>
      </c>
      <c r="EE115" s="50">
        <v>0</v>
      </c>
      <c r="EF115" s="50">
        <v>108.15000000000055</v>
      </c>
      <c r="EG115" s="50">
        <v>0</v>
      </c>
      <c r="EH115" s="465"/>
      <c r="EI115" s="50">
        <v>92.574999999999818</v>
      </c>
      <c r="EJ115" s="50">
        <v>287.19999999999982</v>
      </c>
      <c r="EK115" s="50">
        <v>198.07500000000164</v>
      </c>
      <c r="EL115" s="50">
        <v>0</v>
      </c>
      <c r="EM115" s="465"/>
      <c r="EN115" s="50">
        <v>64.125000000002728</v>
      </c>
      <c r="EO115" s="50">
        <v>104.95000000000073</v>
      </c>
      <c r="EP115" s="50">
        <v>52.125000000002728</v>
      </c>
      <c r="EQ115" s="50">
        <v>0</v>
      </c>
      <c r="ER115" s="465"/>
      <c r="ES115" s="50">
        <v>111.85000000000218</v>
      </c>
      <c r="ET115" s="50">
        <v>0</v>
      </c>
      <c r="EU115" s="50">
        <v>0</v>
      </c>
      <c r="EV115" s="50">
        <v>0</v>
      </c>
      <c r="EW115" s="465"/>
      <c r="EX115" s="50">
        <v>509.12500000000091</v>
      </c>
      <c r="EY115" s="50">
        <v>1573.2499999999845</v>
      </c>
      <c r="EZ115" s="50">
        <v>1687.9124999999531</v>
      </c>
      <c r="FA115" s="50">
        <v>0</v>
      </c>
      <c r="FB115" s="465"/>
      <c r="FC115" s="50">
        <v>24.975000000002183</v>
      </c>
      <c r="FD115" s="50">
        <v>0</v>
      </c>
      <c r="FE115" s="50">
        <v>90.000000000002728</v>
      </c>
      <c r="FF115" s="50">
        <v>0</v>
      </c>
      <c r="FG115" s="465"/>
      <c r="FH115" s="50">
        <v>40.200000000000728</v>
      </c>
      <c r="FI115" s="50">
        <v>0</v>
      </c>
      <c r="FJ115" s="50">
        <v>0</v>
      </c>
      <c r="FK115" s="50">
        <v>0</v>
      </c>
      <c r="FL115" s="465"/>
      <c r="FM115" s="50">
        <v>32.325000000000728</v>
      </c>
      <c r="FN115" s="50">
        <v>0</v>
      </c>
      <c r="FO115" s="50">
        <v>0</v>
      </c>
      <c r="FP115" s="50">
        <v>0</v>
      </c>
      <c r="FQ115" s="465"/>
      <c r="FR115" s="50">
        <v>82.599999999999909</v>
      </c>
      <c r="FS115" s="50">
        <v>0</v>
      </c>
      <c r="FT115" s="50">
        <v>0</v>
      </c>
      <c r="FU115" s="50">
        <v>0</v>
      </c>
      <c r="FV115" s="465"/>
      <c r="FW115" s="50">
        <v>109.20000000000164</v>
      </c>
      <c r="FX115" s="50">
        <v>196.09999999999991</v>
      </c>
      <c r="FY115" s="50">
        <v>285.93749999999454</v>
      </c>
      <c r="FZ115" s="50">
        <v>0</v>
      </c>
      <c r="GA115" s="465"/>
      <c r="GB115" s="50">
        <v>134.57500000000073</v>
      </c>
      <c r="GC115" s="50">
        <v>0</v>
      </c>
      <c r="GD115" s="50">
        <v>0</v>
      </c>
      <c r="GE115" s="50">
        <v>0</v>
      </c>
      <c r="GF115" s="465"/>
      <c r="GG115" s="50">
        <v>148.00000000000182</v>
      </c>
      <c r="GH115" s="50">
        <v>460.35000000000127</v>
      </c>
      <c r="GI115" s="50">
        <v>770.84999999998581</v>
      </c>
      <c r="GJ115" s="50">
        <v>0</v>
      </c>
      <c r="GK115" s="465"/>
      <c r="GL115" s="50">
        <v>54.875000000000909</v>
      </c>
      <c r="GM115" s="50">
        <v>131.25</v>
      </c>
      <c r="GN115" s="50">
        <v>208.87499999998909</v>
      </c>
      <c r="GO115" s="50">
        <v>0</v>
      </c>
      <c r="GP115" s="465"/>
      <c r="GU115" s="18"/>
      <c r="GV115" s="9"/>
      <c r="HD115" s="18"/>
      <c r="HE115" s="9"/>
      <c r="HM115" s="18"/>
      <c r="HN115" s="9"/>
      <c r="HW115" s="9"/>
      <c r="IF115" s="9"/>
      <c r="IO115" s="9"/>
      <c r="IX115" s="9"/>
      <c r="JG115" s="9"/>
      <c r="JP115" s="9"/>
      <c r="JY115" s="9"/>
      <c r="KH115" s="9"/>
      <c r="KQ115" s="9"/>
      <c r="KZ115" s="9"/>
      <c r="MA115" s="9"/>
      <c r="MJ115" s="9"/>
      <c r="MS115" s="9"/>
      <c r="NB115" s="9"/>
      <c r="NK115" s="9"/>
      <c r="NT115" s="9"/>
      <c r="NU115">
        <v>0</v>
      </c>
      <c r="NV115" s="9"/>
      <c r="NW115">
        <v>0</v>
      </c>
      <c r="NX115" s="9"/>
      <c r="NY115">
        <v>1043.2874999999967</v>
      </c>
      <c r="NZ115" s="9"/>
      <c r="OA115">
        <v>0</v>
      </c>
    </row>
    <row r="116" spans="1:391" ht="18">
      <c r="A116" s="40" t="s">
        <v>1641</v>
      </c>
      <c r="B116" s="46">
        <f t="shared" si="3"/>
        <v>5931.2499999999536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5"/>
      <c r="I116" s="50">
        <v>66.375000000000014</v>
      </c>
      <c r="J116" s="50">
        <v>0</v>
      </c>
      <c r="K116" s="50">
        <v>0</v>
      </c>
      <c r="L116" s="50">
        <v>0</v>
      </c>
      <c r="M116" s="465"/>
      <c r="N116" s="50">
        <v>188.27500000000003</v>
      </c>
      <c r="O116" s="50">
        <v>0</v>
      </c>
      <c r="P116" s="50">
        <v>0</v>
      </c>
      <c r="Q116" s="50">
        <v>0</v>
      </c>
      <c r="R116" s="465"/>
      <c r="S116" s="453">
        <v>49.299999999999955</v>
      </c>
      <c r="T116" s="50">
        <v>0</v>
      </c>
      <c r="U116" s="498">
        <v>0</v>
      </c>
      <c r="V116" s="50">
        <v>0</v>
      </c>
      <c r="W116" s="465"/>
      <c r="X116" s="50">
        <v>77.674999999999955</v>
      </c>
      <c r="Y116" s="50">
        <v>0</v>
      </c>
      <c r="Z116" s="50">
        <v>0</v>
      </c>
      <c r="AA116" s="50">
        <v>0</v>
      </c>
      <c r="AB116" s="465"/>
      <c r="AC116" s="50">
        <v>90.925000000000068</v>
      </c>
      <c r="AD116" s="50">
        <v>0</v>
      </c>
      <c r="AE116" s="50">
        <v>0</v>
      </c>
      <c r="AF116" s="50">
        <v>0</v>
      </c>
      <c r="AG116" s="465"/>
      <c r="AH116" s="50">
        <v>91.424999999999969</v>
      </c>
      <c r="AI116" s="50">
        <v>0</v>
      </c>
      <c r="AJ116" s="50">
        <v>0</v>
      </c>
      <c r="AK116" s="50">
        <v>0</v>
      </c>
      <c r="AL116" s="465"/>
      <c r="AM116" s="453">
        <v>105.09999999999991</v>
      </c>
      <c r="AN116" s="453">
        <v>0</v>
      </c>
      <c r="AO116" s="453">
        <v>0</v>
      </c>
      <c r="AP116" s="50">
        <v>0</v>
      </c>
      <c r="AQ116" s="465"/>
      <c r="AR116" s="50">
        <v>53.424999999998363</v>
      </c>
      <c r="AS116" s="50">
        <v>0</v>
      </c>
      <c r="AT116" s="50">
        <v>0</v>
      </c>
      <c r="AU116" s="50">
        <v>0</v>
      </c>
      <c r="AV116" s="465"/>
      <c r="AW116" s="50">
        <v>0</v>
      </c>
      <c r="AX116" s="50">
        <v>0</v>
      </c>
      <c r="AY116" s="50">
        <v>0</v>
      </c>
      <c r="AZ116" s="50">
        <v>0</v>
      </c>
      <c r="BA116" s="465"/>
      <c r="BB116" s="50">
        <v>0</v>
      </c>
      <c r="BC116" s="50">
        <v>0</v>
      </c>
      <c r="BD116" s="50">
        <v>0</v>
      </c>
      <c r="BE116" s="50">
        <v>0</v>
      </c>
      <c r="BF116" s="465"/>
      <c r="BG116" s="50">
        <v>82.749999999998636</v>
      </c>
      <c r="BH116" s="50">
        <v>0</v>
      </c>
      <c r="BI116" s="50">
        <v>0</v>
      </c>
      <c r="BJ116" s="50">
        <v>0</v>
      </c>
      <c r="BK116" s="465"/>
      <c r="BL116" s="50">
        <v>0</v>
      </c>
      <c r="BM116" s="50">
        <v>0</v>
      </c>
      <c r="BN116" s="50">
        <v>0</v>
      </c>
      <c r="BO116" s="50">
        <v>0</v>
      </c>
      <c r="BP116" s="465"/>
      <c r="BQ116" s="50">
        <v>76.374999999998636</v>
      </c>
      <c r="BR116" s="50">
        <v>0</v>
      </c>
      <c r="BS116" s="50">
        <v>0</v>
      </c>
      <c r="BT116" s="50">
        <v>0</v>
      </c>
      <c r="BU116" s="465"/>
      <c r="BV116" s="50">
        <v>0</v>
      </c>
      <c r="BW116" s="50">
        <v>0</v>
      </c>
      <c r="BX116" s="50">
        <v>0</v>
      </c>
      <c r="BY116" s="50">
        <v>0</v>
      </c>
      <c r="BZ116" s="465"/>
      <c r="CA116" s="50">
        <v>0</v>
      </c>
      <c r="CB116" s="50">
        <v>0</v>
      </c>
      <c r="CC116" s="50">
        <v>0</v>
      </c>
      <c r="CD116" s="50">
        <v>0</v>
      </c>
      <c r="CE116" s="465"/>
      <c r="CF116" s="50">
        <v>0</v>
      </c>
      <c r="CG116" s="50">
        <v>0</v>
      </c>
      <c r="CH116" s="50">
        <v>0</v>
      </c>
      <c r="CI116" s="50">
        <v>0</v>
      </c>
      <c r="CJ116" s="465"/>
      <c r="CK116" s="50">
        <v>54.275000000000546</v>
      </c>
      <c r="CL116" s="50">
        <v>0</v>
      </c>
      <c r="CM116" s="50">
        <v>0</v>
      </c>
      <c r="CN116" s="50">
        <v>0</v>
      </c>
      <c r="CO116" s="465"/>
      <c r="CP116" s="528">
        <v>178.37499999999955</v>
      </c>
      <c r="CQ116" s="528">
        <v>0</v>
      </c>
      <c r="CR116" s="528">
        <v>0</v>
      </c>
      <c r="CS116" s="50">
        <v>0</v>
      </c>
      <c r="CT116" s="465"/>
      <c r="CU116" s="50">
        <v>0</v>
      </c>
      <c r="CV116" s="50">
        <v>0</v>
      </c>
      <c r="CW116" s="50">
        <v>0</v>
      </c>
      <c r="CX116" s="50">
        <v>0</v>
      </c>
      <c r="CY116" s="465"/>
      <c r="CZ116" s="50">
        <v>0</v>
      </c>
      <c r="DA116" s="50">
        <v>0</v>
      </c>
      <c r="DB116" s="50">
        <v>0</v>
      </c>
      <c r="DC116" s="50">
        <v>0</v>
      </c>
      <c r="DD116" s="465"/>
      <c r="DE116" s="528">
        <v>132.29999999999882</v>
      </c>
      <c r="DF116" s="528">
        <v>0</v>
      </c>
      <c r="DG116" s="528">
        <v>0</v>
      </c>
      <c r="DH116" s="50">
        <v>0</v>
      </c>
      <c r="DI116" s="465"/>
      <c r="DJ116" s="528">
        <v>214.70000000000005</v>
      </c>
      <c r="DK116" s="528">
        <v>0</v>
      </c>
      <c r="DL116" s="528">
        <v>0</v>
      </c>
      <c r="DM116" s="50">
        <v>0</v>
      </c>
      <c r="DN116" s="465"/>
      <c r="DO116" s="50">
        <v>0</v>
      </c>
      <c r="DP116" s="50">
        <v>0</v>
      </c>
      <c r="DQ116" s="50">
        <v>0</v>
      </c>
      <c r="DR116" s="50">
        <v>0</v>
      </c>
      <c r="DS116" s="465"/>
      <c r="DT116" s="50">
        <v>0</v>
      </c>
      <c r="DU116" s="50">
        <v>2113.0500000000011</v>
      </c>
      <c r="DV116" s="50">
        <v>0</v>
      </c>
      <c r="DW116" s="50">
        <v>0</v>
      </c>
      <c r="DX116" s="465"/>
      <c r="DY116" s="50">
        <v>0</v>
      </c>
      <c r="DZ116" s="50">
        <v>0</v>
      </c>
      <c r="EA116" s="50">
        <v>0</v>
      </c>
      <c r="EB116" s="50">
        <v>0</v>
      </c>
      <c r="EC116" s="465"/>
      <c r="ED116" s="50">
        <v>0</v>
      </c>
      <c r="EE116" s="50">
        <v>0</v>
      </c>
      <c r="EF116" s="50">
        <v>0</v>
      </c>
      <c r="EG116" s="50">
        <v>0</v>
      </c>
      <c r="EH116" s="465"/>
      <c r="EI116" s="50">
        <v>0</v>
      </c>
      <c r="EJ116" s="50">
        <v>191.85000000000059</v>
      </c>
      <c r="EK116" s="50">
        <v>0</v>
      </c>
      <c r="EL116" s="50">
        <v>0</v>
      </c>
      <c r="EM116" s="465"/>
      <c r="EN116" s="50">
        <v>0</v>
      </c>
      <c r="EO116" s="50">
        <v>286.39999999999873</v>
      </c>
      <c r="EP116" s="50">
        <v>0</v>
      </c>
      <c r="EQ116" s="50">
        <v>0</v>
      </c>
      <c r="ER116" s="465"/>
      <c r="ES116" s="50">
        <v>0</v>
      </c>
      <c r="ET116" s="50">
        <v>0</v>
      </c>
      <c r="EU116" s="50">
        <v>0</v>
      </c>
      <c r="EV116" s="50">
        <v>0</v>
      </c>
      <c r="EW116" s="465"/>
      <c r="EX116" s="50">
        <v>0</v>
      </c>
      <c r="EY116" s="50">
        <v>997.84999999996035</v>
      </c>
      <c r="EZ116" s="50">
        <v>0</v>
      </c>
      <c r="FA116" s="50">
        <v>0</v>
      </c>
      <c r="FB116" s="465"/>
      <c r="FC116" s="50">
        <v>0</v>
      </c>
      <c r="FD116" s="50">
        <v>0</v>
      </c>
      <c r="FE116" s="50">
        <v>0</v>
      </c>
      <c r="FF116" s="50">
        <v>0</v>
      </c>
      <c r="FG116" s="465"/>
      <c r="FH116" s="50">
        <v>0</v>
      </c>
      <c r="FI116" s="50">
        <v>0</v>
      </c>
      <c r="FJ116" s="50">
        <v>0</v>
      </c>
      <c r="FK116" s="50">
        <v>0</v>
      </c>
      <c r="FL116" s="465"/>
      <c r="FM116" s="50">
        <v>0</v>
      </c>
      <c r="FN116" s="50">
        <v>0</v>
      </c>
      <c r="FO116" s="50">
        <v>0</v>
      </c>
      <c r="FP116" s="50">
        <v>0</v>
      </c>
      <c r="FQ116" s="465"/>
      <c r="FR116" s="50">
        <v>0</v>
      </c>
      <c r="FS116" s="50">
        <v>0</v>
      </c>
      <c r="FT116" s="50">
        <v>0</v>
      </c>
      <c r="FU116" s="50">
        <v>0</v>
      </c>
      <c r="FV116" s="465"/>
      <c r="FW116" s="50">
        <v>0</v>
      </c>
      <c r="FX116" s="50">
        <v>53.050000000000637</v>
      </c>
      <c r="FY116" s="50">
        <v>0</v>
      </c>
      <c r="FZ116" s="50">
        <v>0</v>
      </c>
      <c r="GA116" s="465"/>
      <c r="GB116" s="50">
        <v>0</v>
      </c>
      <c r="GC116" s="50">
        <v>0</v>
      </c>
      <c r="GD116" s="50">
        <v>0</v>
      </c>
      <c r="GE116" s="50">
        <v>0</v>
      </c>
      <c r="GF116" s="465"/>
      <c r="GG116" s="50">
        <v>0</v>
      </c>
      <c r="GH116" s="50">
        <v>620.80000000000382</v>
      </c>
      <c r="GI116" s="50">
        <v>0</v>
      </c>
      <c r="GJ116" s="50">
        <v>0</v>
      </c>
      <c r="GK116" s="465"/>
      <c r="GL116" s="50">
        <v>0</v>
      </c>
      <c r="GM116" s="50">
        <v>157.24999999999454</v>
      </c>
      <c r="GN116" s="50">
        <v>0</v>
      </c>
      <c r="GO116" s="50">
        <v>0</v>
      </c>
      <c r="GP116" s="465"/>
      <c r="GV116" s="9"/>
      <c r="HE116" s="9"/>
      <c r="HN116" s="9"/>
      <c r="HW116" s="9"/>
      <c r="IF116" s="9"/>
      <c r="IO116" s="9"/>
      <c r="IX116" s="9"/>
      <c r="JG116" s="9"/>
      <c r="JP116" s="9"/>
      <c r="JY116" s="9"/>
      <c r="KH116" s="9"/>
      <c r="KQ116" s="9"/>
      <c r="KZ116" s="9"/>
      <c r="MA116" s="9"/>
      <c r="MJ116" s="9"/>
      <c r="MS116" s="9"/>
      <c r="NB116" s="9"/>
      <c r="NK116" s="9"/>
      <c r="NT116" s="9"/>
      <c r="NU116">
        <v>0</v>
      </c>
      <c r="NV116" s="9"/>
      <c r="NW116">
        <v>0</v>
      </c>
      <c r="NX116" s="9"/>
      <c r="NY116">
        <v>0</v>
      </c>
      <c r="NZ116" s="9"/>
      <c r="OA116">
        <v>0</v>
      </c>
    </row>
    <row r="117" spans="1:391" ht="18">
      <c r="A117" s="84" t="s">
        <v>1645</v>
      </c>
      <c r="B117" s="46">
        <f t="shared" si="3"/>
        <v>18507.82499999987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5"/>
      <c r="I117" s="50">
        <v>50.625000000000007</v>
      </c>
      <c r="J117" s="50">
        <v>0</v>
      </c>
      <c r="K117" s="50">
        <v>0</v>
      </c>
      <c r="L117" s="50">
        <v>0</v>
      </c>
      <c r="M117" s="465"/>
      <c r="N117" s="50">
        <v>124.97499999999991</v>
      </c>
      <c r="O117" s="50">
        <v>250.90000000000003</v>
      </c>
      <c r="P117" s="50">
        <v>0</v>
      </c>
      <c r="Q117" s="50">
        <v>0</v>
      </c>
      <c r="R117" s="465"/>
      <c r="S117" s="453">
        <v>75.599999999999909</v>
      </c>
      <c r="T117" s="50">
        <v>67.650000000000091</v>
      </c>
      <c r="U117" s="498">
        <v>0</v>
      </c>
      <c r="V117" s="50">
        <v>0</v>
      </c>
      <c r="W117" s="465"/>
      <c r="X117" s="50">
        <v>45.399999999999977</v>
      </c>
      <c r="Y117" s="50">
        <v>393.65</v>
      </c>
      <c r="Z117" s="50">
        <v>0</v>
      </c>
      <c r="AA117" s="50">
        <v>0</v>
      </c>
      <c r="AB117" s="465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5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5"/>
      <c r="AM117" s="453">
        <v>105.72499999999991</v>
      </c>
      <c r="AN117" s="453">
        <v>403.90000000000009</v>
      </c>
      <c r="AO117" s="453">
        <v>0</v>
      </c>
      <c r="AP117" s="50">
        <v>0</v>
      </c>
      <c r="AQ117" s="465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5"/>
      <c r="AW117" s="50">
        <v>0</v>
      </c>
      <c r="AX117" s="50">
        <v>215.25000000000045</v>
      </c>
      <c r="AY117" s="50">
        <v>0</v>
      </c>
      <c r="AZ117" s="50">
        <v>0</v>
      </c>
      <c r="BA117" s="465"/>
      <c r="BB117" s="50">
        <v>0</v>
      </c>
      <c r="BC117" s="50">
        <v>141.59999999999991</v>
      </c>
      <c r="BD117" s="50">
        <v>0</v>
      </c>
      <c r="BE117" s="50">
        <v>0</v>
      </c>
      <c r="BF117" s="465"/>
      <c r="BG117" s="50">
        <v>38.749999999999545</v>
      </c>
      <c r="BH117" s="50">
        <v>90</v>
      </c>
      <c r="BI117" s="50">
        <v>0</v>
      </c>
      <c r="BJ117" s="50">
        <v>0</v>
      </c>
      <c r="BK117" s="465"/>
      <c r="BL117" s="50">
        <v>0</v>
      </c>
      <c r="BM117" s="50">
        <v>87.550000000000637</v>
      </c>
      <c r="BN117" s="50">
        <v>0</v>
      </c>
      <c r="BO117" s="50">
        <v>0</v>
      </c>
      <c r="BP117" s="465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5"/>
      <c r="BV117" s="50">
        <v>0</v>
      </c>
      <c r="BW117" s="50">
        <v>374.35000000000036</v>
      </c>
      <c r="BX117" s="50">
        <v>0</v>
      </c>
      <c r="BY117" s="50">
        <v>0</v>
      </c>
      <c r="BZ117" s="465"/>
      <c r="CA117" s="50">
        <v>0</v>
      </c>
      <c r="CB117" s="50">
        <v>143.100000000004</v>
      </c>
      <c r="CC117" s="50">
        <v>0</v>
      </c>
      <c r="CD117" s="50">
        <v>0</v>
      </c>
      <c r="CE117" s="465"/>
      <c r="CF117" s="50">
        <v>0</v>
      </c>
      <c r="CG117" s="50">
        <v>251.19999999999982</v>
      </c>
      <c r="CH117" s="50">
        <v>0</v>
      </c>
      <c r="CI117" s="50">
        <v>0</v>
      </c>
      <c r="CJ117" s="465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5"/>
      <c r="CP117" s="528">
        <v>163.22499999999991</v>
      </c>
      <c r="CQ117" s="528">
        <v>211.45000000000164</v>
      </c>
      <c r="CR117" s="528">
        <v>0</v>
      </c>
      <c r="CS117" s="50">
        <v>0</v>
      </c>
      <c r="CT117" s="465"/>
      <c r="CU117" s="50">
        <v>0</v>
      </c>
      <c r="CV117" s="50">
        <v>178.35000000000036</v>
      </c>
      <c r="CW117" s="50">
        <v>0</v>
      </c>
      <c r="CX117" s="50">
        <v>0</v>
      </c>
      <c r="CY117" s="465"/>
      <c r="CZ117" s="50">
        <v>0</v>
      </c>
      <c r="DA117" s="50">
        <v>120.75000000000182</v>
      </c>
      <c r="DB117" s="50">
        <v>0</v>
      </c>
      <c r="DC117" s="50">
        <v>0</v>
      </c>
      <c r="DD117" s="465"/>
      <c r="DE117" s="528">
        <v>312.49999999999955</v>
      </c>
      <c r="DF117" s="528">
        <v>1359.8999999999969</v>
      </c>
      <c r="DG117" s="528">
        <v>0</v>
      </c>
      <c r="DH117" s="50">
        <v>0</v>
      </c>
      <c r="DI117" s="465"/>
      <c r="DJ117" s="528">
        <v>118.94999999999982</v>
      </c>
      <c r="DK117" s="528">
        <v>91.249999999997272</v>
      </c>
      <c r="DL117" s="528">
        <v>0</v>
      </c>
      <c r="DM117" s="50">
        <v>0</v>
      </c>
      <c r="DN117" s="465"/>
      <c r="DO117" s="50">
        <v>0</v>
      </c>
      <c r="DP117" s="50">
        <v>80.299999999997453</v>
      </c>
      <c r="DQ117" s="50">
        <v>0</v>
      </c>
      <c r="DR117" s="50">
        <v>0</v>
      </c>
      <c r="DS117" s="465"/>
      <c r="DT117" s="50">
        <v>0</v>
      </c>
      <c r="DU117" s="50">
        <v>1833.1999999999998</v>
      </c>
      <c r="DV117" s="50">
        <v>2033.9249999999261</v>
      </c>
      <c r="DW117" s="50">
        <v>0</v>
      </c>
      <c r="DX117" s="465"/>
      <c r="DY117" s="50">
        <v>0</v>
      </c>
      <c r="DZ117" s="50">
        <v>0</v>
      </c>
      <c r="EA117" s="50">
        <v>0</v>
      </c>
      <c r="EB117" s="50">
        <v>0</v>
      </c>
      <c r="EC117" s="465"/>
      <c r="ED117" s="50">
        <v>0</v>
      </c>
      <c r="EE117" s="50">
        <v>0</v>
      </c>
      <c r="EF117" s="50">
        <v>103.34999999999945</v>
      </c>
      <c r="EG117" s="50">
        <v>0</v>
      </c>
      <c r="EH117" s="465"/>
      <c r="EI117" s="50">
        <v>0</v>
      </c>
      <c r="EJ117" s="50">
        <v>52.149999999999864</v>
      </c>
      <c r="EK117" s="50">
        <v>207.22500000000218</v>
      </c>
      <c r="EL117" s="50">
        <v>0</v>
      </c>
      <c r="EM117" s="465"/>
      <c r="EN117" s="50">
        <v>0</v>
      </c>
      <c r="EO117" s="50">
        <v>58.399999999999636</v>
      </c>
      <c r="EP117" s="50">
        <v>284.09999999999673</v>
      </c>
      <c r="EQ117" s="50">
        <v>0</v>
      </c>
      <c r="ER117" s="465"/>
      <c r="ES117" s="50">
        <v>0</v>
      </c>
      <c r="ET117" s="50">
        <v>0</v>
      </c>
      <c r="EU117" s="50">
        <v>0</v>
      </c>
      <c r="EV117" s="50">
        <v>0</v>
      </c>
      <c r="EW117" s="465"/>
      <c r="EX117" s="50">
        <v>0</v>
      </c>
      <c r="EY117" s="50">
        <v>1514.0499999999529</v>
      </c>
      <c r="EZ117" s="50">
        <v>2194.7999999999929</v>
      </c>
      <c r="FA117" s="50">
        <v>0</v>
      </c>
      <c r="FB117" s="465"/>
      <c r="FC117" s="50">
        <v>0</v>
      </c>
      <c r="FD117" s="50">
        <v>66</v>
      </c>
      <c r="FE117" s="50">
        <v>201.15000000000055</v>
      </c>
      <c r="FF117" s="50">
        <v>0</v>
      </c>
      <c r="FG117" s="465"/>
      <c r="FH117" s="50">
        <v>0</v>
      </c>
      <c r="FI117" s="50">
        <v>0</v>
      </c>
      <c r="FJ117" s="50">
        <v>0</v>
      </c>
      <c r="FK117" s="50">
        <v>0</v>
      </c>
      <c r="FL117" s="465"/>
      <c r="FM117" s="50">
        <v>0</v>
      </c>
      <c r="FN117" s="50">
        <v>0</v>
      </c>
      <c r="FO117" s="50">
        <v>0</v>
      </c>
      <c r="FP117" s="50">
        <v>0</v>
      </c>
      <c r="FQ117" s="465"/>
      <c r="FR117" s="50">
        <v>0</v>
      </c>
      <c r="FS117" s="50">
        <v>0</v>
      </c>
      <c r="FT117" s="50">
        <v>0</v>
      </c>
      <c r="FU117" s="50">
        <v>0</v>
      </c>
      <c r="FV117" s="465"/>
      <c r="FW117" s="50">
        <v>0</v>
      </c>
      <c r="FX117" s="50">
        <v>34.049999999999727</v>
      </c>
      <c r="FY117" s="50">
        <v>256.20000000000164</v>
      </c>
      <c r="FZ117" s="50">
        <v>0</v>
      </c>
      <c r="GA117" s="465"/>
      <c r="GB117" s="50">
        <v>0</v>
      </c>
      <c r="GC117" s="50">
        <v>0</v>
      </c>
      <c r="GD117" s="50">
        <v>0</v>
      </c>
      <c r="GE117" s="50">
        <v>0</v>
      </c>
      <c r="GF117" s="465"/>
      <c r="GG117" s="50">
        <v>0</v>
      </c>
      <c r="GH117" s="50">
        <v>430.35000000000036</v>
      </c>
      <c r="GI117" s="50">
        <v>899.10000000000491</v>
      </c>
      <c r="GJ117" s="50">
        <v>0</v>
      </c>
      <c r="GK117" s="465"/>
      <c r="GL117" s="50">
        <v>0</v>
      </c>
      <c r="GM117" s="50">
        <v>129.99999999999727</v>
      </c>
      <c r="GN117" s="50">
        <v>84.750000000005457</v>
      </c>
      <c r="GO117" s="50">
        <v>0</v>
      </c>
      <c r="GP117" s="465"/>
      <c r="GV117" s="9"/>
      <c r="HE117" s="9"/>
      <c r="HN117" s="9"/>
      <c r="HW117" s="9"/>
      <c r="IF117" s="9"/>
      <c r="IO117" s="9"/>
      <c r="IX117" s="9"/>
      <c r="JG117" s="9"/>
      <c r="JP117" s="9"/>
      <c r="JY117" s="9"/>
      <c r="KH117" s="9"/>
      <c r="KQ117" s="9"/>
      <c r="KZ117" s="9"/>
      <c r="MA117" s="9"/>
      <c r="MJ117" s="9"/>
      <c r="MS117" s="9"/>
      <c r="NB117" s="9"/>
      <c r="NK117" s="9"/>
      <c r="NT117" s="9"/>
      <c r="NU117">
        <v>0</v>
      </c>
      <c r="NV117" s="9"/>
      <c r="NW117">
        <v>0</v>
      </c>
      <c r="NX117" s="9"/>
      <c r="NY117">
        <v>648.599999999994</v>
      </c>
      <c r="NZ117" s="9"/>
      <c r="OA117">
        <v>0</v>
      </c>
    </row>
    <row r="118" spans="1:391" ht="18">
      <c r="A118" s="41" t="s">
        <v>784</v>
      </c>
      <c r="B118" s="46">
        <f t="shared" si="3"/>
        <v>1762.9624999999955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5"/>
      <c r="I118" s="50">
        <v>0</v>
      </c>
      <c r="J118" s="50">
        <v>0</v>
      </c>
      <c r="K118" s="50">
        <v>0</v>
      </c>
      <c r="L118" s="50">
        <v>0</v>
      </c>
      <c r="M118" s="465"/>
      <c r="N118" s="50">
        <v>0</v>
      </c>
      <c r="O118" s="50">
        <v>0</v>
      </c>
      <c r="P118" s="50">
        <v>0</v>
      </c>
      <c r="Q118" s="50">
        <v>0</v>
      </c>
      <c r="R118" s="465"/>
      <c r="S118" s="453">
        <v>0</v>
      </c>
      <c r="T118" s="50">
        <v>0</v>
      </c>
      <c r="U118" s="498">
        <v>0</v>
      </c>
      <c r="V118" s="50">
        <v>0</v>
      </c>
      <c r="W118" s="465"/>
      <c r="X118" s="50">
        <v>0</v>
      </c>
      <c r="Y118" s="50">
        <v>0</v>
      </c>
      <c r="Z118" s="50">
        <v>0</v>
      </c>
      <c r="AA118" s="50">
        <v>0</v>
      </c>
      <c r="AB118" s="465"/>
      <c r="AC118" s="50">
        <v>0</v>
      </c>
      <c r="AD118" s="50">
        <v>0</v>
      </c>
      <c r="AE118" s="50">
        <v>0</v>
      </c>
      <c r="AF118" s="50">
        <v>0</v>
      </c>
      <c r="AG118" s="465"/>
      <c r="AH118" s="50">
        <v>0</v>
      </c>
      <c r="AI118" s="50">
        <v>0</v>
      </c>
      <c r="AJ118" s="50">
        <v>0</v>
      </c>
      <c r="AK118" s="50">
        <v>0</v>
      </c>
      <c r="AL118" s="465"/>
      <c r="AM118" s="453">
        <v>0</v>
      </c>
      <c r="AN118" s="453">
        <v>0</v>
      </c>
      <c r="AO118" s="453">
        <v>0</v>
      </c>
      <c r="AP118" s="50">
        <v>0</v>
      </c>
      <c r="AQ118" s="465"/>
      <c r="AR118" s="50">
        <v>0</v>
      </c>
      <c r="AS118" s="50">
        <v>0</v>
      </c>
      <c r="AT118" s="50">
        <v>0</v>
      </c>
      <c r="AU118" s="50">
        <v>0</v>
      </c>
      <c r="AV118" s="465"/>
      <c r="AW118" s="50">
        <v>0</v>
      </c>
      <c r="AX118" s="50">
        <v>0</v>
      </c>
      <c r="AY118" s="50">
        <v>0</v>
      </c>
      <c r="AZ118" s="50">
        <v>0</v>
      </c>
      <c r="BA118" s="465"/>
      <c r="BB118" s="50">
        <v>0</v>
      </c>
      <c r="BC118" s="50">
        <v>0</v>
      </c>
      <c r="BD118" s="50">
        <v>0</v>
      </c>
      <c r="BE118" s="50">
        <v>0</v>
      </c>
      <c r="BF118" s="465"/>
      <c r="BG118" s="50">
        <v>0</v>
      </c>
      <c r="BH118" s="50">
        <v>0</v>
      </c>
      <c r="BI118" s="50">
        <v>0</v>
      </c>
      <c r="BJ118" s="50">
        <v>0</v>
      </c>
      <c r="BK118" s="465"/>
      <c r="BL118" s="50">
        <v>0</v>
      </c>
      <c r="BM118" s="50">
        <v>0</v>
      </c>
      <c r="BN118" s="50">
        <v>0</v>
      </c>
      <c r="BO118" s="50">
        <v>0</v>
      </c>
      <c r="BP118" s="465"/>
      <c r="BQ118" s="50">
        <v>0</v>
      </c>
      <c r="BR118" s="50">
        <v>0</v>
      </c>
      <c r="BS118" s="50">
        <v>0</v>
      </c>
      <c r="BT118" s="50">
        <v>0</v>
      </c>
      <c r="BU118" s="465"/>
      <c r="BV118" s="50">
        <v>0</v>
      </c>
      <c r="BW118" s="50">
        <v>0</v>
      </c>
      <c r="BX118" s="50">
        <v>0</v>
      </c>
      <c r="BY118" s="50">
        <v>0</v>
      </c>
      <c r="BZ118" s="465"/>
      <c r="CA118" s="50">
        <v>35.375000000000227</v>
      </c>
      <c r="CB118" s="50">
        <v>0</v>
      </c>
      <c r="CC118" s="50">
        <v>0</v>
      </c>
      <c r="CD118" s="50">
        <v>0</v>
      </c>
      <c r="CE118" s="465"/>
      <c r="CF118" s="50">
        <v>0</v>
      </c>
      <c r="CG118" s="50">
        <v>0</v>
      </c>
      <c r="CH118" s="50">
        <v>0</v>
      </c>
      <c r="CI118" s="50">
        <v>0</v>
      </c>
      <c r="CJ118" s="465"/>
      <c r="CK118" s="50">
        <v>0</v>
      </c>
      <c r="CL118" s="50">
        <v>0</v>
      </c>
      <c r="CM118" s="50">
        <v>0</v>
      </c>
      <c r="CN118" s="50">
        <v>0</v>
      </c>
      <c r="CO118" s="465"/>
      <c r="CP118" s="528">
        <v>0</v>
      </c>
      <c r="CQ118" s="528">
        <v>0</v>
      </c>
      <c r="CR118" s="528">
        <v>0</v>
      </c>
      <c r="CS118" s="50">
        <v>0</v>
      </c>
      <c r="CT118" s="465"/>
      <c r="CU118" s="50">
        <v>0</v>
      </c>
      <c r="CV118" s="50">
        <v>0</v>
      </c>
      <c r="CW118" s="50">
        <v>0</v>
      </c>
      <c r="CX118" s="50">
        <v>0</v>
      </c>
      <c r="CY118" s="465"/>
      <c r="CZ118" s="50">
        <v>0</v>
      </c>
      <c r="DA118" s="50">
        <v>0</v>
      </c>
      <c r="DB118" s="50">
        <v>0</v>
      </c>
      <c r="DC118" s="50">
        <v>0</v>
      </c>
      <c r="DD118" s="465"/>
      <c r="DE118" s="528">
        <v>0</v>
      </c>
      <c r="DF118" s="528">
        <v>0</v>
      </c>
      <c r="DG118" s="528">
        <v>0</v>
      </c>
      <c r="DH118" s="50">
        <v>0</v>
      </c>
      <c r="DI118" s="465"/>
      <c r="DJ118" s="528">
        <v>0</v>
      </c>
      <c r="DK118" s="528">
        <v>0</v>
      </c>
      <c r="DL118" s="528">
        <v>0</v>
      </c>
      <c r="DM118" s="50">
        <v>0</v>
      </c>
      <c r="DN118" s="465"/>
      <c r="DO118" s="50">
        <v>0</v>
      </c>
      <c r="DP118" s="50">
        <v>0</v>
      </c>
      <c r="DQ118" s="50">
        <v>0</v>
      </c>
      <c r="DR118" s="50">
        <v>0</v>
      </c>
      <c r="DS118" s="465"/>
      <c r="DT118" s="50">
        <v>651.01249999999982</v>
      </c>
      <c r="DU118" s="50">
        <v>0</v>
      </c>
      <c r="DV118" s="50">
        <v>0</v>
      </c>
      <c r="DW118" s="50">
        <v>0</v>
      </c>
      <c r="DX118" s="465"/>
      <c r="DY118" s="50">
        <v>37.499999999999091</v>
      </c>
      <c r="DZ118" s="50">
        <v>0</v>
      </c>
      <c r="EA118" s="50">
        <v>0</v>
      </c>
      <c r="EB118" s="50">
        <v>0</v>
      </c>
      <c r="EC118" s="465"/>
      <c r="ED118" s="50">
        <v>65.924999999999272</v>
      </c>
      <c r="EE118" s="50">
        <v>0</v>
      </c>
      <c r="EF118" s="50">
        <v>0</v>
      </c>
      <c r="EG118" s="50">
        <v>0</v>
      </c>
      <c r="EH118" s="465"/>
      <c r="EI118" s="50">
        <v>18.074999999999363</v>
      </c>
      <c r="EJ118" s="50">
        <v>0</v>
      </c>
      <c r="EK118" s="50">
        <v>0</v>
      </c>
      <c r="EL118" s="50">
        <v>0</v>
      </c>
      <c r="EM118" s="465"/>
      <c r="EN118" s="50">
        <v>125.87499999999909</v>
      </c>
      <c r="EO118" s="50">
        <v>0</v>
      </c>
      <c r="EP118" s="50">
        <v>0</v>
      </c>
      <c r="EQ118" s="50">
        <v>0</v>
      </c>
      <c r="ER118" s="465"/>
      <c r="ES118" s="50">
        <v>40.624999999999091</v>
      </c>
      <c r="ET118" s="50">
        <v>0</v>
      </c>
      <c r="EU118" s="50">
        <v>0</v>
      </c>
      <c r="EV118" s="50">
        <v>0</v>
      </c>
      <c r="EW118" s="465"/>
      <c r="EX118" s="50">
        <v>178.44999999999982</v>
      </c>
      <c r="EY118" s="50">
        <v>0</v>
      </c>
      <c r="EZ118" s="50">
        <v>0</v>
      </c>
      <c r="FA118" s="50">
        <v>0</v>
      </c>
      <c r="FB118" s="465"/>
      <c r="FC118" s="50">
        <v>59.974999999999909</v>
      </c>
      <c r="FD118" s="50">
        <v>0</v>
      </c>
      <c r="FE118" s="50">
        <v>0</v>
      </c>
      <c r="FF118" s="50">
        <v>0</v>
      </c>
      <c r="FG118" s="465"/>
      <c r="FH118" s="50">
        <v>131.25</v>
      </c>
      <c r="FI118" s="50">
        <v>0</v>
      </c>
      <c r="FJ118" s="50">
        <v>0</v>
      </c>
      <c r="FK118" s="50">
        <v>0</v>
      </c>
      <c r="FL118" s="465"/>
      <c r="FM118" s="50">
        <v>94.175000000000182</v>
      </c>
      <c r="FN118" s="50">
        <v>0</v>
      </c>
      <c r="FO118" s="50">
        <v>0</v>
      </c>
      <c r="FP118" s="50">
        <v>0</v>
      </c>
      <c r="FQ118" s="465"/>
      <c r="FR118" s="50">
        <v>87.325000000000045</v>
      </c>
      <c r="FS118" s="50">
        <v>0</v>
      </c>
      <c r="FT118" s="50">
        <v>0</v>
      </c>
      <c r="FU118" s="50">
        <v>0</v>
      </c>
      <c r="FV118" s="465"/>
      <c r="FW118" s="50">
        <v>53.050000000000182</v>
      </c>
      <c r="FX118" s="50">
        <v>0</v>
      </c>
      <c r="FY118" s="50">
        <v>0</v>
      </c>
      <c r="FZ118" s="50">
        <v>0</v>
      </c>
      <c r="GA118" s="465"/>
      <c r="GB118" s="50">
        <v>9.8000000000001819</v>
      </c>
      <c r="GC118" s="50">
        <v>0</v>
      </c>
      <c r="GD118" s="50">
        <v>0</v>
      </c>
      <c r="GE118" s="50">
        <v>0</v>
      </c>
      <c r="GF118" s="465"/>
      <c r="GG118" s="50">
        <v>130.17500000000018</v>
      </c>
      <c r="GH118" s="50">
        <v>0</v>
      </c>
      <c r="GI118" s="50">
        <v>0</v>
      </c>
      <c r="GJ118" s="50">
        <v>0</v>
      </c>
      <c r="GK118" s="465"/>
      <c r="GL118" s="50">
        <v>44.374999999999091</v>
      </c>
      <c r="GM118" s="50">
        <v>0</v>
      </c>
      <c r="GN118" s="50">
        <v>0</v>
      </c>
      <c r="GO118" s="50">
        <v>0</v>
      </c>
      <c r="GP118" s="465"/>
      <c r="GU118" s="18"/>
      <c r="GV118" s="9"/>
      <c r="HD118" s="18"/>
      <c r="HE118" s="9"/>
      <c r="HM118" s="18"/>
      <c r="HN118" s="9"/>
      <c r="HW118" s="9"/>
      <c r="IF118" s="9"/>
      <c r="IO118" s="9"/>
      <c r="IX118" s="9"/>
      <c r="JG118" s="9"/>
      <c r="JP118" s="9"/>
      <c r="JY118" s="9"/>
      <c r="KH118" s="9"/>
      <c r="KQ118" s="9"/>
      <c r="KZ118" s="9"/>
      <c r="MA118" s="9"/>
      <c r="MJ118" s="9"/>
      <c r="MS118" s="9"/>
      <c r="NB118" s="9"/>
      <c r="NK118" s="9"/>
      <c r="NT118" s="9"/>
      <c r="NU118">
        <v>0</v>
      </c>
      <c r="NV118" s="9"/>
      <c r="NW118">
        <v>0</v>
      </c>
      <c r="NX118" s="9"/>
      <c r="NY118">
        <v>0</v>
      </c>
      <c r="NZ118" s="9"/>
      <c r="OA118">
        <v>0</v>
      </c>
    </row>
    <row r="119" spans="1:391" ht="18">
      <c r="A119" s="84" t="s">
        <v>1661</v>
      </c>
      <c r="B119" s="46">
        <f t="shared" si="3"/>
        <v>44274.699999999983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5"/>
      <c r="I119" s="50">
        <v>50.750000000000028</v>
      </c>
      <c r="J119" s="50">
        <v>0</v>
      </c>
      <c r="K119" s="50">
        <v>0</v>
      </c>
      <c r="L119" s="50">
        <v>0</v>
      </c>
      <c r="M119" s="465"/>
      <c r="N119" s="50">
        <v>91.874999999999943</v>
      </c>
      <c r="O119" s="50">
        <v>344.6</v>
      </c>
      <c r="P119" s="50">
        <v>520.125</v>
      </c>
      <c r="Q119" s="50">
        <v>0</v>
      </c>
      <c r="R119" s="465"/>
      <c r="S119" s="453">
        <v>60</v>
      </c>
      <c r="T119" s="50">
        <v>108.60000000000014</v>
      </c>
      <c r="U119" s="498">
        <v>129.37500000000034</v>
      </c>
      <c r="V119" s="50">
        <v>0</v>
      </c>
      <c r="W119" s="465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5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5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5"/>
      <c r="AM119" s="453">
        <v>165.84999999999968</v>
      </c>
      <c r="AN119" s="453">
        <v>334.10000000000127</v>
      </c>
      <c r="AO119" s="453">
        <v>270.14999999999986</v>
      </c>
      <c r="AP119" s="50">
        <v>0</v>
      </c>
      <c r="AQ119" s="465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5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5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5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5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5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5"/>
      <c r="BV119" s="50">
        <v>0</v>
      </c>
      <c r="BW119" s="50">
        <v>371.75</v>
      </c>
      <c r="BX119" s="50">
        <v>510.29999999999836</v>
      </c>
      <c r="BY119" s="50">
        <v>0</v>
      </c>
      <c r="BZ119" s="465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5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5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5"/>
      <c r="CP119" s="528">
        <v>128.84999999999991</v>
      </c>
      <c r="CQ119" s="528">
        <v>299.79999999999927</v>
      </c>
      <c r="CR119" s="528">
        <v>355.27500000000055</v>
      </c>
      <c r="CS119" s="50">
        <v>0</v>
      </c>
      <c r="CT119" s="465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5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5"/>
      <c r="DE119" s="528">
        <v>209.85000000000036</v>
      </c>
      <c r="DF119" s="528">
        <v>1756.9999999999982</v>
      </c>
      <c r="DG119" s="528">
        <v>2685.6750000000006</v>
      </c>
      <c r="DH119" s="50">
        <v>0</v>
      </c>
      <c r="DI119" s="465"/>
      <c r="DJ119" s="528">
        <v>200.19999999999982</v>
      </c>
      <c r="DK119" s="528">
        <v>282.49999999999818</v>
      </c>
      <c r="DL119" s="528">
        <v>536.77499999999918</v>
      </c>
      <c r="DM119" s="50">
        <v>0</v>
      </c>
      <c r="DN119" s="465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5"/>
      <c r="DT119" s="50">
        <v>0</v>
      </c>
      <c r="DU119" s="50">
        <v>1724.5499999999993</v>
      </c>
      <c r="DV119" s="50">
        <v>2285.3999999999528</v>
      </c>
      <c r="DW119" s="50">
        <v>4598.7000000000335</v>
      </c>
      <c r="DX119" s="465"/>
      <c r="DY119" s="50">
        <v>0</v>
      </c>
      <c r="DZ119" s="50">
        <v>0</v>
      </c>
      <c r="EA119" s="50">
        <v>0</v>
      </c>
      <c r="EB119" s="50">
        <v>0</v>
      </c>
      <c r="EC119" s="465"/>
      <c r="ED119" s="50">
        <v>0</v>
      </c>
      <c r="EE119" s="50">
        <v>0</v>
      </c>
      <c r="EF119" s="50">
        <v>120.74999999999727</v>
      </c>
      <c r="EG119" s="50">
        <v>283.400000000001</v>
      </c>
      <c r="EH119" s="465"/>
      <c r="EI119" s="50">
        <v>0</v>
      </c>
      <c r="EJ119" s="50">
        <v>277.25</v>
      </c>
      <c r="EK119" s="50">
        <v>282.97499999999673</v>
      </c>
      <c r="EL119" s="50">
        <v>550.10000000000582</v>
      </c>
      <c r="EM119" s="465"/>
      <c r="EN119" s="50">
        <v>0</v>
      </c>
      <c r="EO119" s="50">
        <v>286.05000000000018</v>
      </c>
      <c r="EP119" s="50">
        <v>311.69999999999891</v>
      </c>
      <c r="EQ119" s="50">
        <v>0</v>
      </c>
      <c r="ER119" s="465"/>
      <c r="ES119" s="50">
        <v>0</v>
      </c>
      <c r="ET119" s="50">
        <v>0</v>
      </c>
      <c r="EU119" s="50">
        <v>0</v>
      </c>
      <c r="EV119" s="50">
        <v>419</v>
      </c>
      <c r="EW119" s="465"/>
      <c r="EX119" s="50">
        <v>0</v>
      </c>
      <c r="EY119" s="50">
        <v>171.050000000002</v>
      </c>
      <c r="EZ119" s="50">
        <v>2290.7249999999999</v>
      </c>
      <c r="FA119" s="50">
        <v>5515.0499999999993</v>
      </c>
      <c r="FB119" s="465"/>
      <c r="FC119" s="50">
        <v>0</v>
      </c>
      <c r="FD119" s="50">
        <v>113.24999999999909</v>
      </c>
      <c r="FE119" s="50">
        <v>108.59999999999673</v>
      </c>
      <c r="FF119" s="50">
        <v>156.00000000000364</v>
      </c>
      <c r="FG119" s="465"/>
      <c r="FH119" s="50">
        <v>0</v>
      </c>
      <c r="FI119" s="50">
        <v>0</v>
      </c>
      <c r="FJ119" s="50">
        <v>0</v>
      </c>
      <c r="FK119" s="50">
        <v>117.40000000000873</v>
      </c>
      <c r="FL119" s="465"/>
      <c r="FM119" s="50">
        <v>0</v>
      </c>
      <c r="FN119" s="50">
        <v>0</v>
      </c>
      <c r="FO119" s="50">
        <v>0</v>
      </c>
      <c r="FP119" s="50">
        <v>374.700000000008</v>
      </c>
      <c r="FQ119" s="465"/>
      <c r="FR119" s="50">
        <v>0</v>
      </c>
      <c r="FS119" s="50">
        <v>0</v>
      </c>
      <c r="FT119" s="50">
        <v>0</v>
      </c>
      <c r="FU119" s="50">
        <v>0</v>
      </c>
      <c r="FV119" s="465"/>
      <c r="FW119" s="50">
        <v>0</v>
      </c>
      <c r="FX119" s="50">
        <v>120.5</v>
      </c>
      <c r="FY119" s="50">
        <v>390.375</v>
      </c>
      <c r="FZ119" s="50">
        <v>560.80000000000291</v>
      </c>
      <c r="GA119" s="465"/>
      <c r="GB119" s="50">
        <v>0</v>
      </c>
      <c r="GC119" s="50">
        <v>0</v>
      </c>
      <c r="GD119" s="50">
        <v>0</v>
      </c>
      <c r="GE119" s="50">
        <v>0</v>
      </c>
      <c r="GF119" s="465"/>
      <c r="GG119" s="50">
        <v>0</v>
      </c>
      <c r="GH119" s="50">
        <v>531.10000000000036</v>
      </c>
      <c r="GI119" s="50">
        <v>915.97499999999945</v>
      </c>
      <c r="GJ119" s="50">
        <v>793.299999999992</v>
      </c>
      <c r="GK119" s="465"/>
      <c r="GL119" s="50">
        <v>0</v>
      </c>
      <c r="GM119" s="50">
        <v>111.25000000000182</v>
      </c>
      <c r="GN119" s="50">
        <v>212.625</v>
      </c>
      <c r="GO119" s="50">
        <v>262</v>
      </c>
      <c r="GP119" s="465"/>
      <c r="GV119" s="9"/>
      <c r="HE119" s="9"/>
      <c r="HN119" s="9"/>
      <c r="HW119" s="9"/>
      <c r="IF119" s="9"/>
      <c r="IO119" s="9"/>
      <c r="IX119" s="9"/>
      <c r="JG119" s="9"/>
      <c r="JP119" s="9"/>
      <c r="JY119" s="9"/>
      <c r="KH119" s="9"/>
      <c r="KQ119" s="9"/>
      <c r="KZ119" s="9"/>
      <c r="MA119" s="9"/>
      <c r="MJ119" s="9"/>
      <c r="MS119" s="9"/>
      <c r="NB119" s="9"/>
      <c r="NK119" s="9"/>
      <c r="NT119" s="9"/>
      <c r="NU119">
        <v>0</v>
      </c>
      <c r="NV119" s="9"/>
      <c r="NW119">
        <v>0</v>
      </c>
      <c r="NX119" s="9"/>
      <c r="NY119">
        <v>984.07499999999345</v>
      </c>
      <c r="NZ119" s="9"/>
      <c r="OA119">
        <v>0</v>
      </c>
    </row>
    <row r="120" spans="1:391" ht="18">
      <c r="A120" s="84" t="s">
        <v>1651</v>
      </c>
      <c r="B120" s="46">
        <f t="shared" si="3"/>
        <v>5092.8750000000055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5"/>
      <c r="I120" s="50">
        <v>51.375</v>
      </c>
      <c r="J120" s="50">
        <v>0</v>
      </c>
      <c r="K120" s="50">
        <v>0</v>
      </c>
      <c r="L120" s="50">
        <v>0</v>
      </c>
      <c r="M120" s="465"/>
      <c r="N120" s="50">
        <v>138.44999999999999</v>
      </c>
      <c r="O120" s="50">
        <v>0</v>
      </c>
      <c r="P120" s="50">
        <v>0</v>
      </c>
      <c r="Q120" s="50">
        <v>0</v>
      </c>
      <c r="R120" s="465"/>
      <c r="S120" s="453">
        <v>31.875</v>
      </c>
      <c r="T120" s="50">
        <v>0</v>
      </c>
      <c r="U120" s="498">
        <v>0</v>
      </c>
      <c r="V120" s="50">
        <v>0</v>
      </c>
      <c r="W120" s="465"/>
      <c r="X120" s="50">
        <v>61.549999999999955</v>
      </c>
      <c r="Y120" s="50">
        <v>0</v>
      </c>
      <c r="Z120" s="50">
        <v>0</v>
      </c>
      <c r="AA120" s="50">
        <v>0</v>
      </c>
      <c r="AB120" s="465"/>
      <c r="AC120" s="50">
        <v>94.750000000000057</v>
      </c>
      <c r="AD120" s="50">
        <v>0</v>
      </c>
      <c r="AE120" s="50">
        <v>0</v>
      </c>
      <c r="AF120" s="50">
        <v>0</v>
      </c>
      <c r="AG120" s="465"/>
      <c r="AH120" s="50">
        <v>133.87500000000023</v>
      </c>
      <c r="AI120" s="50">
        <v>0</v>
      </c>
      <c r="AJ120" s="50">
        <v>0</v>
      </c>
      <c r="AK120" s="50">
        <v>0</v>
      </c>
      <c r="AL120" s="465"/>
      <c r="AM120" s="453">
        <v>108.92499999999995</v>
      </c>
      <c r="AN120" s="453">
        <v>0</v>
      </c>
      <c r="AO120" s="453">
        <v>0</v>
      </c>
      <c r="AP120" s="50">
        <v>0</v>
      </c>
      <c r="AQ120" s="465"/>
      <c r="AR120" s="50">
        <v>15.125000000000455</v>
      </c>
      <c r="AS120" s="50">
        <v>0</v>
      </c>
      <c r="AT120" s="50">
        <v>0</v>
      </c>
      <c r="AU120" s="50">
        <v>0</v>
      </c>
      <c r="AV120" s="465"/>
      <c r="AW120" s="50">
        <v>0</v>
      </c>
      <c r="AX120" s="50">
        <v>0</v>
      </c>
      <c r="AY120" s="50">
        <v>0</v>
      </c>
      <c r="AZ120" s="50">
        <v>0</v>
      </c>
      <c r="BA120" s="465"/>
      <c r="BB120" s="50">
        <v>0</v>
      </c>
      <c r="BC120" s="50">
        <v>0</v>
      </c>
      <c r="BD120" s="50">
        <v>0</v>
      </c>
      <c r="BE120" s="50">
        <v>0</v>
      </c>
      <c r="BF120" s="465"/>
      <c r="BG120" s="50">
        <v>51.25</v>
      </c>
      <c r="BH120" s="50">
        <v>0</v>
      </c>
      <c r="BI120" s="50">
        <v>0</v>
      </c>
      <c r="BJ120" s="50">
        <v>0</v>
      </c>
      <c r="BK120" s="465"/>
      <c r="BL120" s="50">
        <v>0</v>
      </c>
      <c r="BM120" s="50">
        <v>0</v>
      </c>
      <c r="BN120" s="50">
        <v>0</v>
      </c>
      <c r="BO120" s="50">
        <v>0</v>
      </c>
      <c r="BP120" s="465"/>
      <c r="BQ120" s="50">
        <v>84.000000000000455</v>
      </c>
      <c r="BR120" s="50">
        <v>0</v>
      </c>
      <c r="BS120" s="50">
        <v>0</v>
      </c>
      <c r="BT120" s="50">
        <v>0</v>
      </c>
      <c r="BU120" s="465"/>
      <c r="BV120" s="50">
        <v>0</v>
      </c>
      <c r="BW120" s="50">
        <v>0</v>
      </c>
      <c r="BX120" s="50">
        <v>0</v>
      </c>
      <c r="BY120" s="50">
        <v>0</v>
      </c>
      <c r="BZ120" s="465"/>
      <c r="CA120" s="50">
        <v>0</v>
      </c>
      <c r="CB120" s="50">
        <v>0</v>
      </c>
      <c r="CC120" s="50">
        <v>0</v>
      </c>
      <c r="CD120" s="50">
        <v>0</v>
      </c>
      <c r="CE120" s="465"/>
      <c r="CF120" s="50">
        <v>0</v>
      </c>
      <c r="CG120" s="50">
        <v>0</v>
      </c>
      <c r="CH120" s="50">
        <v>0</v>
      </c>
      <c r="CI120" s="50">
        <v>0</v>
      </c>
      <c r="CJ120" s="465"/>
      <c r="CK120" s="50">
        <v>17.449999999999818</v>
      </c>
      <c r="CL120" s="50">
        <v>0</v>
      </c>
      <c r="CM120" s="50">
        <v>0</v>
      </c>
      <c r="CN120" s="50">
        <v>0</v>
      </c>
      <c r="CO120" s="465"/>
      <c r="CP120" s="528">
        <v>99.949999999999818</v>
      </c>
      <c r="CQ120" s="528">
        <v>0</v>
      </c>
      <c r="CR120" s="528">
        <v>0</v>
      </c>
      <c r="CS120" s="50">
        <v>0</v>
      </c>
      <c r="CT120" s="465"/>
      <c r="CU120" s="50">
        <v>0</v>
      </c>
      <c r="CV120" s="50">
        <v>0</v>
      </c>
      <c r="CW120" s="50">
        <v>0</v>
      </c>
      <c r="CX120" s="50">
        <v>0</v>
      </c>
      <c r="CY120" s="465"/>
      <c r="CZ120" s="50">
        <v>0</v>
      </c>
      <c r="DA120" s="50">
        <v>0</v>
      </c>
      <c r="DB120" s="50">
        <v>0</v>
      </c>
      <c r="DC120" s="50">
        <v>0</v>
      </c>
      <c r="DD120" s="465"/>
      <c r="DE120" s="528">
        <v>401.84999999999991</v>
      </c>
      <c r="DF120" s="528">
        <v>0</v>
      </c>
      <c r="DG120" s="528">
        <v>0</v>
      </c>
      <c r="DH120" s="50">
        <v>0</v>
      </c>
      <c r="DI120" s="465"/>
      <c r="DJ120" s="528">
        <v>162.22500000000014</v>
      </c>
      <c r="DK120" s="528">
        <v>0</v>
      </c>
      <c r="DL120" s="528">
        <v>0</v>
      </c>
      <c r="DM120" s="50">
        <v>0</v>
      </c>
      <c r="DN120" s="465"/>
      <c r="DO120" s="50">
        <v>0</v>
      </c>
      <c r="DP120" s="50">
        <v>0</v>
      </c>
      <c r="DQ120" s="50">
        <v>0</v>
      </c>
      <c r="DR120" s="50">
        <v>0</v>
      </c>
      <c r="DS120" s="465"/>
      <c r="DT120" s="50">
        <v>0</v>
      </c>
      <c r="DU120" s="50">
        <v>1762.6750000000011</v>
      </c>
      <c r="DV120" s="50">
        <v>0</v>
      </c>
      <c r="DW120" s="50">
        <v>0</v>
      </c>
      <c r="DX120" s="465"/>
      <c r="DY120" s="50">
        <v>0</v>
      </c>
      <c r="DZ120" s="50">
        <v>0</v>
      </c>
      <c r="EA120" s="50">
        <v>0</v>
      </c>
      <c r="EB120" s="50">
        <v>0</v>
      </c>
      <c r="EC120" s="465"/>
      <c r="ED120" s="50">
        <v>0</v>
      </c>
      <c r="EE120" s="50">
        <v>0</v>
      </c>
      <c r="EF120" s="50">
        <v>0</v>
      </c>
      <c r="EG120" s="50">
        <v>0</v>
      </c>
      <c r="EH120" s="465"/>
      <c r="EI120" s="50">
        <v>0</v>
      </c>
      <c r="EJ120" s="50">
        <v>189.79999999999973</v>
      </c>
      <c r="EK120" s="50">
        <v>0</v>
      </c>
      <c r="EL120" s="50">
        <v>0</v>
      </c>
      <c r="EM120" s="465"/>
      <c r="EN120" s="50">
        <v>0</v>
      </c>
      <c r="EO120" s="50">
        <v>69.299999999999272</v>
      </c>
      <c r="EP120" s="50">
        <v>0</v>
      </c>
      <c r="EQ120" s="50">
        <v>0</v>
      </c>
      <c r="ER120" s="465"/>
      <c r="ES120" s="50">
        <v>0</v>
      </c>
      <c r="ET120" s="50">
        <v>0</v>
      </c>
      <c r="EU120" s="50">
        <v>0</v>
      </c>
      <c r="EV120" s="50">
        <v>0</v>
      </c>
      <c r="EW120" s="465"/>
      <c r="EX120" s="50">
        <v>0</v>
      </c>
      <c r="EY120" s="50">
        <v>794.150000000006</v>
      </c>
      <c r="EZ120" s="50">
        <v>0</v>
      </c>
      <c r="FA120" s="50">
        <v>0</v>
      </c>
      <c r="FB120" s="465"/>
      <c r="FC120" s="50">
        <v>0</v>
      </c>
      <c r="FD120" s="50">
        <v>0.6500000000005457</v>
      </c>
      <c r="FE120" s="50">
        <v>0</v>
      </c>
      <c r="FF120" s="50">
        <v>0</v>
      </c>
      <c r="FG120" s="465"/>
      <c r="FH120" s="50">
        <v>0</v>
      </c>
      <c r="FI120" s="50">
        <v>0</v>
      </c>
      <c r="FJ120" s="50">
        <v>0</v>
      </c>
      <c r="FK120" s="50">
        <v>0</v>
      </c>
      <c r="FL120" s="465"/>
      <c r="FM120" s="50">
        <v>0</v>
      </c>
      <c r="FN120" s="50">
        <v>0</v>
      </c>
      <c r="FO120" s="50">
        <v>0</v>
      </c>
      <c r="FP120" s="50">
        <v>0</v>
      </c>
      <c r="FQ120" s="465"/>
      <c r="FR120" s="50">
        <v>0</v>
      </c>
      <c r="FS120" s="50">
        <v>0</v>
      </c>
      <c r="FT120" s="50">
        <v>0</v>
      </c>
      <c r="FU120" s="50">
        <v>0</v>
      </c>
      <c r="FV120" s="465"/>
      <c r="FW120" s="50">
        <v>0</v>
      </c>
      <c r="FX120" s="50">
        <v>122.34999999999945</v>
      </c>
      <c r="FY120" s="50">
        <v>0</v>
      </c>
      <c r="FZ120" s="50">
        <v>0</v>
      </c>
      <c r="GA120" s="465"/>
      <c r="GB120" s="50">
        <v>0</v>
      </c>
      <c r="GC120" s="50">
        <v>0</v>
      </c>
      <c r="GD120" s="50">
        <v>0</v>
      </c>
      <c r="GE120" s="50">
        <v>0</v>
      </c>
      <c r="GF120" s="465"/>
      <c r="GG120" s="50">
        <v>0</v>
      </c>
      <c r="GH120" s="50">
        <v>462.55000000000109</v>
      </c>
      <c r="GI120" s="50">
        <v>0</v>
      </c>
      <c r="GJ120" s="50">
        <v>0</v>
      </c>
      <c r="GK120" s="465"/>
      <c r="GL120" s="50">
        <v>0</v>
      </c>
      <c r="GM120" s="50">
        <v>163.62499999999818</v>
      </c>
      <c r="GN120" s="50">
        <v>0</v>
      </c>
      <c r="GO120" s="50">
        <v>0</v>
      </c>
      <c r="GP120" s="465"/>
      <c r="GV120" s="9"/>
      <c r="HE120" s="9"/>
      <c r="HN120" s="9"/>
      <c r="HW120" s="9"/>
      <c r="IF120" s="9"/>
      <c r="IO120" s="9"/>
      <c r="IX120" s="9"/>
      <c r="JG120" s="9"/>
      <c r="JP120" s="9"/>
      <c r="JY120" s="9"/>
      <c r="KH120" s="9"/>
      <c r="KQ120" s="9"/>
      <c r="KZ120" s="9"/>
      <c r="MA120" s="9"/>
      <c r="MJ120" s="9"/>
      <c r="MS120" s="9"/>
      <c r="NB120" s="9"/>
      <c r="NK120" s="9"/>
      <c r="NT120" s="9"/>
      <c r="NU120">
        <v>0</v>
      </c>
      <c r="NV120" s="9"/>
      <c r="NW120">
        <v>0</v>
      </c>
      <c r="NX120" s="9"/>
      <c r="NY120">
        <v>0</v>
      </c>
      <c r="NZ120" s="9"/>
      <c r="OA120">
        <v>0</v>
      </c>
    </row>
    <row r="121" spans="1:391" ht="18">
      <c r="A121" s="84" t="s">
        <v>2027</v>
      </c>
      <c r="B121" s="46">
        <f t="shared" si="3"/>
        <v>17850.262499999895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5"/>
      <c r="I121" s="50">
        <v>0</v>
      </c>
      <c r="J121" s="50">
        <v>0</v>
      </c>
      <c r="K121" s="50">
        <v>0</v>
      </c>
      <c r="L121" s="50">
        <v>0</v>
      </c>
      <c r="M121" s="465"/>
      <c r="N121" s="50">
        <v>0</v>
      </c>
      <c r="O121" s="50">
        <v>0</v>
      </c>
      <c r="P121" s="50">
        <v>280.53750000000002</v>
      </c>
      <c r="Q121" s="50">
        <v>0</v>
      </c>
      <c r="R121" s="465"/>
      <c r="S121" s="453">
        <v>0</v>
      </c>
      <c r="T121" s="50">
        <v>0</v>
      </c>
      <c r="U121" s="498">
        <v>160.05000000000024</v>
      </c>
      <c r="V121" s="50">
        <v>0</v>
      </c>
      <c r="W121" s="465"/>
      <c r="X121" s="50">
        <v>0</v>
      </c>
      <c r="Y121" s="50">
        <v>0</v>
      </c>
      <c r="Z121" s="50">
        <v>168.97500000000031</v>
      </c>
      <c r="AA121" s="50">
        <v>0</v>
      </c>
      <c r="AB121" s="465"/>
      <c r="AC121" s="50">
        <v>0</v>
      </c>
      <c r="AD121" s="50">
        <v>0</v>
      </c>
      <c r="AE121" s="50">
        <v>531.44999999999982</v>
      </c>
      <c r="AF121" s="50">
        <v>0</v>
      </c>
      <c r="AG121" s="465"/>
      <c r="AH121" s="50">
        <v>0</v>
      </c>
      <c r="AI121" s="50">
        <v>0</v>
      </c>
      <c r="AJ121" s="50">
        <v>759.75000000000068</v>
      </c>
      <c r="AK121" s="50">
        <v>0</v>
      </c>
      <c r="AL121" s="465"/>
      <c r="AM121" s="453">
        <v>0</v>
      </c>
      <c r="AN121" s="453">
        <v>0</v>
      </c>
      <c r="AO121" s="453">
        <v>195.71250000000089</v>
      </c>
      <c r="AP121" s="50">
        <v>0</v>
      </c>
      <c r="AQ121" s="465"/>
      <c r="AR121" s="50">
        <v>0</v>
      </c>
      <c r="AS121" s="50">
        <v>0</v>
      </c>
      <c r="AT121" s="50">
        <v>179.70000000000095</v>
      </c>
      <c r="AU121" s="50">
        <v>0</v>
      </c>
      <c r="AV121" s="465"/>
      <c r="AW121" s="50">
        <v>0</v>
      </c>
      <c r="AX121" s="50">
        <v>0</v>
      </c>
      <c r="AY121" s="50">
        <v>301.50000000000068</v>
      </c>
      <c r="AZ121" s="50">
        <v>0</v>
      </c>
      <c r="BA121" s="465"/>
      <c r="BB121" s="50">
        <v>0</v>
      </c>
      <c r="BC121" s="50">
        <v>0</v>
      </c>
      <c r="BD121" s="50">
        <v>133.20000000000027</v>
      </c>
      <c r="BE121" s="50">
        <v>0</v>
      </c>
      <c r="BF121" s="465"/>
      <c r="BG121" s="50">
        <v>0</v>
      </c>
      <c r="BH121" s="50">
        <v>0</v>
      </c>
      <c r="BI121" s="50">
        <v>162.07500000000095</v>
      </c>
      <c r="BJ121" s="50">
        <v>0</v>
      </c>
      <c r="BK121" s="465"/>
      <c r="BL121" s="50">
        <v>0</v>
      </c>
      <c r="BM121" s="50">
        <v>0</v>
      </c>
      <c r="BN121" s="50">
        <v>146.21250000000055</v>
      </c>
      <c r="BO121" s="50">
        <v>0</v>
      </c>
      <c r="BP121" s="465"/>
      <c r="BQ121" s="50">
        <v>0</v>
      </c>
      <c r="BR121" s="50">
        <v>0</v>
      </c>
      <c r="BS121" s="50">
        <v>160.23749999999973</v>
      </c>
      <c r="BT121" s="50">
        <v>0</v>
      </c>
      <c r="BU121" s="465"/>
      <c r="BV121" s="50">
        <v>0</v>
      </c>
      <c r="BW121" s="50">
        <v>0</v>
      </c>
      <c r="BX121" s="50">
        <v>557.32499999999959</v>
      </c>
      <c r="BY121" s="50">
        <v>0</v>
      </c>
      <c r="BZ121" s="465"/>
      <c r="CA121" s="50">
        <v>0</v>
      </c>
      <c r="CB121" s="50">
        <v>0</v>
      </c>
      <c r="CC121" s="50">
        <v>174</v>
      </c>
      <c r="CD121" s="50">
        <v>0</v>
      </c>
      <c r="CE121" s="465"/>
      <c r="CF121" s="50">
        <v>0</v>
      </c>
      <c r="CG121" s="50">
        <v>0</v>
      </c>
      <c r="CH121" s="50">
        <v>102.375</v>
      </c>
      <c r="CI121" s="50">
        <v>0</v>
      </c>
      <c r="CJ121" s="465"/>
      <c r="CK121" s="50">
        <v>0</v>
      </c>
      <c r="CL121" s="50">
        <v>0</v>
      </c>
      <c r="CM121" s="50">
        <v>236.66249999999945</v>
      </c>
      <c r="CN121" s="50">
        <v>0</v>
      </c>
      <c r="CO121" s="465"/>
      <c r="CP121" s="528">
        <v>0</v>
      </c>
      <c r="CQ121" s="528">
        <v>0</v>
      </c>
      <c r="CR121" s="528">
        <v>360.82499999999959</v>
      </c>
      <c r="CS121" s="50">
        <v>0</v>
      </c>
      <c r="CT121" s="465"/>
      <c r="CU121" s="50">
        <v>0</v>
      </c>
      <c r="CV121" s="50">
        <v>0</v>
      </c>
      <c r="CW121" s="50">
        <v>374.70000000000027</v>
      </c>
      <c r="CX121" s="50">
        <v>0</v>
      </c>
      <c r="CY121" s="465"/>
      <c r="CZ121" s="50">
        <v>0</v>
      </c>
      <c r="DA121" s="50">
        <v>0</v>
      </c>
      <c r="DB121" s="50">
        <v>127.87499999999932</v>
      </c>
      <c r="DC121" s="50">
        <v>0</v>
      </c>
      <c r="DD121" s="465"/>
      <c r="DE121" s="528">
        <v>0</v>
      </c>
      <c r="DF121" s="528">
        <v>0</v>
      </c>
      <c r="DG121" s="528">
        <v>1351.875</v>
      </c>
      <c r="DH121" s="50">
        <v>0</v>
      </c>
      <c r="DI121" s="465"/>
      <c r="DJ121" s="528">
        <v>0</v>
      </c>
      <c r="DK121" s="528">
        <v>0</v>
      </c>
      <c r="DL121" s="528">
        <v>602.84999999999945</v>
      </c>
      <c r="DM121" s="50">
        <v>0</v>
      </c>
      <c r="DN121" s="465"/>
      <c r="DO121" s="50">
        <v>0</v>
      </c>
      <c r="DP121" s="50">
        <v>0</v>
      </c>
      <c r="DQ121" s="50">
        <v>314.62499999999864</v>
      </c>
      <c r="DR121" s="50">
        <v>0</v>
      </c>
      <c r="DS121" s="465"/>
      <c r="DT121" s="50">
        <v>0</v>
      </c>
      <c r="DU121" s="50">
        <v>0</v>
      </c>
      <c r="DV121" s="50">
        <v>0</v>
      </c>
      <c r="DW121" s="50">
        <v>4384.2499999999764</v>
      </c>
      <c r="DX121" s="465"/>
      <c r="DY121" s="50">
        <v>0</v>
      </c>
      <c r="DZ121" s="50">
        <v>0</v>
      </c>
      <c r="EA121" s="50">
        <v>0</v>
      </c>
      <c r="EB121" s="50">
        <v>0</v>
      </c>
      <c r="EC121" s="465"/>
      <c r="ED121" s="50">
        <v>0</v>
      </c>
      <c r="EE121" s="50">
        <v>0</v>
      </c>
      <c r="EF121" s="50">
        <v>0</v>
      </c>
      <c r="EG121" s="50">
        <v>375.39999999999418</v>
      </c>
      <c r="EH121" s="465"/>
      <c r="EI121" s="50">
        <v>0</v>
      </c>
      <c r="EJ121" s="50">
        <v>0</v>
      </c>
      <c r="EK121" s="50">
        <v>0</v>
      </c>
      <c r="EL121" s="50">
        <v>12.499999999992724</v>
      </c>
      <c r="EM121" s="465"/>
      <c r="EN121" s="50">
        <v>0</v>
      </c>
      <c r="EO121" s="50">
        <v>0</v>
      </c>
      <c r="EP121" s="50">
        <v>0</v>
      </c>
      <c r="EQ121" s="50">
        <v>0</v>
      </c>
      <c r="ER121" s="465"/>
      <c r="ES121" s="50">
        <v>0</v>
      </c>
      <c r="ET121" s="50">
        <v>0</v>
      </c>
      <c r="EU121" s="50">
        <v>0</v>
      </c>
      <c r="EV121" s="50">
        <v>129.99999999998909</v>
      </c>
      <c r="EW121" s="465"/>
      <c r="EX121" s="50">
        <v>0</v>
      </c>
      <c r="EY121" s="50">
        <v>0</v>
      </c>
      <c r="EZ121" s="50">
        <v>0</v>
      </c>
      <c r="FA121" s="50">
        <v>3438.3</v>
      </c>
      <c r="FB121" s="465"/>
      <c r="FC121" s="50">
        <v>0</v>
      </c>
      <c r="FD121" s="50">
        <v>0</v>
      </c>
      <c r="FE121" s="50">
        <v>0</v>
      </c>
      <c r="FF121" s="50">
        <v>155.99999999998909</v>
      </c>
      <c r="FG121" s="465"/>
      <c r="FH121" s="50">
        <v>0</v>
      </c>
      <c r="FI121" s="50">
        <v>0</v>
      </c>
      <c r="FJ121" s="50">
        <v>0</v>
      </c>
      <c r="FK121" s="50">
        <v>100.79999999998836</v>
      </c>
      <c r="FL121" s="465"/>
      <c r="FM121" s="50">
        <v>0</v>
      </c>
      <c r="FN121" s="50">
        <v>0</v>
      </c>
      <c r="FO121" s="50">
        <v>0</v>
      </c>
      <c r="FP121" s="50">
        <v>327.99999999998909</v>
      </c>
      <c r="FQ121" s="465"/>
      <c r="FR121" s="50">
        <v>0</v>
      </c>
      <c r="FS121" s="50">
        <v>0</v>
      </c>
      <c r="FT121" s="50">
        <v>0</v>
      </c>
      <c r="FU121" s="50">
        <v>0</v>
      </c>
      <c r="FV121" s="465"/>
      <c r="FW121" s="50">
        <v>0</v>
      </c>
      <c r="FX121" s="50">
        <v>0</v>
      </c>
      <c r="FY121" s="50">
        <v>0</v>
      </c>
      <c r="FZ121" s="50">
        <v>461.39999999999054</v>
      </c>
      <c r="GA121" s="465"/>
      <c r="GB121" s="50">
        <v>0</v>
      </c>
      <c r="GC121" s="50">
        <v>0</v>
      </c>
      <c r="GD121" s="50">
        <v>0</v>
      </c>
      <c r="GE121" s="50">
        <v>0</v>
      </c>
      <c r="GF121" s="465"/>
      <c r="GG121" s="50">
        <v>0</v>
      </c>
      <c r="GH121" s="50">
        <v>0</v>
      </c>
      <c r="GI121" s="50">
        <v>0</v>
      </c>
      <c r="GJ121" s="50">
        <v>847.09999999998763</v>
      </c>
      <c r="GK121" s="465"/>
      <c r="GL121" s="50">
        <v>0</v>
      </c>
      <c r="GM121" s="50">
        <v>0</v>
      </c>
      <c r="GN121" s="50">
        <v>0</v>
      </c>
      <c r="GO121" s="50">
        <v>233.99999999999636</v>
      </c>
      <c r="GP121" s="465"/>
      <c r="GV121" s="9"/>
      <c r="HE121" s="9"/>
      <c r="HN121" s="9"/>
      <c r="HW121" s="9"/>
      <c r="IF121" s="9"/>
      <c r="IO121" s="9"/>
      <c r="IX121" s="9"/>
      <c r="JG121" s="9"/>
      <c r="JP121" s="9"/>
      <c r="JY121" s="9"/>
      <c r="KH121" s="9"/>
      <c r="KQ121" s="9"/>
      <c r="KZ121" s="9"/>
      <c r="MA121" s="9"/>
      <c r="MJ121" s="9"/>
      <c r="MS121" s="9"/>
      <c r="NB121" s="9"/>
      <c r="NK121" s="9"/>
      <c r="NT121" s="9"/>
      <c r="NU121">
        <v>0</v>
      </c>
      <c r="NV121" s="9"/>
      <c r="NW121">
        <v>0</v>
      </c>
      <c r="NX121" s="9"/>
      <c r="NY121" s="21">
        <v>0</v>
      </c>
      <c r="NZ121" s="9"/>
      <c r="OA121">
        <v>0</v>
      </c>
    </row>
    <row r="122" spans="1:391" ht="18">
      <c r="A122" s="84" t="s">
        <v>1650</v>
      </c>
      <c r="B122" s="46">
        <f t="shared" si="3"/>
        <v>5259.2750000000096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5"/>
      <c r="I122" s="50">
        <v>13.75</v>
      </c>
      <c r="J122" s="50">
        <v>0</v>
      </c>
      <c r="K122" s="50">
        <v>0</v>
      </c>
      <c r="L122" s="50">
        <v>0</v>
      </c>
      <c r="M122" s="465"/>
      <c r="N122" s="50">
        <v>141.5</v>
      </c>
      <c r="O122" s="50">
        <v>0</v>
      </c>
      <c r="P122" s="50">
        <v>0</v>
      </c>
      <c r="Q122" s="50">
        <v>0</v>
      </c>
      <c r="R122" s="465"/>
      <c r="S122" s="453">
        <v>74.225000000000023</v>
      </c>
      <c r="T122" s="50">
        <v>0</v>
      </c>
      <c r="U122" s="498">
        <v>0</v>
      </c>
      <c r="V122" s="50">
        <v>0</v>
      </c>
      <c r="W122" s="465"/>
      <c r="X122" s="50">
        <v>49.449999999999932</v>
      </c>
      <c r="Y122" s="50">
        <v>0</v>
      </c>
      <c r="Z122" s="50">
        <v>0</v>
      </c>
      <c r="AA122" s="50">
        <v>0</v>
      </c>
      <c r="AB122" s="465"/>
      <c r="AC122" s="50">
        <v>80.649999999999977</v>
      </c>
      <c r="AD122" s="50">
        <v>0</v>
      </c>
      <c r="AE122" s="50">
        <v>0</v>
      </c>
      <c r="AF122" s="50">
        <v>0</v>
      </c>
      <c r="AG122" s="465"/>
      <c r="AH122" s="50">
        <v>98.500000000000213</v>
      </c>
      <c r="AI122" s="50">
        <v>0</v>
      </c>
      <c r="AJ122" s="50">
        <v>0</v>
      </c>
      <c r="AK122" s="50">
        <v>0</v>
      </c>
      <c r="AL122" s="465"/>
      <c r="AM122" s="453">
        <v>82.925000000000068</v>
      </c>
      <c r="AN122" s="453">
        <v>0</v>
      </c>
      <c r="AO122" s="453">
        <v>0</v>
      </c>
      <c r="AP122" s="50">
        <v>0</v>
      </c>
      <c r="AQ122" s="465"/>
      <c r="AR122" s="50">
        <v>33.600000000000819</v>
      </c>
      <c r="AS122" s="50">
        <v>0</v>
      </c>
      <c r="AT122" s="50">
        <v>0</v>
      </c>
      <c r="AU122" s="50">
        <v>0</v>
      </c>
      <c r="AV122" s="465"/>
      <c r="AW122" s="50">
        <v>0</v>
      </c>
      <c r="AX122" s="50">
        <v>0</v>
      </c>
      <c r="AY122" s="50">
        <v>0</v>
      </c>
      <c r="AZ122" s="50">
        <v>0</v>
      </c>
      <c r="BA122" s="465"/>
      <c r="BB122" s="50">
        <v>0</v>
      </c>
      <c r="BC122" s="50">
        <v>0</v>
      </c>
      <c r="BD122" s="50">
        <v>0</v>
      </c>
      <c r="BE122" s="50">
        <v>0</v>
      </c>
      <c r="BF122" s="465"/>
      <c r="BG122" s="50">
        <v>36.474999999999909</v>
      </c>
      <c r="BH122" s="50">
        <v>0</v>
      </c>
      <c r="BI122" s="50">
        <v>0</v>
      </c>
      <c r="BJ122" s="50">
        <v>0</v>
      </c>
      <c r="BK122" s="465"/>
      <c r="BL122" s="50">
        <v>0</v>
      </c>
      <c r="BM122" s="50">
        <v>0</v>
      </c>
      <c r="BN122" s="50">
        <v>0</v>
      </c>
      <c r="BO122" s="50">
        <v>0</v>
      </c>
      <c r="BP122" s="465"/>
      <c r="BQ122" s="50">
        <v>27.850000000000819</v>
      </c>
      <c r="BR122" s="50">
        <v>0</v>
      </c>
      <c r="BS122" s="50">
        <v>0</v>
      </c>
      <c r="BT122" s="50">
        <v>0</v>
      </c>
      <c r="BU122" s="465"/>
      <c r="BV122" s="50">
        <v>0</v>
      </c>
      <c r="BW122" s="50">
        <v>0</v>
      </c>
      <c r="BX122" s="50">
        <v>0</v>
      </c>
      <c r="BY122" s="50">
        <v>0</v>
      </c>
      <c r="BZ122" s="465"/>
      <c r="CA122" s="50">
        <v>0</v>
      </c>
      <c r="CB122" s="50">
        <v>0</v>
      </c>
      <c r="CC122" s="50">
        <v>0</v>
      </c>
      <c r="CD122" s="50">
        <v>0</v>
      </c>
      <c r="CE122" s="465"/>
      <c r="CF122" s="50">
        <v>0</v>
      </c>
      <c r="CG122" s="50">
        <v>0</v>
      </c>
      <c r="CH122" s="50">
        <v>0</v>
      </c>
      <c r="CI122" s="50">
        <v>0</v>
      </c>
      <c r="CJ122" s="465"/>
      <c r="CK122" s="50">
        <v>84.449999999999363</v>
      </c>
      <c r="CL122" s="50">
        <v>0</v>
      </c>
      <c r="CM122" s="50">
        <v>0</v>
      </c>
      <c r="CN122" s="50">
        <v>0</v>
      </c>
      <c r="CO122" s="465"/>
      <c r="CP122" s="528">
        <v>154.59999999999991</v>
      </c>
      <c r="CQ122" s="528">
        <v>0</v>
      </c>
      <c r="CR122" s="528">
        <v>0</v>
      </c>
      <c r="CS122" s="50">
        <v>0</v>
      </c>
      <c r="CT122" s="465"/>
      <c r="CU122" s="50">
        <v>0</v>
      </c>
      <c r="CV122" s="50">
        <v>0</v>
      </c>
      <c r="CW122" s="50">
        <v>0</v>
      </c>
      <c r="CX122" s="50">
        <v>0</v>
      </c>
      <c r="CY122" s="465"/>
      <c r="CZ122" s="50">
        <v>0</v>
      </c>
      <c r="DA122" s="50">
        <v>0</v>
      </c>
      <c r="DB122" s="50">
        <v>0</v>
      </c>
      <c r="DC122" s="50">
        <v>0</v>
      </c>
      <c r="DD122" s="465"/>
      <c r="DE122" s="528">
        <v>65.975000000001273</v>
      </c>
      <c r="DF122" s="528">
        <v>0</v>
      </c>
      <c r="DG122" s="528">
        <v>0</v>
      </c>
      <c r="DH122" s="50">
        <v>0</v>
      </c>
      <c r="DI122" s="465"/>
      <c r="DJ122" s="528">
        <v>189.70000000000005</v>
      </c>
      <c r="DK122" s="528">
        <v>0</v>
      </c>
      <c r="DL122" s="528">
        <v>0</v>
      </c>
      <c r="DM122" s="50">
        <v>0</v>
      </c>
      <c r="DN122" s="465"/>
      <c r="DO122" s="50">
        <v>0</v>
      </c>
      <c r="DP122" s="50">
        <v>0</v>
      </c>
      <c r="DQ122" s="50">
        <v>0</v>
      </c>
      <c r="DR122" s="50">
        <v>0</v>
      </c>
      <c r="DS122" s="465"/>
      <c r="DT122" s="50">
        <v>0</v>
      </c>
      <c r="DU122" s="50">
        <v>1970.0499999999993</v>
      </c>
      <c r="DV122" s="50">
        <v>0</v>
      </c>
      <c r="DW122" s="50">
        <v>0</v>
      </c>
      <c r="DX122" s="465"/>
      <c r="DY122" s="50">
        <v>0</v>
      </c>
      <c r="DZ122" s="50">
        <v>0</v>
      </c>
      <c r="EA122" s="50">
        <v>0</v>
      </c>
      <c r="EB122" s="50">
        <v>0</v>
      </c>
      <c r="EC122" s="465"/>
      <c r="ED122" s="50">
        <v>0</v>
      </c>
      <c r="EE122" s="50">
        <v>0</v>
      </c>
      <c r="EF122" s="50">
        <v>0</v>
      </c>
      <c r="EG122" s="50">
        <v>0</v>
      </c>
      <c r="EH122" s="465"/>
      <c r="EI122" s="50">
        <v>0</v>
      </c>
      <c r="EJ122" s="50">
        <v>140.04999999999995</v>
      </c>
      <c r="EK122" s="50">
        <v>0</v>
      </c>
      <c r="EL122" s="50">
        <v>0</v>
      </c>
      <c r="EM122" s="465"/>
      <c r="EN122" s="50">
        <v>0</v>
      </c>
      <c r="EO122" s="50">
        <v>134.90000000000055</v>
      </c>
      <c r="EP122" s="50">
        <v>0</v>
      </c>
      <c r="EQ122" s="50">
        <v>0</v>
      </c>
      <c r="ER122" s="465"/>
      <c r="ES122" s="50">
        <v>0</v>
      </c>
      <c r="ET122" s="50">
        <v>0</v>
      </c>
      <c r="EU122" s="50">
        <v>0</v>
      </c>
      <c r="EV122" s="50">
        <v>0</v>
      </c>
      <c r="EW122" s="465"/>
      <c r="EX122" s="50">
        <v>0</v>
      </c>
      <c r="EY122" s="50">
        <v>1197.9000000000051</v>
      </c>
      <c r="EZ122" s="50">
        <v>0</v>
      </c>
      <c r="FA122" s="50">
        <v>0</v>
      </c>
      <c r="FB122" s="465"/>
      <c r="FC122" s="50">
        <v>0</v>
      </c>
      <c r="FD122" s="50">
        <v>16.500000000000455</v>
      </c>
      <c r="FE122" s="50">
        <v>0</v>
      </c>
      <c r="FF122" s="50">
        <v>0</v>
      </c>
      <c r="FG122" s="465"/>
      <c r="FH122" s="50">
        <v>0</v>
      </c>
      <c r="FI122" s="50">
        <v>0</v>
      </c>
      <c r="FJ122" s="50">
        <v>0</v>
      </c>
      <c r="FK122" s="50">
        <v>0</v>
      </c>
      <c r="FL122" s="465"/>
      <c r="FM122" s="50">
        <v>0</v>
      </c>
      <c r="FN122" s="50">
        <v>0</v>
      </c>
      <c r="FO122" s="50">
        <v>0</v>
      </c>
      <c r="FP122" s="50">
        <v>0</v>
      </c>
      <c r="FQ122" s="465"/>
      <c r="FR122" s="50">
        <v>0</v>
      </c>
      <c r="FS122" s="50">
        <v>0</v>
      </c>
      <c r="FT122" s="50">
        <v>0</v>
      </c>
      <c r="FU122" s="50">
        <v>0</v>
      </c>
      <c r="FV122" s="465"/>
      <c r="FW122" s="50">
        <v>0</v>
      </c>
      <c r="FX122" s="50">
        <v>51.100000000000136</v>
      </c>
      <c r="FY122" s="50">
        <v>0</v>
      </c>
      <c r="FZ122" s="50">
        <v>0</v>
      </c>
      <c r="GA122" s="465"/>
      <c r="GB122" s="50">
        <v>0</v>
      </c>
      <c r="GC122" s="50">
        <v>0</v>
      </c>
      <c r="GD122" s="50">
        <v>0</v>
      </c>
      <c r="GE122" s="50">
        <v>0</v>
      </c>
      <c r="GF122" s="465"/>
      <c r="GG122" s="50">
        <v>0</v>
      </c>
      <c r="GH122" s="50">
        <v>468.49999999999727</v>
      </c>
      <c r="GI122" s="50">
        <v>0</v>
      </c>
      <c r="GJ122" s="50">
        <v>0</v>
      </c>
      <c r="GK122" s="465"/>
      <c r="GL122" s="50">
        <v>0</v>
      </c>
      <c r="GM122" s="50">
        <v>77.250000000003638</v>
      </c>
      <c r="GN122" s="50">
        <v>0</v>
      </c>
      <c r="GO122" s="50">
        <v>0</v>
      </c>
      <c r="GP122" s="465"/>
      <c r="GV122" s="9"/>
      <c r="HE122" s="9"/>
      <c r="HN122" s="9"/>
      <c r="HW122" s="9"/>
      <c r="IF122" s="9"/>
      <c r="IO122" s="9"/>
      <c r="IX122" s="9"/>
      <c r="JG122" s="9"/>
      <c r="JP122" s="9"/>
      <c r="JY122" s="9"/>
      <c r="KH122" s="9"/>
      <c r="KQ122" s="9"/>
      <c r="KZ122" s="9"/>
      <c r="MA122" s="9"/>
      <c r="MJ122" s="9"/>
      <c r="MS122" s="9"/>
      <c r="NB122" s="9"/>
      <c r="NK122" s="9"/>
      <c r="NT122" s="9"/>
      <c r="NU122">
        <v>0</v>
      </c>
      <c r="NV122" s="9"/>
      <c r="NW122">
        <v>0</v>
      </c>
      <c r="NX122" s="9"/>
      <c r="NY122">
        <v>0</v>
      </c>
      <c r="NZ122" s="9"/>
      <c r="OA122">
        <v>0</v>
      </c>
    </row>
    <row r="123" spans="1:391" ht="18">
      <c r="A123" s="41" t="s">
        <v>29</v>
      </c>
      <c r="B123" s="46">
        <f t="shared" si="3"/>
        <v>11008.624999999978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5"/>
      <c r="I123" s="50">
        <v>0</v>
      </c>
      <c r="J123" s="50">
        <v>0</v>
      </c>
      <c r="K123" s="50">
        <v>0</v>
      </c>
      <c r="L123" s="50">
        <v>0</v>
      </c>
      <c r="M123" s="465"/>
      <c r="N123" s="50">
        <v>0</v>
      </c>
      <c r="O123" s="50">
        <v>211.14999999999998</v>
      </c>
      <c r="P123" s="50">
        <v>0</v>
      </c>
      <c r="Q123" s="50">
        <v>0</v>
      </c>
      <c r="R123" s="465"/>
      <c r="S123" s="453">
        <v>0</v>
      </c>
      <c r="T123" s="50">
        <v>73</v>
      </c>
      <c r="U123" s="498">
        <v>0</v>
      </c>
      <c r="V123" s="50">
        <v>0</v>
      </c>
      <c r="W123" s="465"/>
      <c r="X123" s="50">
        <v>0</v>
      </c>
      <c r="Y123" s="50">
        <v>180.8499999999998</v>
      </c>
      <c r="Z123" s="50">
        <v>0</v>
      </c>
      <c r="AA123" s="50">
        <v>0</v>
      </c>
      <c r="AB123" s="465"/>
      <c r="AC123" s="50">
        <v>0</v>
      </c>
      <c r="AD123" s="50">
        <v>227.79999999999984</v>
      </c>
      <c r="AE123" s="50">
        <v>0</v>
      </c>
      <c r="AF123" s="50">
        <v>0</v>
      </c>
      <c r="AG123" s="465"/>
      <c r="AH123" s="50">
        <v>0</v>
      </c>
      <c r="AI123" s="50">
        <v>428.99999999999955</v>
      </c>
      <c r="AJ123" s="50">
        <v>0</v>
      </c>
      <c r="AK123" s="50">
        <v>0</v>
      </c>
      <c r="AL123" s="465"/>
      <c r="AM123" s="453">
        <v>0</v>
      </c>
      <c r="AN123" s="453">
        <v>325.64999999999986</v>
      </c>
      <c r="AO123" s="453">
        <v>0</v>
      </c>
      <c r="AP123" s="50">
        <v>0</v>
      </c>
      <c r="AQ123" s="465"/>
      <c r="AR123" s="50">
        <v>0</v>
      </c>
      <c r="AS123" s="50">
        <v>23.249999999999773</v>
      </c>
      <c r="AT123" s="50">
        <v>0</v>
      </c>
      <c r="AU123" s="50">
        <v>0</v>
      </c>
      <c r="AV123" s="465"/>
      <c r="AW123" s="50">
        <v>0</v>
      </c>
      <c r="AX123" s="50">
        <v>123.44999999999936</v>
      </c>
      <c r="AY123" s="50">
        <v>0</v>
      </c>
      <c r="AZ123" s="50">
        <v>0</v>
      </c>
      <c r="BA123" s="465"/>
      <c r="BB123" s="50">
        <v>0</v>
      </c>
      <c r="BC123" s="50">
        <v>105.89999999999964</v>
      </c>
      <c r="BD123" s="50">
        <v>0</v>
      </c>
      <c r="BE123" s="50">
        <v>0</v>
      </c>
      <c r="BF123" s="465"/>
      <c r="BG123" s="50">
        <v>0</v>
      </c>
      <c r="BH123" s="50">
        <v>195.59999999999968</v>
      </c>
      <c r="BI123" s="50">
        <v>0</v>
      </c>
      <c r="BJ123" s="50">
        <v>0</v>
      </c>
      <c r="BK123" s="465"/>
      <c r="BL123" s="50">
        <v>0</v>
      </c>
      <c r="BM123" s="50">
        <v>60.499999999999545</v>
      </c>
      <c r="BN123" s="50">
        <v>0</v>
      </c>
      <c r="BO123" s="50">
        <v>0</v>
      </c>
      <c r="BP123" s="465"/>
      <c r="BQ123" s="50">
        <v>0</v>
      </c>
      <c r="BR123" s="50">
        <v>146.59999999999991</v>
      </c>
      <c r="BS123" s="50">
        <v>0</v>
      </c>
      <c r="BT123" s="50">
        <v>0</v>
      </c>
      <c r="BU123" s="465"/>
      <c r="BV123" s="50">
        <v>0</v>
      </c>
      <c r="BW123" s="50">
        <v>445.84999999999991</v>
      </c>
      <c r="BX123" s="50">
        <v>0</v>
      </c>
      <c r="BY123" s="50">
        <v>0</v>
      </c>
      <c r="BZ123" s="465"/>
      <c r="CA123" s="50">
        <v>0</v>
      </c>
      <c r="CB123" s="50">
        <v>293.84999999999854</v>
      </c>
      <c r="CC123" s="50">
        <v>0</v>
      </c>
      <c r="CD123" s="50">
        <v>0</v>
      </c>
      <c r="CE123" s="465"/>
      <c r="CF123" s="50">
        <v>0</v>
      </c>
      <c r="CG123" s="50">
        <v>189.25</v>
      </c>
      <c r="CH123" s="50">
        <v>0</v>
      </c>
      <c r="CI123" s="50">
        <v>0</v>
      </c>
      <c r="CJ123" s="465"/>
      <c r="CK123" s="50">
        <v>0</v>
      </c>
      <c r="CL123" s="50">
        <v>171.650000000001</v>
      </c>
      <c r="CM123" s="50">
        <v>0</v>
      </c>
      <c r="CN123" s="50">
        <v>0</v>
      </c>
      <c r="CO123" s="465"/>
      <c r="CP123" s="528">
        <v>0</v>
      </c>
      <c r="CQ123" s="528">
        <v>295.70000000000073</v>
      </c>
      <c r="CR123" s="528">
        <v>0</v>
      </c>
      <c r="CS123" s="50">
        <v>0</v>
      </c>
      <c r="CT123" s="465"/>
      <c r="CU123" s="50">
        <v>0</v>
      </c>
      <c r="CV123" s="50">
        <v>257.07500000000073</v>
      </c>
      <c r="CW123" s="50">
        <v>0</v>
      </c>
      <c r="CX123" s="50">
        <v>0</v>
      </c>
      <c r="CY123" s="465"/>
      <c r="CZ123" s="50">
        <v>0</v>
      </c>
      <c r="DA123" s="50">
        <v>79.650000000001455</v>
      </c>
      <c r="DB123" s="50">
        <v>0</v>
      </c>
      <c r="DC123" s="50">
        <v>0</v>
      </c>
      <c r="DD123" s="465"/>
      <c r="DE123" s="528">
        <v>0</v>
      </c>
      <c r="DF123" s="528">
        <v>413.60000000000127</v>
      </c>
      <c r="DG123" s="528">
        <v>0</v>
      </c>
      <c r="DH123" s="50">
        <v>0</v>
      </c>
      <c r="DI123" s="465"/>
      <c r="DJ123" s="528">
        <v>0</v>
      </c>
      <c r="DK123" s="528">
        <v>292.95000000000073</v>
      </c>
      <c r="DL123" s="528">
        <v>0</v>
      </c>
      <c r="DM123" s="50">
        <v>0</v>
      </c>
      <c r="DN123" s="465"/>
      <c r="DO123" s="50">
        <v>0</v>
      </c>
      <c r="DP123" s="50">
        <v>296.35000000000036</v>
      </c>
      <c r="DQ123" s="50">
        <v>0</v>
      </c>
      <c r="DR123" s="50">
        <v>0</v>
      </c>
      <c r="DS123" s="465"/>
      <c r="DT123" s="50">
        <v>0</v>
      </c>
      <c r="DU123" s="50">
        <v>0</v>
      </c>
      <c r="DV123" s="50">
        <v>2384.4750000000431</v>
      </c>
      <c r="DW123" s="50">
        <v>0</v>
      </c>
      <c r="DX123" s="465"/>
      <c r="DY123" s="50">
        <v>0</v>
      </c>
      <c r="DZ123" s="50">
        <v>0</v>
      </c>
      <c r="EA123" s="50">
        <v>0</v>
      </c>
      <c r="EB123" s="50">
        <v>0</v>
      </c>
      <c r="EC123" s="465"/>
      <c r="ED123" s="50">
        <v>0</v>
      </c>
      <c r="EE123" s="50">
        <v>0</v>
      </c>
      <c r="EF123" s="50">
        <v>31.499999999998636</v>
      </c>
      <c r="EG123" s="50">
        <v>0</v>
      </c>
      <c r="EH123" s="465"/>
      <c r="EI123" s="50">
        <v>0</v>
      </c>
      <c r="EJ123" s="50">
        <v>0</v>
      </c>
      <c r="EK123" s="50">
        <v>131.54999999999973</v>
      </c>
      <c r="EL123" s="50">
        <v>0</v>
      </c>
      <c r="EM123" s="465"/>
      <c r="EN123" s="50">
        <v>0</v>
      </c>
      <c r="EO123" s="50">
        <v>0</v>
      </c>
      <c r="EP123" s="50">
        <v>237.97499999999945</v>
      </c>
      <c r="EQ123" s="50">
        <v>0</v>
      </c>
      <c r="ER123" s="465"/>
      <c r="ES123" s="50">
        <v>0</v>
      </c>
      <c r="ET123" s="50">
        <v>0</v>
      </c>
      <c r="EU123" s="50">
        <v>0</v>
      </c>
      <c r="EV123" s="50">
        <v>0</v>
      </c>
      <c r="EW123" s="465"/>
      <c r="EX123" s="50">
        <v>0</v>
      </c>
      <c r="EY123" s="50">
        <v>0</v>
      </c>
      <c r="EZ123" s="50">
        <v>1460.2499999999454</v>
      </c>
      <c r="FA123" s="50">
        <v>0</v>
      </c>
      <c r="FB123" s="465"/>
      <c r="FC123" s="50">
        <v>0</v>
      </c>
      <c r="FD123" s="50">
        <v>0</v>
      </c>
      <c r="FE123" s="50">
        <v>234.74999999999864</v>
      </c>
      <c r="FF123" s="50">
        <v>0</v>
      </c>
      <c r="FG123" s="465"/>
      <c r="FH123" s="50">
        <v>0</v>
      </c>
      <c r="FI123" s="50">
        <v>0</v>
      </c>
      <c r="FJ123" s="50">
        <v>0</v>
      </c>
      <c r="FK123" s="50">
        <v>0</v>
      </c>
      <c r="FL123" s="465"/>
      <c r="FM123" s="50">
        <v>0</v>
      </c>
      <c r="FN123" s="50">
        <v>0</v>
      </c>
      <c r="FO123" s="50">
        <v>0</v>
      </c>
      <c r="FP123" s="50">
        <v>0</v>
      </c>
      <c r="FQ123" s="465"/>
      <c r="FR123" s="50">
        <v>0</v>
      </c>
      <c r="FS123" s="50">
        <v>0</v>
      </c>
      <c r="FT123" s="50">
        <v>0</v>
      </c>
      <c r="FU123" s="50">
        <v>0</v>
      </c>
      <c r="FV123" s="465"/>
      <c r="FW123" s="50">
        <v>0</v>
      </c>
      <c r="FX123" s="50">
        <v>0</v>
      </c>
      <c r="FY123" s="50">
        <v>269.17499999999836</v>
      </c>
      <c r="FZ123" s="50">
        <v>0</v>
      </c>
      <c r="GA123" s="465"/>
      <c r="GB123" s="50">
        <v>0</v>
      </c>
      <c r="GC123" s="50">
        <v>0</v>
      </c>
      <c r="GD123" s="50">
        <v>0</v>
      </c>
      <c r="GE123" s="50">
        <v>0</v>
      </c>
      <c r="GF123" s="465"/>
      <c r="GG123" s="50">
        <v>0</v>
      </c>
      <c r="GH123" s="50">
        <v>0</v>
      </c>
      <c r="GI123" s="50">
        <v>425.54999999999563</v>
      </c>
      <c r="GJ123" s="50">
        <v>0</v>
      </c>
      <c r="GK123" s="465"/>
      <c r="GL123" s="50">
        <v>0</v>
      </c>
      <c r="GM123" s="50">
        <v>0</v>
      </c>
      <c r="GN123" s="50">
        <v>175.49999999999454</v>
      </c>
      <c r="GO123" s="50">
        <v>0</v>
      </c>
      <c r="GP123" s="465"/>
      <c r="GU123" s="18"/>
      <c r="GV123" s="9"/>
      <c r="HD123" s="18"/>
      <c r="HE123" s="9"/>
      <c r="HM123" s="18"/>
      <c r="HN123" s="9"/>
      <c r="HW123" s="9"/>
      <c r="IF123" s="9"/>
      <c r="IO123" s="9"/>
      <c r="IX123" s="9"/>
      <c r="JG123" s="9"/>
      <c r="JP123" s="9"/>
      <c r="JY123" s="9"/>
      <c r="KH123" s="9"/>
      <c r="KQ123" s="9"/>
      <c r="KZ123" s="9"/>
      <c r="MA123" s="9"/>
      <c r="MJ123" s="9"/>
      <c r="MS123" s="9"/>
      <c r="NB123" s="9"/>
      <c r="NK123" s="9"/>
      <c r="NT123" s="9"/>
      <c r="NU123">
        <v>0</v>
      </c>
      <c r="NV123" s="9"/>
      <c r="NW123">
        <v>0</v>
      </c>
      <c r="NX123" s="9"/>
      <c r="NY123">
        <v>819.22500000000355</v>
      </c>
      <c r="NZ123" s="9"/>
      <c r="OA123">
        <v>0</v>
      </c>
    </row>
    <row r="124" spans="1:391" ht="18">
      <c r="A124" s="84" t="s">
        <v>1648</v>
      </c>
      <c r="B124" s="46">
        <f t="shared" si="3"/>
        <v>4633.7000000000426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5"/>
      <c r="I124" s="50">
        <v>11.000000000000014</v>
      </c>
      <c r="J124" s="50">
        <v>0</v>
      </c>
      <c r="K124" s="50">
        <v>0</v>
      </c>
      <c r="L124" s="50">
        <v>0</v>
      </c>
      <c r="M124" s="465"/>
      <c r="N124" s="50">
        <v>113.12500000000011</v>
      </c>
      <c r="O124" s="50">
        <v>0</v>
      </c>
      <c r="P124" s="50">
        <v>0</v>
      </c>
      <c r="Q124" s="50">
        <v>0</v>
      </c>
      <c r="R124" s="465"/>
      <c r="S124" s="453">
        <v>19.425000000000068</v>
      </c>
      <c r="T124" s="50">
        <v>0</v>
      </c>
      <c r="U124" s="498">
        <v>0</v>
      </c>
      <c r="V124" s="50">
        <v>0</v>
      </c>
      <c r="W124" s="465"/>
      <c r="X124" s="50">
        <v>15.875000000000114</v>
      </c>
      <c r="Y124" s="50">
        <v>0</v>
      </c>
      <c r="Z124" s="50">
        <v>0</v>
      </c>
      <c r="AA124" s="50">
        <v>0</v>
      </c>
      <c r="AB124" s="465"/>
      <c r="AC124" s="50">
        <v>91.550000000000011</v>
      </c>
      <c r="AD124" s="50">
        <v>0</v>
      </c>
      <c r="AE124" s="50">
        <v>0</v>
      </c>
      <c r="AF124" s="50">
        <v>0</v>
      </c>
      <c r="AG124" s="465"/>
      <c r="AH124" s="50">
        <v>22.049999999999955</v>
      </c>
      <c r="AI124" s="50">
        <v>0</v>
      </c>
      <c r="AJ124" s="50">
        <v>0</v>
      </c>
      <c r="AK124" s="50">
        <v>0</v>
      </c>
      <c r="AL124" s="465"/>
      <c r="AM124" s="453">
        <v>75.975000000000023</v>
      </c>
      <c r="AN124" s="453">
        <v>0</v>
      </c>
      <c r="AO124" s="453">
        <v>0</v>
      </c>
      <c r="AP124" s="50">
        <v>0</v>
      </c>
      <c r="AQ124" s="465"/>
      <c r="AR124" s="50">
        <v>0</v>
      </c>
      <c r="AS124" s="50">
        <v>0</v>
      </c>
      <c r="AT124" s="50">
        <v>0</v>
      </c>
      <c r="AU124" s="50">
        <v>0</v>
      </c>
      <c r="AV124" s="465"/>
      <c r="AW124" s="50">
        <v>0</v>
      </c>
      <c r="AX124" s="50">
        <v>0</v>
      </c>
      <c r="AY124" s="50">
        <v>0</v>
      </c>
      <c r="AZ124" s="50">
        <v>0</v>
      </c>
      <c r="BA124" s="465"/>
      <c r="BB124" s="50">
        <v>0</v>
      </c>
      <c r="BC124" s="50">
        <v>0</v>
      </c>
      <c r="BD124" s="50">
        <v>0</v>
      </c>
      <c r="BE124" s="50">
        <v>0</v>
      </c>
      <c r="BF124" s="465"/>
      <c r="BG124" s="50">
        <v>25.075000000000728</v>
      </c>
      <c r="BH124" s="50">
        <v>0</v>
      </c>
      <c r="BI124" s="50">
        <v>0</v>
      </c>
      <c r="BJ124" s="50">
        <v>0</v>
      </c>
      <c r="BK124" s="465"/>
      <c r="BL124" s="50">
        <v>0</v>
      </c>
      <c r="BM124" s="50">
        <v>0</v>
      </c>
      <c r="BN124" s="50">
        <v>0</v>
      </c>
      <c r="BO124" s="50">
        <v>0</v>
      </c>
      <c r="BP124" s="465"/>
      <c r="BQ124" s="50">
        <v>45.950000000000728</v>
      </c>
      <c r="BR124" s="50">
        <v>0</v>
      </c>
      <c r="BS124" s="50">
        <v>0</v>
      </c>
      <c r="BT124" s="50">
        <v>0</v>
      </c>
      <c r="BU124" s="465"/>
      <c r="BV124" s="50">
        <v>0</v>
      </c>
      <c r="BW124" s="50">
        <v>0</v>
      </c>
      <c r="BX124" s="50">
        <v>0</v>
      </c>
      <c r="BY124" s="50">
        <v>0</v>
      </c>
      <c r="BZ124" s="465"/>
      <c r="CA124" s="50">
        <v>0</v>
      </c>
      <c r="CB124" s="50">
        <v>0</v>
      </c>
      <c r="CC124" s="50">
        <v>0</v>
      </c>
      <c r="CD124" s="50">
        <v>0</v>
      </c>
      <c r="CE124" s="465"/>
      <c r="CF124" s="50">
        <v>0</v>
      </c>
      <c r="CG124" s="50">
        <v>0</v>
      </c>
      <c r="CH124" s="50">
        <v>0</v>
      </c>
      <c r="CI124" s="50">
        <v>0</v>
      </c>
      <c r="CJ124" s="465"/>
      <c r="CK124" s="50">
        <v>51.800000000001091</v>
      </c>
      <c r="CL124" s="50">
        <v>0</v>
      </c>
      <c r="CM124" s="50">
        <v>0</v>
      </c>
      <c r="CN124" s="50">
        <v>0</v>
      </c>
      <c r="CO124" s="465"/>
      <c r="CP124" s="528">
        <v>111.95000000000027</v>
      </c>
      <c r="CQ124" s="528">
        <v>0</v>
      </c>
      <c r="CR124" s="528">
        <v>0</v>
      </c>
      <c r="CS124" s="50">
        <v>0</v>
      </c>
      <c r="CT124" s="465"/>
      <c r="CU124" s="50">
        <v>0</v>
      </c>
      <c r="CV124" s="50">
        <v>0</v>
      </c>
      <c r="CW124" s="50">
        <v>0</v>
      </c>
      <c r="CX124" s="50">
        <v>0</v>
      </c>
      <c r="CY124" s="465"/>
      <c r="CZ124" s="50">
        <v>0</v>
      </c>
      <c r="DA124" s="50">
        <v>0</v>
      </c>
      <c r="DB124" s="50">
        <v>0</v>
      </c>
      <c r="DC124" s="50">
        <v>0</v>
      </c>
      <c r="DD124" s="465"/>
      <c r="DE124" s="528">
        <v>233.60000000000082</v>
      </c>
      <c r="DF124" s="528">
        <v>0</v>
      </c>
      <c r="DG124" s="528">
        <v>0</v>
      </c>
      <c r="DH124" s="50">
        <v>0</v>
      </c>
      <c r="DI124" s="465"/>
      <c r="DJ124" s="528">
        <v>147.32500000000005</v>
      </c>
      <c r="DK124" s="528">
        <v>0</v>
      </c>
      <c r="DL124" s="528">
        <v>0</v>
      </c>
      <c r="DM124" s="50">
        <v>0</v>
      </c>
      <c r="DN124" s="465"/>
      <c r="DO124" s="50">
        <v>0</v>
      </c>
      <c r="DP124" s="50">
        <v>0</v>
      </c>
      <c r="DQ124" s="50">
        <v>0</v>
      </c>
      <c r="DR124" s="50">
        <v>0</v>
      </c>
      <c r="DS124" s="465"/>
      <c r="DT124" s="50">
        <v>0</v>
      </c>
      <c r="DU124" s="50">
        <v>1847.5500000000011</v>
      </c>
      <c r="DV124" s="50">
        <v>0</v>
      </c>
      <c r="DW124" s="50">
        <v>0</v>
      </c>
      <c r="DX124" s="465"/>
      <c r="DY124" s="50">
        <v>0</v>
      </c>
      <c r="DZ124" s="50">
        <v>0</v>
      </c>
      <c r="EA124" s="50">
        <v>0</v>
      </c>
      <c r="EB124" s="50">
        <v>0</v>
      </c>
      <c r="EC124" s="465"/>
      <c r="ED124" s="50">
        <v>0</v>
      </c>
      <c r="EE124" s="50">
        <v>0</v>
      </c>
      <c r="EF124" s="50">
        <v>0</v>
      </c>
      <c r="EG124" s="50">
        <v>0</v>
      </c>
      <c r="EH124" s="465"/>
      <c r="EI124" s="50">
        <v>0</v>
      </c>
      <c r="EJ124" s="50">
        <v>34.200000000000045</v>
      </c>
      <c r="EK124" s="50">
        <v>0</v>
      </c>
      <c r="EL124" s="50">
        <v>0</v>
      </c>
      <c r="EM124" s="465"/>
      <c r="EN124" s="50">
        <v>0</v>
      </c>
      <c r="EO124" s="50">
        <v>125.95000000000164</v>
      </c>
      <c r="EP124" s="50">
        <v>0</v>
      </c>
      <c r="EQ124" s="50">
        <v>0</v>
      </c>
      <c r="ER124" s="465"/>
      <c r="ES124" s="50">
        <v>0</v>
      </c>
      <c r="ET124" s="50">
        <v>0</v>
      </c>
      <c r="EU124" s="50">
        <v>0</v>
      </c>
      <c r="EV124" s="50">
        <v>0</v>
      </c>
      <c r="EW124" s="465"/>
      <c r="EX124" s="50">
        <v>0</v>
      </c>
      <c r="EY124" s="50">
        <v>897.85000000002856</v>
      </c>
      <c r="EZ124" s="50">
        <v>0</v>
      </c>
      <c r="FA124" s="50">
        <v>0</v>
      </c>
      <c r="FB124" s="465"/>
      <c r="FC124" s="50">
        <v>0</v>
      </c>
      <c r="FD124" s="50">
        <v>71.5</v>
      </c>
      <c r="FE124" s="50">
        <v>0</v>
      </c>
      <c r="FF124" s="50">
        <v>0</v>
      </c>
      <c r="FG124" s="465"/>
      <c r="FH124" s="50">
        <v>0</v>
      </c>
      <c r="FI124" s="50">
        <v>0</v>
      </c>
      <c r="FJ124" s="50">
        <v>0</v>
      </c>
      <c r="FK124" s="50">
        <v>0</v>
      </c>
      <c r="FL124" s="465"/>
      <c r="FM124" s="50">
        <v>0</v>
      </c>
      <c r="FN124" s="50">
        <v>0</v>
      </c>
      <c r="FO124" s="50">
        <v>0</v>
      </c>
      <c r="FP124" s="50">
        <v>0</v>
      </c>
      <c r="FQ124" s="465"/>
      <c r="FR124" s="50">
        <v>0</v>
      </c>
      <c r="FS124" s="50">
        <v>0</v>
      </c>
      <c r="FT124" s="50">
        <v>0</v>
      </c>
      <c r="FU124" s="50">
        <v>0</v>
      </c>
      <c r="FV124" s="465"/>
      <c r="FW124" s="50">
        <v>0</v>
      </c>
      <c r="FX124" s="50">
        <v>182.79999999999995</v>
      </c>
      <c r="FY124" s="50">
        <v>0</v>
      </c>
      <c r="FZ124" s="50">
        <v>0</v>
      </c>
      <c r="GA124" s="465"/>
      <c r="GB124" s="50">
        <v>0</v>
      </c>
      <c r="GC124" s="50">
        <v>0</v>
      </c>
      <c r="GD124" s="50">
        <v>0</v>
      </c>
      <c r="GE124" s="50">
        <v>0</v>
      </c>
      <c r="GF124" s="465"/>
      <c r="GG124" s="50">
        <v>0</v>
      </c>
      <c r="GH124" s="50">
        <v>269.55000000000382</v>
      </c>
      <c r="GI124" s="50">
        <v>0</v>
      </c>
      <c r="GJ124" s="50">
        <v>0</v>
      </c>
      <c r="GK124" s="465"/>
      <c r="GL124" s="50">
        <v>0</v>
      </c>
      <c r="GM124" s="50">
        <v>179.75000000000364</v>
      </c>
      <c r="GN124" s="50">
        <v>0</v>
      </c>
      <c r="GO124" s="50">
        <v>0</v>
      </c>
      <c r="GP124" s="465"/>
      <c r="GV124" s="9"/>
      <c r="HE124" s="9"/>
      <c r="HN124" s="9"/>
      <c r="HW124" s="9"/>
      <c r="IF124" s="9"/>
      <c r="IO124" s="9"/>
      <c r="IX124" s="9"/>
      <c r="JG124" s="9"/>
      <c r="JP124" s="9"/>
      <c r="JY124" s="9"/>
      <c r="KH124" s="9"/>
      <c r="KQ124" s="9"/>
      <c r="KZ124" s="9"/>
      <c r="MA124" s="9"/>
      <c r="MJ124" s="9"/>
      <c r="MS124" s="9"/>
      <c r="NB124" s="9"/>
      <c r="NK124" s="9"/>
      <c r="NT124" s="9"/>
      <c r="NU124">
        <v>0</v>
      </c>
      <c r="NV124" s="9"/>
      <c r="NW124">
        <v>0</v>
      </c>
      <c r="NX124" s="9"/>
      <c r="NY124">
        <v>0</v>
      </c>
      <c r="NZ124" s="9"/>
      <c r="OA124">
        <v>0</v>
      </c>
    </row>
    <row r="125" spans="1:391" ht="18">
      <c r="A125" s="40" t="s">
        <v>158</v>
      </c>
      <c r="B125" s="46">
        <f t="shared" si="3"/>
        <v>7688.9999999999754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5"/>
      <c r="I125" s="50">
        <v>27.624999999999986</v>
      </c>
      <c r="J125" s="50">
        <v>0</v>
      </c>
      <c r="K125" s="50">
        <v>0</v>
      </c>
      <c r="L125" s="50">
        <v>0</v>
      </c>
      <c r="M125" s="465"/>
      <c r="N125" s="50">
        <v>100.9500000000001</v>
      </c>
      <c r="O125" s="50">
        <v>0</v>
      </c>
      <c r="P125" s="50">
        <v>0</v>
      </c>
      <c r="Q125" s="50">
        <v>0</v>
      </c>
      <c r="R125" s="465"/>
      <c r="S125" s="453">
        <v>32.550000000000125</v>
      </c>
      <c r="T125" s="50">
        <v>0</v>
      </c>
      <c r="U125" s="498">
        <v>0</v>
      </c>
      <c r="V125" s="50">
        <v>0</v>
      </c>
      <c r="W125" s="465"/>
      <c r="X125" s="50">
        <v>52.800000000000068</v>
      </c>
      <c r="Y125" s="50">
        <v>0</v>
      </c>
      <c r="Z125" s="50">
        <v>0</v>
      </c>
      <c r="AA125" s="50">
        <v>0</v>
      </c>
      <c r="AB125" s="465"/>
      <c r="AC125" s="50">
        <v>106.30000000000001</v>
      </c>
      <c r="AD125" s="50">
        <v>0</v>
      </c>
      <c r="AE125" s="50">
        <v>0</v>
      </c>
      <c r="AF125" s="50">
        <v>0</v>
      </c>
      <c r="AG125" s="465"/>
      <c r="AH125" s="50">
        <v>59.499999999999545</v>
      </c>
      <c r="AI125" s="50">
        <v>0</v>
      </c>
      <c r="AJ125" s="50">
        <v>0</v>
      </c>
      <c r="AK125" s="50">
        <v>0</v>
      </c>
      <c r="AL125" s="465"/>
      <c r="AM125" s="453">
        <v>108.10000000000014</v>
      </c>
      <c r="AN125" s="453">
        <v>0</v>
      </c>
      <c r="AO125" s="453">
        <v>0</v>
      </c>
      <c r="AP125" s="50">
        <v>0</v>
      </c>
      <c r="AQ125" s="465"/>
      <c r="AR125" s="50">
        <v>2.375</v>
      </c>
      <c r="AS125" s="50">
        <v>0</v>
      </c>
      <c r="AT125" s="50">
        <v>0</v>
      </c>
      <c r="AU125" s="50">
        <v>0</v>
      </c>
      <c r="AV125" s="465"/>
      <c r="AW125" s="50">
        <v>0</v>
      </c>
      <c r="AX125" s="50">
        <v>0</v>
      </c>
      <c r="AY125" s="50">
        <v>0</v>
      </c>
      <c r="AZ125" s="50">
        <v>0</v>
      </c>
      <c r="BA125" s="465"/>
      <c r="BB125" s="50">
        <v>0</v>
      </c>
      <c r="BC125" s="50">
        <v>0</v>
      </c>
      <c r="BD125" s="50">
        <v>0</v>
      </c>
      <c r="BE125" s="50">
        <v>0</v>
      </c>
      <c r="BF125" s="465"/>
      <c r="BG125" s="50">
        <v>71.425000000000182</v>
      </c>
      <c r="BH125" s="50">
        <v>0</v>
      </c>
      <c r="BI125" s="50">
        <v>0</v>
      </c>
      <c r="BJ125" s="50">
        <v>0</v>
      </c>
      <c r="BK125" s="465"/>
      <c r="BL125" s="50">
        <v>0</v>
      </c>
      <c r="BM125" s="50">
        <v>0</v>
      </c>
      <c r="BN125" s="50">
        <v>0</v>
      </c>
      <c r="BO125" s="50">
        <v>0</v>
      </c>
      <c r="BP125" s="465"/>
      <c r="BQ125" s="50">
        <v>112.52500000000055</v>
      </c>
      <c r="BR125" s="50">
        <v>0</v>
      </c>
      <c r="BS125" s="50">
        <v>0</v>
      </c>
      <c r="BT125" s="50">
        <v>0</v>
      </c>
      <c r="BU125" s="465"/>
      <c r="BV125" s="50">
        <v>0</v>
      </c>
      <c r="BW125" s="50">
        <v>0</v>
      </c>
      <c r="BX125" s="50">
        <v>0</v>
      </c>
      <c r="BY125" s="50">
        <v>0</v>
      </c>
      <c r="BZ125" s="465"/>
      <c r="CA125" s="50">
        <v>33.624999999999773</v>
      </c>
      <c r="CB125" s="50">
        <v>0</v>
      </c>
      <c r="CC125" s="50">
        <v>0</v>
      </c>
      <c r="CD125" s="50">
        <v>0</v>
      </c>
      <c r="CE125" s="465"/>
      <c r="CF125" s="50">
        <v>0</v>
      </c>
      <c r="CG125" s="50">
        <v>0</v>
      </c>
      <c r="CH125" s="50">
        <v>0</v>
      </c>
      <c r="CI125" s="50">
        <v>0</v>
      </c>
      <c r="CJ125" s="465"/>
      <c r="CK125" s="50">
        <v>45.375</v>
      </c>
      <c r="CL125" s="50">
        <v>0</v>
      </c>
      <c r="CM125" s="50">
        <v>0</v>
      </c>
      <c r="CN125" s="50">
        <v>0</v>
      </c>
      <c r="CO125" s="465"/>
      <c r="CP125" s="528">
        <v>117.70000000000027</v>
      </c>
      <c r="CQ125" s="528">
        <v>0</v>
      </c>
      <c r="CR125" s="528">
        <v>0</v>
      </c>
      <c r="CS125" s="50">
        <v>0</v>
      </c>
      <c r="CT125" s="465"/>
      <c r="CU125" s="50">
        <v>0</v>
      </c>
      <c r="CV125" s="50">
        <v>0</v>
      </c>
      <c r="CW125" s="50">
        <v>0</v>
      </c>
      <c r="CX125" s="50">
        <v>0</v>
      </c>
      <c r="CY125" s="465"/>
      <c r="CZ125" s="50">
        <v>0</v>
      </c>
      <c r="DA125" s="50">
        <v>0</v>
      </c>
      <c r="DB125" s="50">
        <v>0</v>
      </c>
      <c r="DC125" s="50">
        <v>0</v>
      </c>
      <c r="DD125" s="465"/>
      <c r="DE125" s="528">
        <v>532.62499999999955</v>
      </c>
      <c r="DF125" s="528">
        <v>0</v>
      </c>
      <c r="DG125" s="528">
        <v>0</v>
      </c>
      <c r="DH125" s="50">
        <v>0</v>
      </c>
      <c r="DI125" s="465"/>
      <c r="DJ125" s="528">
        <v>165.34999999999991</v>
      </c>
      <c r="DK125" s="528">
        <v>0</v>
      </c>
      <c r="DL125" s="528">
        <v>0</v>
      </c>
      <c r="DM125" s="50">
        <v>0</v>
      </c>
      <c r="DN125" s="465"/>
      <c r="DO125" s="50">
        <v>0</v>
      </c>
      <c r="DP125" s="50">
        <v>0</v>
      </c>
      <c r="DQ125" s="50">
        <v>0</v>
      </c>
      <c r="DR125" s="50">
        <v>0</v>
      </c>
      <c r="DS125" s="465"/>
      <c r="DT125" s="50">
        <v>759.07499999999982</v>
      </c>
      <c r="DU125" s="50">
        <v>1677.1</v>
      </c>
      <c r="DV125" s="50">
        <v>0</v>
      </c>
      <c r="DW125" s="50">
        <v>0</v>
      </c>
      <c r="DX125" s="465"/>
      <c r="DY125" s="50">
        <v>0</v>
      </c>
      <c r="DZ125" s="50">
        <v>0</v>
      </c>
      <c r="EA125" s="50">
        <v>0</v>
      </c>
      <c r="EB125" s="50">
        <v>0</v>
      </c>
      <c r="EC125" s="465"/>
      <c r="ED125" s="50">
        <v>69.950000000000273</v>
      </c>
      <c r="EE125" s="50">
        <v>0</v>
      </c>
      <c r="EF125" s="50">
        <v>0</v>
      </c>
      <c r="EG125" s="50">
        <v>0</v>
      </c>
      <c r="EH125" s="465"/>
      <c r="EI125" s="50">
        <v>30.299999999999727</v>
      </c>
      <c r="EJ125" s="50">
        <v>46.850000000000136</v>
      </c>
      <c r="EK125" s="50">
        <v>0</v>
      </c>
      <c r="EL125" s="50">
        <v>0</v>
      </c>
      <c r="EM125" s="465"/>
      <c r="EN125" s="50">
        <v>95.949999999999818</v>
      </c>
      <c r="EO125" s="50">
        <v>183.09999999999945</v>
      </c>
      <c r="EP125" s="50">
        <v>0</v>
      </c>
      <c r="EQ125" s="50">
        <v>0</v>
      </c>
      <c r="ER125" s="465"/>
      <c r="ES125" s="50">
        <v>27.499999999999091</v>
      </c>
      <c r="ET125" s="50">
        <v>0</v>
      </c>
      <c r="EU125" s="50">
        <v>0</v>
      </c>
      <c r="EV125" s="50">
        <v>0</v>
      </c>
      <c r="EW125" s="465"/>
      <c r="EX125" s="50">
        <v>909.82499999999982</v>
      </c>
      <c r="EY125" s="50">
        <v>758.84999999999036</v>
      </c>
      <c r="EZ125" s="50">
        <v>0</v>
      </c>
      <c r="FA125" s="50">
        <v>0</v>
      </c>
      <c r="FB125" s="465"/>
      <c r="FC125" s="50">
        <v>25.949999999999818</v>
      </c>
      <c r="FD125" s="50">
        <v>32.499999999999091</v>
      </c>
      <c r="FE125" s="50">
        <v>0</v>
      </c>
      <c r="FF125" s="50">
        <v>0</v>
      </c>
      <c r="FG125" s="465"/>
      <c r="FH125" s="50">
        <v>84.875000000000909</v>
      </c>
      <c r="FI125" s="50">
        <v>0</v>
      </c>
      <c r="FJ125" s="50">
        <v>0</v>
      </c>
      <c r="FK125" s="50">
        <v>0</v>
      </c>
      <c r="FL125" s="465"/>
      <c r="FM125" s="50">
        <v>82.725000000000364</v>
      </c>
      <c r="FN125" s="50">
        <v>0</v>
      </c>
      <c r="FO125" s="50">
        <v>0</v>
      </c>
      <c r="FP125" s="50">
        <v>0</v>
      </c>
      <c r="FQ125" s="465"/>
      <c r="FR125" s="50">
        <v>23.899999999999636</v>
      </c>
      <c r="FS125" s="50">
        <v>0</v>
      </c>
      <c r="FT125" s="50">
        <v>0</v>
      </c>
      <c r="FU125" s="50">
        <v>0</v>
      </c>
      <c r="FV125" s="465"/>
      <c r="FW125" s="50">
        <v>139.97499999999764</v>
      </c>
      <c r="FX125" s="50">
        <v>217.55000000000018</v>
      </c>
      <c r="FY125" s="50">
        <v>0</v>
      </c>
      <c r="FZ125" s="50">
        <v>0</v>
      </c>
      <c r="GA125" s="465"/>
      <c r="GB125" s="50">
        <v>1.1999999999979991</v>
      </c>
      <c r="GC125" s="50">
        <v>0</v>
      </c>
      <c r="GD125" s="50">
        <v>0</v>
      </c>
      <c r="GE125" s="50">
        <v>0</v>
      </c>
      <c r="GF125" s="465"/>
      <c r="GG125" s="50">
        <v>103.32499999999527</v>
      </c>
      <c r="GH125" s="50">
        <v>500.60000000000036</v>
      </c>
      <c r="GI125" s="50">
        <v>0</v>
      </c>
      <c r="GJ125" s="50">
        <v>0</v>
      </c>
      <c r="GK125" s="465"/>
      <c r="GL125" s="50">
        <v>69.374999999998181</v>
      </c>
      <c r="GM125" s="50">
        <v>167.99999999999818</v>
      </c>
      <c r="GN125" s="50">
        <v>0</v>
      </c>
      <c r="GO125" s="50">
        <v>0</v>
      </c>
      <c r="GP125" s="465"/>
      <c r="GU125" s="18"/>
      <c r="GV125" s="9"/>
      <c r="HD125" s="18"/>
      <c r="HE125" s="9"/>
      <c r="HM125" s="18"/>
      <c r="HN125" s="9"/>
      <c r="HW125" s="9"/>
      <c r="IF125" s="9"/>
      <c r="IO125" s="9"/>
      <c r="IX125" s="9"/>
      <c r="JG125" s="9"/>
      <c r="JP125" s="9"/>
      <c r="JY125" s="9"/>
      <c r="KH125" s="9"/>
      <c r="KQ125" s="9"/>
      <c r="KZ125" s="9"/>
      <c r="MA125" s="9"/>
      <c r="MJ125" s="9"/>
      <c r="MS125" s="9"/>
      <c r="NB125" s="9"/>
      <c r="NK125" s="9"/>
      <c r="NT125" s="9"/>
      <c r="NU125">
        <v>0</v>
      </c>
      <c r="NV125" s="9"/>
      <c r="NW125">
        <v>0</v>
      </c>
      <c r="NX125" s="9"/>
      <c r="NY125">
        <v>0</v>
      </c>
      <c r="NZ125" s="9"/>
      <c r="OA125">
        <v>0</v>
      </c>
    </row>
    <row r="126" spans="1:391" ht="18">
      <c r="A126" s="41" t="s">
        <v>2028</v>
      </c>
      <c r="B126" s="46">
        <f t="shared" si="3"/>
        <v>17646.750000000007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5"/>
      <c r="I126" s="50">
        <v>0</v>
      </c>
      <c r="J126" s="50">
        <v>0</v>
      </c>
      <c r="K126" s="50">
        <v>0</v>
      </c>
      <c r="L126" s="50">
        <v>0</v>
      </c>
      <c r="M126" s="465"/>
      <c r="N126" s="50">
        <v>0</v>
      </c>
      <c r="O126" s="50">
        <v>0</v>
      </c>
      <c r="P126" s="50">
        <v>602.62500000000023</v>
      </c>
      <c r="Q126" s="50">
        <v>0</v>
      </c>
      <c r="R126" s="465"/>
      <c r="S126" s="453">
        <v>0</v>
      </c>
      <c r="T126" s="50">
        <v>0</v>
      </c>
      <c r="U126" s="498">
        <v>11.700000000000102</v>
      </c>
      <c r="V126" s="50">
        <v>0</v>
      </c>
      <c r="W126" s="465"/>
      <c r="X126" s="50">
        <v>0</v>
      </c>
      <c r="Y126" s="50">
        <v>0</v>
      </c>
      <c r="Z126" s="50">
        <v>228.90000000000055</v>
      </c>
      <c r="AA126" s="50">
        <v>0</v>
      </c>
      <c r="AB126" s="465"/>
      <c r="AC126" s="50">
        <v>0</v>
      </c>
      <c r="AD126" s="50">
        <v>0</v>
      </c>
      <c r="AE126" s="50">
        <v>475.38749999999959</v>
      </c>
      <c r="AF126" s="50">
        <v>0</v>
      </c>
      <c r="AG126" s="465"/>
      <c r="AH126" s="50">
        <v>0</v>
      </c>
      <c r="AI126" s="50">
        <v>0</v>
      </c>
      <c r="AJ126" s="50">
        <v>847.87499999999966</v>
      </c>
      <c r="AK126" s="50">
        <v>0</v>
      </c>
      <c r="AL126" s="465"/>
      <c r="AM126" s="453">
        <v>0</v>
      </c>
      <c r="AN126" s="453">
        <v>0</v>
      </c>
      <c r="AO126" s="453">
        <v>79.462499999999864</v>
      </c>
      <c r="AP126" s="50">
        <v>0</v>
      </c>
      <c r="AQ126" s="465"/>
      <c r="AR126" s="50">
        <v>0</v>
      </c>
      <c r="AS126" s="50">
        <v>0</v>
      </c>
      <c r="AT126" s="50">
        <v>188.99999999999932</v>
      </c>
      <c r="AU126" s="50">
        <v>0</v>
      </c>
      <c r="AV126" s="465"/>
      <c r="AW126" s="50">
        <v>0</v>
      </c>
      <c r="AX126" s="50">
        <v>0</v>
      </c>
      <c r="AY126" s="50">
        <v>485.62499999999932</v>
      </c>
      <c r="AZ126" s="50">
        <v>0</v>
      </c>
      <c r="BA126" s="465"/>
      <c r="BB126" s="50">
        <v>0</v>
      </c>
      <c r="BC126" s="50">
        <v>0</v>
      </c>
      <c r="BD126" s="50">
        <v>24.299999999999045</v>
      </c>
      <c r="BE126" s="50">
        <v>0</v>
      </c>
      <c r="BF126" s="465"/>
      <c r="BG126" s="50">
        <v>0</v>
      </c>
      <c r="BH126" s="50">
        <v>0</v>
      </c>
      <c r="BI126" s="50">
        <v>0</v>
      </c>
      <c r="BJ126" s="50">
        <v>0</v>
      </c>
      <c r="BK126" s="465"/>
      <c r="BL126" s="50">
        <v>0</v>
      </c>
      <c r="BM126" s="50">
        <v>0</v>
      </c>
      <c r="BN126" s="50">
        <v>115.49999999999932</v>
      </c>
      <c r="BO126" s="50">
        <v>0</v>
      </c>
      <c r="BP126" s="465"/>
      <c r="BQ126" s="50">
        <v>0</v>
      </c>
      <c r="BR126" s="50">
        <v>0</v>
      </c>
      <c r="BS126" s="50">
        <v>100.12499999999932</v>
      </c>
      <c r="BT126" s="50">
        <v>0</v>
      </c>
      <c r="BU126" s="465"/>
      <c r="BV126" s="50">
        <v>0</v>
      </c>
      <c r="BW126" s="50">
        <v>0</v>
      </c>
      <c r="BX126" s="50">
        <v>820.76249999999823</v>
      </c>
      <c r="BY126" s="50">
        <v>0</v>
      </c>
      <c r="BZ126" s="465"/>
      <c r="CA126" s="50">
        <v>0</v>
      </c>
      <c r="CB126" s="50">
        <v>0</v>
      </c>
      <c r="CC126" s="50">
        <v>20.924999999999727</v>
      </c>
      <c r="CD126" s="50">
        <v>0</v>
      </c>
      <c r="CE126" s="465"/>
      <c r="CF126" s="50">
        <v>0</v>
      </c>
      <c r="CG126" s="50">
        <v>0</v>
      </c>
      <c r="CH126" s="50">
        <v>27.824999999998909</v>
      </c>
      <c r="CI126" s="50">
        <v>0</v>
      </c>
      <c r="CJ126" s="465"/>
      <c r="CK126" s="50">
        <v>0</v>
      </c>
      <c r="CL126" s="50">
        <v>0</v>
      </c>
      <c r="CM126" s="50">
        <v>242.47499999999877</v>
      </c>
      <c r="CN126" s="50">
        <v>0</v>
      </c>
      <c r="CO126" s="465"/>
      <c r="CP126" s="528">
        <v>0</v>
      </c>
      <c r="CQ126" s="528">
        <v>0</v>
      </c>
      <c r="CR126" s="528">
        <v>258.29999999999905</v>
      </c>
      <c r="CS126" s="50">
        <v>0</v>
      </c>
      <c r="CT126" s="465"/>
      <c r="CU126" s="50">
        <v>0</v>
      </c>
      <c r="CV126" s="50">
        <v>0</v>
      </c>
      <c r="CW126" s="50">
        <v>418.04999999999836</v>
      </c>
      <c r="CX126" s="50">
        <v>0</v>
      </c>
      <c r="CY126" s="465"/>
      <c r="CZ126" s="50">
        <v>0</v>
      </c>
      <c r="DA126" s="50">
        <v>0</v>
      </c>
      <c r="DB126" s="50">
        <v>4.4999999999986358</v>
      </c>
      <c r="DC126" s="50">
        <v>0</v>
      </c>
      <c r="DD126" s="465"/>
      <c r="DE126" s="528">
        <v>0</v>
      </c>
      <c r="DF126" s="528">
        <v>0</v>
      </c>
      <c r="DG126" s="528">
        <v>2431.2750000000001</v>
      </c>
      <c r="DH126" s="50">
        <v>0</v>
      </c>
      <c r="DI126" s="465"/>
      <c r="DJ126" s="528">
        <v>0</v>
      </c>
      <c r="DK126" s="528">
        <v>0</v>
      </c>
      <c r="DL126" s="528">
        <v>576.86250000000246</v>
      </c>
      <c r="DM126" s="50">
        <v>0</v>
      </c>
      <c r="DN126" s="465"/>
      <c r="DO126" s="50">
        <v>0</v>
      </c>
      <c r="DP126" s="50">
        <v>0</v>
      </c>
      <c r="DQ126" s="50">
        <v>248.17500000000109</v>
      </c>
      <c r="DR126" s="50">
        <v>0</v>
      </c>
      <c r="DS126" s="465"/>
      <c r="DT126" s="50">
        <v>0</v>
      </c>
      <c r="DU126" s="50">
        <v>0</v>
      </c>
      <c r="DV126" s="50">
        <v>0</v>
      </c>
      <c r="DW126" s="50">
        <v>2961.6499999999996</v>
      </c>
      <c r="DX126" s="465"/>
      <c r="DY126" s="50">
        <v>0</v>
      </c>
      <c r="DZ126" s="50">
        <v>0</v>
      </c>
      <c r="EA126" s="50">
        <v>0</v>
      </c>
      <c r="EB126" s="50">
        <v>0</v>
      </c>
      <c r="EC126" s="465"/>
      <c r="ED126" s="50">
        <v>0</v>
      </c>
      <c r="EE126" s="50">
        <v>0</v>
      </c>
      <c r="EF126" s="50">
        <v>0</v>
      </c>
      <c r="EG126" s="50">
        <v>157.50000000000728</v>
      </c>
      <c r="EH126" s="465"/>
      <c r="EI126" s="50">
        <v>0</v>
      </c>
      <c r="EJ126" s="50">
        <v>0</v>
      </c>
      <c r="EK126" s="50">
        <v>0</v>
      </c>
      <c r="EL126" s="50">
        <v>316.10000000000599</v>
      </c>
      <c r="EM126" s="465"/>
      <c r="EN126" s="50">
        <v>0</v>
      </c>
      <c r="EO126" s="50">
        <v>0</v>
      </c>
      <c r="EP126" s="50">
        <v>0</v>
      </c>
      <c r="EQ126" s="50">
        <v>0</v>
      </c>
      <c r="ER126" s="465"/>
      <c r="ES126" s="50">
        <v>0</v>
      </c>
      <c r="ET126" s="50">
        <v>0</v>
      </c>
      <c r="EU126" s="50">
        <v>0</v>
      </c>
      <c r="EV126" s="50">
        <v>55.200000000004366</v>
      </c>
      <c r="EW126" s="465"/>
      <c r="EX126" s="50">
        <v>0</v>
      </c>
      <c r="EY126" s="50">
        <v>0</v>
      </c>
      <c r="EZ126" s="50">
        <v>0</v>
      </c>
      <c r="FA126" s="50">
        <v>4371.3500000000004</v>
      </c>
      <c r="FB126" s="465"/>
      <c r="FC126" s="50">
        <v>0</v>
      </c>
      <c r="FD126" s="50">
        <v>0</v>
      </c>
      <c r="FE126" s="50">
        <v>0</v>
      </c>
      <c r="FF126" s="50">
        <v>15.400000000005093</v>
      </c>
      <c r="FG126" s="465"/>
      <c r="FH126" s="50">
        <v>0</v>
      </c>
      <c r="FI126" s="50">
        <v>0</v>
      </c>
      <c r="FJ126" s="50">
        <v>0</v>
      </c>
      <c r="FK126" s="50">
        <v>43.099999999998545</v>
      </c>
      <c r="FL126" s="465"/>
      <c r="FM126" s="50">
        <v>0</v>
      </c>
      <c r="FN126" s="50">
        <v>0</v>
      </c>
      <c r="FO126" s="50">
        <v>0</v>
      </c>
      <c r="FP126" s="50">
        <v>217.09999999999854</v>
      </c>
      <c r="FQ126" s="465"/>
      <c r="FR126" s="50">
        <v>0</v>
      </c>
      <c r="FS126" s="50">
        <v>0</v>
      </c>
      <c r="FT126" s="50">
        <v>0</v>
      </c>
      <c r="FU126" s="50">
        <v>0</v>
      </c>
      <c r="FV126" s="465"/>
      <c r="FW126" s="50">
        <v>0</v>
      </c>
      <c r="FX126" s="50">
        <v>0</v>
      </c>
      <c r="FY126" s="50">
        <v>0</v>
      </c>
      <c r="FZ126" s="50">
        <v>467.59999999999854</v>
      </c>
      <c r="GA126" s="465"/>
      <c r="GB126" s="50">
        <v>0</v>
      </c>
      <c r="GC126" s="50">
        <v>0</v>
      </c>
      <c r="GD126" s="50">
        <v>0</v>
      </c>
      <c r="GE126" s="50">
        <v>0</v>
      </c>
      <c r="GF126" s="465"/>
      <c r="GG126" s="50">
        <v>0</v>
      </c>
      <c r="GH126" s="50">
        <v>0</v>
      </c>
      <c r="GI126" s="50">
        <v>0</v>
      </c>
      <c r="GJ126" s="50">
        <v>541.09999999999854</v>
      </c>
      <c r="GK126" s="465"/>
      <c r="GL126" s="50">
        <v>0</v>
      </c>
      <c r="GM126" s="50">
        <v>0</v>
      </c>
      <c r="GN126" s="50">
        <v>0</v>
      </c>
      <c r="GO126" s="50">
        <v>291</v>
      </c>
      <c r="GP126" s="465"/>
      <c r="GV126" s="9"/>
      <c r="HE126" s="9"/>
      <c r="HN126" s="9"/>
      <c r="HW126" s="9"/>
      <c r="IF126" s="9"/>
      <c r="IO126" s="9"/>
      <c r="IX126" s="9"/>
      <c r="JG126" s="9"/>
      <c r="JP126" s="9"/>
      <c r="JY126" s="9"/>
      <c r="KH126" s="9"/>
      <c r="KQ126" s="9"/>
      <c r="KZ126" s="9"/>
      <c r="MA126" s="9"/>
      <c r="MJ126" s="9"/>
      <c r="MS126" s="9"/>
      <c r="NB126" s="9"/>
      <c r="NK126" s="9"/>
      <c r="NT126" s="9"/>
      <c r="NU126">
        <v>0</v>
      </c>
      <c r="NV126" s="9"/>
      <c r="NW126">
        <v>0</v>
      </c>
      <c r="NX126" s="9"/>
      <c r="NY126" s="21">
        <v>0</v>
      </c>
      <c r="NZ126" s="9"/>
      <c r="OA126">
        <v>0</v>
      </c>
    </row>
    <row r="127" spans="1:391" ht="18">
      <c r="A127" s="84" t="s">
        <v>1676</v>
      </c>
      <c r="B127" s="46">
        <f t="shared" si="3"/>
        <v>4910.9000000000215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5"/>
      <c r="I127" s="50">
        <v>43.124999999999986</v>
      </c>
      <c r="J127" s="50">
        <v>0</v>
      </c>
      <c r="K127" s="50">
        <v>0</v>
      </c>
      <c r="L127" s="50">
        <v>0</v>
      </c>
      <c r="M127" s="465"/>
      <c r="N127" s="50">
        <v>43.5</v>
      </c>
      <c r="O127" s="50">
        <v>0</v>
      </c>
      <c r="P127" s="50">
        <v>0</v>
      </c>
      <c r="Q127" s="50">
        <v>0</v>
      </c>
      <c r="R127" s="465"/>
      <c r="S127" s="453">
        <v>54.224999999999966</v>
      </c>
      <c r="T127" s="50">
        <v>0</v>
      </c>
      <c r="U127" s="498">
        <v>0</v>
      </c>
      <c r="V127" s="50">
        <v>0</v>
      </c>
      <c r="W127" s="465"/>
      <c r="X127" s="50">
        <v>58.75</v>
      </c>
      <c r="Y127" s="50">
        <v>0</v>
      </c>
      <c r="Z127" s="50">
        <v>0</v>
      </c>
      <c r="AA127" s="50">
        <v>0</v>
      </c>
      <c r="AB127" s="465"/>
      <c r="AC127" s="50">
        <v>80.774999999999977</v>
      </c>
      <c r="AD127" s="50">
        <v>0</v>
      </c>
      <c r="AE127" s="50">
        <v>0</v>
      </c>
      <c r="AF127" s="50">
        <v>0</v>
      </c>
      <c r="AG127" s="465"/>
      <c r="AH127" s="50">
        <v>115.40000000000055</v>
      </c>
      <c r="AI127" s="50">
        <v>0</v>
      </c>
      <c r="AJ127" s="50">
        <v>0</v>
      </c>
      <c r="AK127" s="50">
        <v>0</v>
      </c>
      <c r="AL127" s="465"/>
      <c r="AM127" s="453">
        <v>121.34999999999991</v>
      </c>
      <c r="AN127" s="453">
        <v>0</v>
      </c>
      <c r="AO127" s="453">
        <v>0</v>
      </c>
      <c r="AP127" s="50">
        <v>0</v>
      </c>
      <c r="AQ127" s="465"/>
      <c r="AR127" s="50">
        <v>63.025000000000546</v>
      </c>
      <c r="AS127" s="50">
        <v>0</v>
      </c>
      <c r="AT127" s="50">
        <v>0</v>
      </c>
      <c r="AU127" s="50">
        <v>0</v>
      </c>
      <c r="AV127" s="465"/>
      <c r="AW127" s="50">
        <v>0</v>
      </c>
      <c r="AX127" s="50">
        <v>0</v>
      </c>
      <c r="AY127" s="50">
        <v>0</v>
      </c>
      <c r="AZ127" s="50">
        <v>0</v>
      </c>
      <c r="BA127" s="465"/>
      <c r="BB127" s="50">
        <v>0</v>
      </c>
      <c r="BC127" s="50">
        <v>0</v>
      </c>
      <c r="BD127" s="50">
        <v>0</v>
      </c>
      <c r="BE127" s="50">
        <v>0</v>
      </c>
      <c r="BF127" s="465"/>
      <c r="BG127" s="50">
        <v>66.400000000000546</v>
      </c>
      <c r="BH127" s="50">
        <v>0</v>
      </c>
      <c r="BI127" s="50">
        <v>0</v>
      </c>
      <c r="BJ127" s="50">
        <v>0</v>
      </c>
      <c r="BK127" s="465"/>
      <c r="BL127" s="50">
        <v>0</v>
      </c>
      <c r="BM127" s="50">
        <v>0</v>
      </c>
      <c r="BN127" s="50">
        <v>0</v>
      </c>
      <c r="BO127" s="50">
        <v>0</v>
      </c>
      <c r="BP127" s="465"/>
      <c r="BQ127" s="50">
        <v>104.35000000000036</v>
      </c>
      <c r="BR127" s="50">
        <v>0</v>
      </c>
      <c r="BS127" s="50">
        <v>0</v>
      </c>
      <c r="BT127" s="50">
        <v>0</v>
      </c>
      <c r="BU127" s="465"/>
      <c r="BV127" s="50">
        <v>0</v>
      </c>
      <c r="BW127" s="50">
        <v>0</v>
      </c>
      <c r="BX127" s="50">
        <v>0</v>
      </c>
      <c r="BY127" s="50">
        <v>0</v>
      </c>
      <c r="BZ127" s="465"/>
      <c r="CA127" s="50">
        <v>0</v>
      </c>
      <c r="CB127" s="50">
        <v>0</v>
      </c>
      <c r="CC127" s="50">
        <v>0</v>
      </c>
      <c r="CD127" s="50">
        <v>0</v>
      </c>
      <c r="CE127" s="465"/>
      <c r="CF127" s="50">
        <v>0</v>
      </c>
      <c r="CG127" s="50">
        <v>0</v>
      </c>
      <c r="CH127" s="50">
        <v>0</v>
      </c>
      <c r="CI127" s="50">
        <v>0</v>
      </c>
      <c r="CJ127" s="465"/>
      <c r="CK127" s="50">
        <v>32.400000000000546</v>
      </c>
      <c r="CL127" s="50">
        <v>0</v>
      </c>
      <c r="CM127" s="50">
        <v>0</v>
      </c>
      <c r="CN127" s="50">
        <v>0</v>
      </c>
      <c r="CO127" s="465"/>
      <c r="CP127" s="528">
        <v>113.20000000000027</v>
      </c>
      <c r="CQ127" s="528">
        <v>0</v>
      </c>
      <c r="CR127" s="528">
        <v>0</v>
      </c>
      <c r="CS127" s="50">
        <v>0</v>
      </c>
      <c r="CT127" s="465"/>
      <c r="CU127" s="50">
        <v>0</v>
      </c>
      <c r="CV127" s="50">
        <v>0</v>
      </c>
      <c r="CW127" s="50">
        <v>0</v>
      </c>
      <c r="CX127" s="50">
        <v>0</v>
      </c>
      <c r="CY127" s="465"/>
      <c r="CZ127" s="50">
        <v>0</v>
      </c>
      <c r="DA127" s="50">
        <v>0</v>
      </c>
      <c r="DB127" s="50">
        <v>0</v>
      </c>
      <c r="DC127" s="50">
        <v>0</v>
      </c>
      <c r="DD127" s="465"/>
      <c r="DE127" s="528">
        <v>361.75000000000045</v>
      </c>
      <c r="DF127" s="528">
        <v>0</v>
      </c>
      <c r="DG127" s="528">
        <v>0</v>
      </c>
      <c r="DH127" s="50">
        <v>0</v>
      </c>
      <c r="DI127" s="465"/>
      <c r="DJ127" s="528">
        <v>161.17500000000041</v>
      </c>
      <c r="DK127" s="528">
        <v>0</v>
      </c>
      <c r="DL127" s="528">
        <v>0</v>
      </c>
      <c r="DM127" s="50">
        <v>0</v>
      </c>
      <c r="DN127" s="465"/>
      <c r="DO127" s="50">
        <v>0</v>
      </c>
      <c r="DP127" s="50">
        <v>0</v>
      </c>
      <c r="DQ127" s="50">
        <v>0</v>
      </c>
      <c r="DR127" s="50">
        <v>0</v>
      </c>
      <c r="DS127" s="465"/>
      <c r="DT127" s="50">
        <v>0</v>
      </c>
      <c r="DU127" s="50">
        <v>1485.4000000000005</v>
      </c>
      <c r="DV127" s="50">
        <v>0</v>
      </c>
      <c r="DW127" s="50">
        <v>0</v>
      </c>
      <c r="DX127" s="465"/>
      <c r="DY127" s="50">
        <v>0</v>
      </c>
      <c r="DZ127" s="50">
        <v>0</v>
      </c>
      <c r="EA127" s="50">
        <v>0</v>
      </c>
      <c r="EB127" s="50">
        <v>0</v>
      </c>
      <c r="EC127" s="465"/>
      <c r="ED127" s="50">
        <v>0</v>
      </c>
      <c r="EE127" s="50">
        <v>0</v>
      </c>
      <c r="EF127" s="50">
        <v>0</v>
      </c>
      <c r="EG127" s="50">
        <v>0</v>
      </c>
      <c r="EH127" s="465"/>
      <c r="EI127" s="50">
        <v>0</v>
      </c>
      <c r="EJ127" s="50">
        <v>192.74999999999977</v>
      </c>
      <c r="EK127" s="50">
        <v>0</v>
      </c>
      <c r="EL127" s="50">
        <v>0</v>
      </c>
      <c r="EM127" s="465"/>
      <c r="EN127" s="50">
        <v>0</v>
      </c>
      <c r="EO127" s="50">
        <v>119.50000000000091</v>
      </c>
      <c r="EP127" s="50">
        <v>0</v>
      </c>
      <c r="EQ127" s="50">
        <v>0</v>
      </c>
      <c r="ER127" s="465"/>
      <c r="ES127" s="50">
        <v>0</v>
      </c>
      <c r="ET127" s="50">
        <v>0</v>
      </c>
      <c r="EU127" s="50">
        <v>0</v>
      </c>
      <c r="EV127" s="50">
        <v>0</v>
      </c>
      <c r="EW127" s="465"/>
      <c r="EX127" s="50">
        <v>0</v>
      </c>
      <c r="EY127" s="50">
        <v>792.20000000001164</v>
      </c>
      <c r="EZ127" s="50">
        <v>0</v>
      </c>
      <c r="FA127" s="50">
        <v>0</v>
      </c>
      <c r="FB127" s="465"/>
      <c r="FC127" s="50">
        <v>0</v>
      </c>
      <c r="FD127" s="50">
        <v>0.75000000000045475</v>
      </c>
      <c r="FE127" s="50">
        <v>0</v>
      </c>
      <c r="FF127" s="50">
        <v>0</v>
      </c>
      <c r="FG127" s="465"/>
      <c r="FH127" s="50">
        <v>0</v>
      </c>
      <c r="FI127" s="50">
        <v>0</v>
      </c>
      <c r="FJ127" s="50">
        <v>0</v>
      </c>
      <c r="FK127" s="50">
        <v>0</v>
      </c>
      <c r="FL127" s="465"/>
      <c r="FM127" s="50">
        <v>0</v>
      </c>
      <c r="FN127" s="50">
        <v>0</v>
      </c>
      <c r="FO127" s="50">
        <v>0</v>
      </c>
      <c r="FP127" s="50">
        <v>0</v>
      </c>
      <c r="FQ127" s="465"/>
      <c r="FR127" s="50">
        <v>0</v>
      </c>
      <c r="FS127" s="50">
        <v>0</v>
      </c>
      <c r="FT127" s="50">
        <v>0</v>
      </c>
      <c r="FU127" s="50">
        <v>0</v>
      </c>
      <c r="FV127" s="465"/>
      <c r="FW127" s="50">
        <v>0</v>
      </c>
      <c r="FX127" s="50">
        <v>196.75000000000045</v>
      </c>
      <c r="FY127" s="50">
        <v>0</v>
      </c>
      <c r="FZ127" s="50">
        <v>0</v>
      </c>
      <c r="GA127" s="465"/>
      <c r="GB127" s="50">
        <v>0</v>
      </c>
      <c r="GC127" s="50">
        <v>0</v>
      </c>
      <c r="GD127" s="50">
        <v>0</v>
      </c>
      <c r="GE127" s="50">
        <v>0</v>
      </c>
      <c r="GF127" s="465"/>
      <c r="GG127" s="50">
        <v>0</v>
      </c>
      <c r="GH127" s="50">
        <v>479.50000000000182</v>
      </c>
      <c r="GI127" s="50">
        <v>0</v>
      </c>
      <c r="GJ127" s="50">
        <v>0</v>
      </c>
      <c r="GK127" s="465"/>
      <c r="GL127" s="50">
        <v>0</v>
      </c>
      <c r="GM127" s="50">
        <v>170.75000000000182</v>
      </c>
      <c r="GN127" s="50">
        <v>0</v>
      </c>
      <c r="GO127" s="50">
        <v>0</v>
      </c>
      <c r="GP127" s="465"/>
      <c r="GV127" s="9"/>
      <c r="HE127" s="9"/>
      <c r="HN127" s="9"/>
      <c r="HW127" s="9"/>
      <c r="IF127" s="9"/>
      <c r="IO127" s="9"/>
      <c r="IX127" s="9"/>
      <c r="JG127" s="9"/>
      <c r="JP127" s="9"/>
      <c r="JY127" s="9"/>
      <c r="KH127" s="9"/>
      <c r="KQ127" s="9"/>
      <c r="KZ127" s="9"/>
      <c r="MA127" s="9"/>
      <c r="MJ127" s="9"/>
      <c r="MS127" s="9"/>
      <c r="NB127" s="9"/>
      <c r="NK127" s="9"/>
      <c r="NT127" s="9"/>
      <c r="NU127">
        <v>0</v>
      </c>
      <c r="NV127" s="9"/>
      <c r="NW127">
        <v>0</v>
      </c>
      <c r="NX127" s="9"/>
      <c r="NY127">
        <v>0</v>
      </c>
      <c r="NZ127" s="9"/>
      <c r="OA127">
        <v>0</v>
      </c>
    </row>
    <row r="128" spans="1:391" ht="18">
      <c r="A128" s="41" t="s">
        <v>35</v>
      </c>
      <c r="B128" s="46">
        <f t="shared" si="3"/>
        <v>7272.075000000008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5"/>
      <c r="I128" s="50">
        <v>104.125</v>
      </c>
      <c r="J128" s="50">
        <v>0</v>
      </c>
      <c r="K128" s="50">
        <v>0</v>
      </c>
      <c r="L128" s="50">
        <v>0</v>
      </c>
      <c r="M128" s="465"/>
      <c r="N128" s="50">
        <v>137.35000000000014</v>
      </c>
      <c r="O128" s="50">
        <v>0</v>
      </c>
      <c r="P128" s="50">
        <v>0</v>
      </c>
      <c r="Q128" s="50">
        <v>0</v>
      </c>
      <c r="R128" s="465"/>
      <c r="S128" s="453">
        <v>60.550000000000068</v>
      </c>
      <c r="T128" s="50">
        <v>0</v>
      </c>
      <c r="U128" s="498">
        <v>0</v>
      </c>
      <c r="V128" s="50">
        <v>0</v>
      </c>
      <c r="W128" s="465"/>
      <c r="X128" s="50">
        <v>66.024999999999977</v>
      </c>
      <c r="Y128" s="50">
        <v>0</v>
      </c>
      <c r="Z128" s="50">
        <v>0</v>
      </c>
      <c r="AA128" s="50">
        <v>0</v>
      </c>
      <c r="AB128" s="465"/>
      <c r="AC128" s="50">
        <v>68.499999999999886</v>
      </c>
      <c r="AD128" s="50">
        <v>0</v>
      </c>
      <c r="AE128" s="50">
        <v>0</v>
      </c>
      <c r="AF128" s="50">
        <v>0</v>
      </c>
      <c r="AG128" s="465"/>
      <c r="AH128" s="50">
        <v>119.6874999999993</v>
      </c>
      <c r="AI128" s="50">
        <v>0</v>
      </c>
      <c r="AJ128" s="50">
        <v>0</v>
      </c>
      <c r="AK128" s="50">
        <v>0</v>
      </c>
      <c r="AL128" s="465"/>
      <c r="AM128" s="453">
        <v>88.324999999999932</v>
      </c>
      <c r="AN128" s="453">
        <v>0</v>
      </c>
      <c r="AO128" s="453">
        <v>0</v>
      </c>
      <c r="AP128" s="50">
        <v>0</v>
      </c>
      <c r="AQ128" s="465"/>
      <c r="AR128" s="50">
        <v>45</v>
      </c>
      <c r="AS128" s="50">
        <v>0</v>
      </c>
      <c r="AT128" s="50">
        <v>0</v>
      </c>
      <c r="AU128" s="50">
        <v>0</v>
      </c>
      <c r="AV128" s="465"/>
      <c r="AW128" s="50">
        <v>0</v>
      </c>
      <c r="AX128" s="50">
        <v>0</v>
      </c>
      <c r="AY128" s="50">
        <v>0</v>
      </c>
      <c r="AZ128" s="50">
        <v>0</v>
      </c>
      <c r="BA128" s="465"/>
      <c r="BB128" s="50">
        <v>0</v>
      </c>
      <c r="BC128" s="50">
        <v>0</v>
      </c>
      <c r="BD128" s="50">
        <v>0</v>
      </c>
      <c r="BE128" s="50">
        <v>0</v>
      </c>
      <c r="BF128" s="465"/>
      <c r="BG128" s="50">
        <v>105.57500000000027</v>
      </c>
      <c r="BH128" s="50">
        <v>0</v>
      </c>
      <c r="BI128" s="50">
        <v>0</v>
      </c>
      <c r="BJ128" s="50">
        <v>0</v>
      </c>
      <c r="BK128" s="465"/>
      <c r="BL128" s="50">
        <v>0</v>
      </c>
      <c r="BM128" s="50">
        <v>0</v>
      </c>
      <c r="BN128" s="50">
        <v>0</v>
      </c>
      <c r="BO128" s="50">
        <v>0</v>
      </c>
      <c r="BP128" s="465"/>
      <c r="BQ128" s="50">
        <v>122.25</v>
      </c>
      <c r="BR128" s="50">
        <v>0</v>
      </c>
      <c r="BS128" s="50">
        <v>0</v>
      </c>
      <c r="BT128" s="50">
        <v>0</v>
      </c>
      <c r="BU128" s="465"/>
      <c r="BV128" s="50">
        <v>0</v>
      </c>
      <c r="BW128" s="50">
        <v>0</v>
      </c>
      <c r="BX128" s="50">
        <v>0</v>
      </c>
      <c r="BY128" s="50">
        <v>0</v>
      </c>
      <c r="BZ128" s="465"/>
      <c r="CA128" s="50">
        <v>40.625</v>
      </c>
      <c r="CB128" s="50">
        <v>0</v>
      </c>
      <c r="CC128" s="50">
        <v>0</v>
      </c>
      <c r="CD128" s="50">
        <v>0</v>
      </c>
      <c r="CE128" s="465"/>
      <c r="CF128" s="50">
        <v>0</v>
      </c>
      <c r="CG128" s="50">
        <v>0</v>
      </c>
      <c r="CH128" s="50">
        <v>0</v>
      </c>
      <c r="CI128" s="50">
        <v>0</v>
      </c>
      <c r="CJ128" s="465"/>
      <c r="CK128" s="50">
        <v>52.5</v>
      </c>
      <c r="CL128" s="50">
        <v>0</v>
      </c>
      <c r="CM128" s="50">
        <v>0</v>
      </c>
      <c r="CN128" s="50">
        <v>0</v>
      </c>
      <c r="CO128" s="465"/>
      <c r="CP128" s="528">
        <v>131.33750000000009</v>
      </c>
      <c r="CQ128" s="528">
        <v>0</v>
      </c>
      <c r="CR128" s="528">
        <v>0</v>
      </c>
      <c r="CS128" s="50">
        <v>0</v>
      </c>
      <c r="CT128" s="465"/>
      <c r="CU128" s="50">
        <v>0</v>
      </c>
      <c r="CV128" s="50">
        <v>0</v>
      </c>
      <c r="CW128" s="50">
        <v>0</v>
      </c>
      <c r="CX128" s="50">
        <v>0</v>
      </c>
      <c r="CY128" s="465"/>
      <c r="CZ128" s="50">
        <v>0</v>
      </c>
      <c r="DA128" s="50">
        <v>0</v>
      </c>
      <c r="DB128" s="50">
        <v>0</v>
      </c>
      <c r="DC128" s="50">
        <v>0</v>
      </c>
      <c r="DD128" s="465"/>
      <c r="DE128" s="528">
        <v>353.35000000000082</v>
      </c>
      <c r="DF128" s="528">
        <v>0</v>
      </c>
      <c r="DG128" s="528">
        <v>0</v>
      </c>
      <c r="DH128" s="50">
        <v>0</v>
      </c>
      <c r="DI128" s="465"/>
      <c r="DJ128" s="528">
        <v>104.125</v>
      </c>
      <c r="DK128" s="528">
        <v>0</v>
      </c>
      <c r="DL128" s="528">
        <v>0</v>
      </c>
      <c r="DM128" s="50">
        <v>0</v>
      </c>
      <c r="DN128" s="465"/>
      <c r="DO128" s="50">
        <v>0</v>
      </c>
      <c r="DP128" s="50">
        <v>0</v>
      </c>
      <c r="DQ128" s="50">
        <v>0</v>
      </c>
      <c r="DR128" s="50">
        <v>0</v>
      </c>
      <c r="DS128" s="465"/>
      <c r="DT128" s="50">
        <v>777.70000000000027</v>
      </c>
      <c r="DU128" s="50">
        <v>1658.8500000000004</v>
      </c>
      <c r="DV128" s="50">
        <v>0</v>
      </c>
      <c r="DW128" s="50">
        <v>0</v>
      </c>
      <c r="DX128" s="465"/>
      <c r="DY128" s="50">
        <v>13.750000000000909</v>
      </c>
      <c r="DZ128" s="50">
        <v>0</v>
      </c>
      <c r="EA128" s="50">
        <v>0</v>
      </c>
      <c r="EB128" s="50">
        <v>0</v>
      </c>
      <c r="EC128" s="465"/>
      <c r="ED128" s="50">
        <v>54.000000000000909</v>
      </c>
      <c r="EE128" s="50">
        <v>0</v>
      </c>
      <c r="EF128" s="50">
        <v>0</v>
      </c>
      <c r="EG128" s="50">
        <v>0</v>
      </c>
      <c r="EH128" s="465"/>
      <c r="EI128" s="50">
        <v>27.800000000001091</v>
      </c>
      <c r="EJ128" s="50">
        <v>109.25</v>
      </c>
      <c r="EK128" s="50">
        <v>0</v>
      </c>
      <c r="EL128" s="50">
        <v>0</v>
      </c>
      <c r="EM128" s="465"/>
      <c r="EN128" s="50">
        <v>20.800000000000637</v>
      </c>
      <c r="EO128" s="50">
        <v>245.05000000000018</v>
      </c>
      <c r="EP128" s="50">
        <v>0</v>
      </c>
      <c r="EQ128" s="50">
        <v>0</v>
      </c>
      <c r="ER128" s="465"/>
      <c r="ES128" s="50">
        <v>66.875000000000455</v>
      </c>
      <c r="ET128" s="50">
        <v>0</v>
      </c>
      <c r="EU128" s="50">
        <v>0</v>
      </c>
      <c r="EV128" s="50">
        <v>0</v>
      </c>
      <c r="EW128" s="465"/>
      <c r="EX128" s="50">
        <v>582.17500000000018</v>
      </c>
      <c r="EY128" s="50">
        <v>940.85000000000036</v>
      </c>
      <c r="EZ128" s="50">
        <v>0</v>
      </c>
      <c r="FA128" s="50">
        <v>0</v>
      </c>
      <c r="FB128" s="465"/>
      <c r="FC128" s="50">
        <v>18.300000000000637</v>
      </c>
      <c r="FD128" s="50">
        <v>0</v>
      </c>
      <c r="FE128" s="50">
        <v>0</v>
      </c>
      <c r="FF128" s="50">
        <v>0</v>
      </c>
      <c r="FG128" s="465"/>
      <c r="FH128" s="50">
        <v>49.875000000000909</v>
      </c>
      <c r="FI128" s="50">
        <v>0</v>
      </c>
      <c r="FJ128" s="50">
        <v>0</v>
      </c>
      <c r="FK128" s="50">
        <v>0</v>
      </c>
      <c r="FL128" s="465"/>
      <c r="FM128" s="50">
        <v>31.400000000001455</v>
      </c>
      <c r="FN128" s="50">
        <v>0</v>
      </c>
      <c r="FO128" s="50">
        <v>0</v>
      </c>
      <c r="FP128" s="50">
        <v>0</v>
      </c>
      <c r="FQ128" s="465"/>
      <c r="FR128" s="50">
        <v>29.099999999999909</v>
      </c>
      <c r="FS128" s="50">
        <v>0</v>
      </c>
      <c r="FT128" s="50">
        <v>0</v>
      </c>
      <c r="FU128" s="50">
        <v>0</v>
      </c>
      <c r="FV128" s="465"/>
      <c r="FW128" s="50">
        <v>91.200000000000728</v>
      </c>
      <c r="FX128" s="50">
        <v>124.32499999999936</v>
      </c>
      <c r="FY128" s="50">
        <v>0</v>
      </c>
      <c r="FZ128" s="50">
        <v>0</v>
      </c>
      <c r="GA128" s="465"/>
      <c r="GB128" s="50">
        <v>87.100000000000364</v>
      </c>
      <c r="GC128" s="50">
        <v>0</v>
      </c>
      <c r="GD128" s="50">
        <v>0</v>
      </c>
      <c r="GE128" s="50">
        <v>0</v>
      </c>
      <c r="GF128" s="465"/>
      <c r="GG128" s="50">
        <v>116.35000000000036</v>
      </c>
      <c r="GH128" s="50">
        <v>277.34999999999945</v>
      </c>
      <c r="GI128" s="50">
        <v>0</v>
      </c>
      <c r="GJ128" s="50">
        <v>0</v>
      </c>
      <c r="GK128" s="465"/>
      <c r="GL128" s="50">
        <v>42.874999999997726</v>
      </c>
      <c r="GM128" s="50">
        <v>149.25000000000182</v>
      </c>
      <c r="GN128" s="50">
        <v>0</v>
      </c>
      <c r="GO128" s="50">
        <v>0</v>
      </c>
      <c r="GP128" s="465"/>
      <c r="GU128" s="18"/>
      <c r="GV128" s="9"/>
      <c r="HD128" s="18"/>
      <c r="HE128" s="9"/>
      <c r="HM128" s="18"/>
      <c r="HN128" s="9"/>
      <c r="HW128" s="9"/>
      <c r="IF128" s="9"/>
      <c r="IO128" s="9"/>
      <c r="IX128" s="9"/>
      <c r="JG128" s="9"/>
      <c r="JP128" s="9"/>
      <c r="JY128" s="9"/>
      <c r="KH128" s="9"/>
      <c r="KQ128" s="9"/>
      <c r="KZ128" s="9"/>
      <c r="MA128" s="9"/>
      <c r="MJ128" s="9"/>
      <c r="MS128" s="9"/>
      <c r="NB128" s="9"/>
      <c r="NK128" s="9"/>
      <c r="NT128" s="9"/>
      <c r="NU128">
        <v>0</v>
      </c>
      <c r="NV128" s="9"/>
      <c r="NW128">
        <v>0</v>
      </c>
      <c r="NX128" s="9"/>
      <c r="NY128">
        <v>0</v>
      </c>
      <c r="NZ128" s="9"/>
      <c r="OA128">
        <v>0</v>
      </c>
    </row>
    <row r="129" spans="1:391" ht="18">
      <c r="A129" s="41" t="s">
        <v>39</v>
      </c>
      <c r="B129" s="46">
        <f t="shared" si="3"/>
        <v>39185.325000000157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5"/>
      <c r="I129" s="50">
        <v>73.699999999999932</v>
      </c>
      <c r="J129" s="50">
        <v>0</v>
      </c>
      <c r="K129" s="50">
        <v>0</v>
      </c>
      <c r="L129" s="50">
        <v>0</v>
      </c>
      <c r="M129" s="465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5"/>
      <c r="S129" s="453">
        <v>0</v>
      </c>
      <c r="T129" s="50">
        <v>37.349999999999909</v>
      </c>
      <c r="U129" s="498">
        <v>168.30000000000024</v>
      </c>
      <c r="V129" s="50">
        <v>0</v>
      </c>
      <c r="W129" s="465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5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5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5"/>
      <c r="AM129" s="453">
        <v>78.224999999999909</v>
      </c>
      <c r="AN129" s="453">
        <v>125.30000000000041</v>
      </c>
      <c r="AO129" s="453">
        <v>233.5875000000002</v>
      </c>
      <c r="AP129" s="50">
        <v>0</v>
      </c>
      <c r="AQ129" s="465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5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5"/>
      <c r="BB129" s="50">
        <v>0</v>
      </c>
      <c r="BC129" s="50">
        <v>75.299999999999727</v>
      </c>
      <c r="BD129" s="50">
        <v>148.5</v>
      </c>
      <c r="BE129" s="50">
        <v>0</v>
      </c>
      <c r="BF129" s="465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5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5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5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5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5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5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5"/>
      <c r="CP129" s="528">
        <v>105.82500000000073</v>
      </c>
      <c r="CQ129" s="528">
        <v>250.55000000000109</v>
      </c>
      <c r="CR129" s="528">
        <v>370.91250000000014</v>
      </c>
      <c r="CS129" s="50">
        <v>0</v>
      </c>
      <c r="CT129" s="465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5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5"/>
      <c r="DE129" s="528">
        <v>544.19999999999936</v>
      </c>
      <c r="DF129" s="528">
        <v>1395.6999999999998</v>
      </c>
      <c r="DG129" s="528">
        <v>1766.0249999999999</v>
      </c>
      <c r="DH129" s="50">
        <v>0</v>
      </c>
      <c r="DI129" s="465"/>
      <c r="DJ129" s="528">
        <v>172.72499999999991</v>
      </c>
      <c r="DK129" s="528">
        <v>414.50000000000182</v>
      </c>
      <c r="DL129" s="528">
        <v>494.92500000000246</v>
      </c>
      <c r="DM129" s="50">
        <v>0</v>
      </c>
      <c r="DN129" s="465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5"/>
      <c r="DT129" s="50">
        <v>1020.9499999999994</v>
      </c>
      <c r="DU129" s="50">
        <v>1682.8000000000011</v>
      </c>
      <c r="DV129" s="50">
        <v>2689.4249999999943</v>
      </c>
      <c r="DW129" s="50">
        <v>2672.700000000139</v>
      </c>
      <c r="DX129" s="465"/>
      <c r="DY129" s="50">
        <v>43.125000000000909</v>
      </c>
      <c r="DZ129" s="50">
        <v>0</v>
      </c>
      <c r="EA129" s="50">
        <v>0</v>
      </c>
      <c r="EB129" s="50">
        <v>0</v>
      </c>
      <c r="EC129" s="465"/>
      <c r="ED129" s="50">
        <v>20.199999999999818</v>
      </c>
      <c r="EE129" s="50">
        <v>0</v>
      </c>
      <c r="EF129" s="50">
        <v>141.75</v>
      </c>
      <c r="EG129" s="50">
        <v>391.50000000000546</v>
      </c>
      <c r="EH129" s="465"/>
      <c r="EI129" s="50">
        <v>74.75</v>
      </c>
      <c r="EJ129" s="50">
        <v>187.64999999999964</v>
      </c>
      <c r="EK129" s="50">
        <v>70.200000000001637</v>
      </c>
      <c r="EL129" s="50">
        <v>201.20000000000073</v>
      </c>
      <c r="EM129" s="465"/>
      <c r="EN129" s="50">
        <v>76.649999999998727</v>
      </c>
      <c r="EO129" s="50">
        <v>103.35000000000127</v>
      </c>
      <c r="EP129" s="50">
        <v>164.47500000000218</v>
      </c>
      <c r="EQ129" s="50">
        <v>0</v>
      </c>
      <c r="ER129" s="465"/>
      <c r="ES129" s="50">
        <v>96.899999999999636</v>
      </c>
      <c r="ET129" s="50">
        <v>0</v>
      </c>
      <c r="EU129" s="50">
        <v>0</v>
      </c>
      <c r="EV129" s="50">
        <v>336.00000000000182</v>
      </c>
      <c r="EW129" s="465"/>
      <c r="EX129" s="50">
        <v>508.22499999999854</v>
      </c>
      <c r="EY129" s="50">
        <v>1211.4999999999754</v>
      </c>
      <c r="EZ129" s="50">
        <v>2721.3749999999891</v>
      </c>
      <c r="FA129" s="50">
        <v>3866</v>
      </c>
      <c r="FB129" s="465"/>
      <c r="FC129" s="50">
        <v>42.375</v>
      </c>
      <c r="FD129" s="50">
        <v>0</v>
      </c>
      <c r="FE129" s="50">
        <v>115.80000000000382</v>
      </c>
      <c r="FF129" s="50">
        <v>245.90000000000146</v>
      </c>
      <c r="FG129" s="465"/>
      <c r="FH129" s="50">
        <v>70.949999999999818</v>
      </c>
      <c r="FI129" s="50">
        <v>0</v>
      </c>
      <c r="FJ129" s="50">
        <v>0</v>
      </c>
      <c r="FK129" s="50">
        <v>138.85000000000582</v>
      </c>
      <c r="FL129" s="465"/>
      <c r="FM129" s="50">
        <v>63.124999999998181</v>
      </c>
      <c r="FN129" s="50">
        <v>0</v>
      </c>
      <c r="FO129" s="50">
        <v>0</v>
      </c>
      <c r="FP129" s="50">
        <v>427.5</v>
      </c>
      <c r="FQ129" s="465"/>
      <c r="FR129" s="50">
        <v>23.600000000000136</v>
      </c>
      <c r="FS129" s="50">
        <v>0</v>
      </c>
      <c r="FT129" s="50">
        <v>0</v>
      </c>
      <c r="FU129" s="50">
        <v>0</v>
      </c>
      <c r="FV129" s="465"/>
      <c r="FW129" s="50">
        <v>69.549999999999272</v>
      </c>
      <c r="FX129" s="50">
        <v>201.65000000000009</v>
      </c>
      <c r="FY129" s="50">
        <v>425.70000000000164</v>
      </c>
      <c r="FZ129" s="50">
        <v>327</v>
      </c>
      <c r="GA129" s="465"/>
      <c r="GB129" s="50">
        <v>100.52499999999964</v>
      </c>
      <c r="GC129" s="50">
        <v>0</v>
      </c>
      <c r="GD129" s="50">
        <v>0</v>
      </c>
      <c r="GE129" s="50">
        <v>0</v>
      </c>
      <c r="GF129" s="465"/>
      <c r="GG129" s="50">
        <v>86.050000000000182</v>
      </c>
      <c r="GH129" s="50">
        <v>447.550000000002</v>
      </c>
      <c r="GI129" s="50">
        <v>731.99999999999727</v>
      </c>
      <c r="GJ129" s="50">
        <v>943.10000000000582</v>
      </c>
      <c r="GK129" s="465"/>
      <c r="GL129" s="50">
        <v>44.375</v>
      </c>
      <c r="GM129" s="50">
        <v>100.74999999999818</v>
      </c>
      <c r="GN129" s="50">
        <v>196.5</v>
      </c>
      <c r="GO129" s="50">
        <v>288.00000000001273</v>
      </c>
      <c r="GP129" s="465"/>
      <c r="GU129" s="18"/>
      <c r="GV129" s="9"/>
      <c r="HD129" s="18"/>
      <c r="HE129" s="9"/>
      <c r="HM129" s="18"/>
      <c r="HN129" s="9"/>
      <c r="HW129" s="9"/>
      <c r="IF129" s="9"/>
      <c r="IO129" s="9"/>
      <c r="IX129" s="9"/>
      <c r="JG129" s="9"/>
      <c r="JP129" s="9"/>
      <c r="JY129" s="9"/>
      <c r="KH129" s="9"/>
      <c r="KQ129" s="9"/>
      <c r="KZ129" s="9"/>
      <c r="MA129" s="9"/>
      <c r="MJ129" s="9"/>
      <c r="MS129" s="9"/>
      <c r="NB129" s="9"/>
      <c r="NK129" s="9"/>
      <c r="NT129" s="9"/>
      <c r="NU129">
        <v>0</v>
      </c>
      <c r="NV129" s="9"/>
      <c r="NW129">
        <v>0</v>
      </c>
      <c r="NX129" s="9"/>
      <c r="NY129">
        <v>1033.4249999999956</v>
      </c>
      <c r="NZ129" s="9"/>
      <c r="OA129">
        <v>0</v>
      </c>
    </row>
    <row r="130" spans="1:391" ht="18">
      <c r="A130" s="39" t="s">
        <v>144</v>
      </c>
      <c r="B130" s="46">
        <f t="shared" si="3"/>
        <v>35364.950000000033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5"/>
      <c r="I130" s="50">
        <v>36.000000000000007</v>
      </c>
      <c r="J130" s="50">
        <v>0</v>
      </c>
      <c r="K130" s="50">
        <v>0</v>
      </c>
      <c r="L130" s="50">
        <v>0</v>
      </c>
      <c r="M130" s="465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5"/>
      <c r="S130" s="453">
        <v>62.249999999999943</v>
      </c>
      <c r="T130" s="50">
        <v>74.449999999999932</v>
      </c>
      <c r="U130" s="498">
        <v>119.55000000000024</v>
      </c>
      <c r="V130" s="50">
        <v>0</v>
      </c>
      <c r="W130" s="465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5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5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5"/>
      <c r="AM130" s="453">
        <v>147.27499999999998</v>
      </c>
      <c r="AN130" s="453">
        <v>336.54999999999995</v>
      </c>
      <c r="AO130" s="453">
        <v>260.96250000000055</v>
      </c>
      <c r="AP130" s="50">
        <v>0</v>
      </c>
      <c r="AQ130" s="465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5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5"/>
      <c r="BB130" s="50">
        <v>0</v>
      </c>
      <c r="BC130" s="50">
        <v>117.5</v>
      </c>
      <c r="BD130" s="50">
        <v>274.27499999999952</v>
      </c>
      <c r="BE130" s="50">
        <v>0</v>
      </c>
      <c r="BF130" s="465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5"/>
      <c r="BL130" s="50">
        <v>0</v>
      </c>
      <c r="BM130" s="50">
        <v>131.75</v>
      </c>
      <c r="BN130" s="50">
        <v>132.48749999999973</v>
      </c>
      <c r="BO130" s="50">
        <v>0</v>
      </c>
      <c r="BP130" s="465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5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5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5"/>
      <c r="CF130" s="50">
        <v>0</v>
      </c>
      <c r="CG130" s="50">
        <v>177</v>
      </c>
      <c r="CH130" s="50">
        <v>130.5</v>
      </c>
      <c r="CI130" s="50">
        <v>0</v>
      </c>
      <c r="CJ130" s="465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5"/>
      <c r="CP130" s="528">
        <v>147.02500000000146</v>
      </c>
      <c r="CQ130" s="528">
        <v>226.24999999999909</v>
      </c>
      <c r="CR130" s="528">
        <v>247.125</v>
      </c>
      <c r="CS130" s="50">
        <v>0</v>
      </c>
      <c r="CT130" s="465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5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5"/>
      <c r="DE130" s="528">
        <v>222.60000000000036</v>
      </c>
      <c r="DF130" s="528">
        <v>673.34999999999945</v>
      </c>
      <c r="DG130" s="528">
        <v>1459.35</v>
      </c>
      <c r="DH130" s="50">
        <v>0</v>
      </c>
      <c r="DI130" s="465"/>
      <c r="DJ130" s="528">
        <v>200.89999999999986</v>
      </c>
      <c r="DK130" s="528">
        <v>202.05000000000018</v>
      </c>
      <c r="DL130" s="528">
        <v>412.04999999999973</v>
      </c>
      <c r="DM130" s="50">
        <v>0</v>
      </c>
      <c r="DN130" s="465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5"/>
      <c r="DT130" s="50">
        <v>720.77500000000055</v>
      </c>
      <c r="DU130" s="50">
        <v>1850.6000000000013</v>
      </c>
      <c r="DV130" s="50">
        <v>2711.0999999999763</v>
      </c>
      <c r="DW130" s="50">
        <v>3081.2500000000273</v>
      </c>
      <c r="DX130" s="465"/>
      <c r="DY130" s="50">
        <v>36.000000000000909</v>
      </c>
      <c r="DZ130" s="50">
        <v>0</v>
      </c>
      <c r="EA130" s="50">
        <v>0</v>
      </c>
      <c r="EB130" s="50">
        <v>0</v>
      </c>
      <c r="EC130" s="465"/>
      <c r="ED130" s="50">
        <v>35.825000000000728</v>
      </c>
      <c r="EE130" s="50">
        <v>0</v>
      </c>
      <c r="EF130" s="50">
        <v>187.19999999999618</v>
      </c>
      <c r="EG130" s="50">
        <v>292.60000000000218</v>
      </c>
      <c r="EH130" s="465"/>
      <c r="EI130" s="50">
        <v>60.550000000001546</v>
      </c>
      <c r="EJ130" s="50">
        <v>160.40000000000009</v>
      </c>
      <c r="EK130" s="50">
        <v>337.57499999999618</v>
      </c>
      <c r="EL130" s="50">
        <v>39.000000000001819</v>
      </c>
      <c r="EM130" s="465"/>
      <c r="EN130" s="50">
        <v>6.8750000000027285</v>
      </c>
      <c r="EO130" s="50">
        <v>78.300000000002001</v>
      </c>
      <c r="EP130" s="50">
        <v>387.89999999999782</v>
      </c>
      <c r="EQ130" s="50">
        <v>0</v>
      </c>
      <c r="ER130" s="465"/>
      <c r="ES130" s="50">
        <v>77.437500000002728</v>
      </c>
      <c r="ET130" s="50">
        <v>0</v>
      </c>
      <c r="EU130" s="50">
        <v>0</v>
      </c>
      <c r="EV130" s="50">
        <v>191.50000000000364</v>
      </c>
      <c r="EW130" s="465"/>
      <c r="EX130" s="50">
        <v>538.47500000000036</v>
      </c>
      <c r="EY130" s="50">
        <v>1108.5500000000266</v>
      </c>
      <c r="EZ130" s="50">
        <v>1031.3999999999924</v>
      </c>
      <c r="FA130" s="50">
        <v>2474.8000000000002</v>
      </c>
      <c r="FB130" s="465"/>
      <c r="FC130" s="50">
        <v>40.025000000002365</v>
      </c>
      <c r="FD130" s="50">
        <v>72</v>
      </c>
      <c r="FE130" s="50">
        <v>97.5</v>
      </c>
      <c r="FF130" s="50">
        <v>177.60000000000218</v>
      </c>
      <c r="FG130" s="465"/>
      <c r="FH130" s="50">
        <v>48.600000000002183</v>
      </c>
      <c r="FI130" s="50">
        <v>0</v>
      </c>
      <c r="FJ130" s="50">
        <v>0</v>
      </c>
      <c r="FK130" s="50">
        <v>272.30000000000291</v>
      </c>
      <c r="FL130" s="465"/>
      <c r="FM130" s="50">
        <v>27.287500000001728</v>
      </c>
      <c r="FN130" s="50">
        <v>0</v>
      </c>
      <c r="FO130" s="50">
        <v>0</v>
      </c>
      <c r="FP130" s="50">
        <v>398.20000000000437</v>
      </c>
      <c r="FQ130" s="465"/>
      <c r="FR130" s="50">
        <v>11.375000000000227</v>
      </c>
      <c r="FS130" s="50">
        <v>0</v>
      </c>
      <c r="FT130" s="50">
        <v>0</v>
      </c>
      <c r="FU130" s="50">
        <v>0</v>
      </c>
      <c r="FV130" s="465"/>
      <c r="FW130" s="50">
        <v>147.85000000000036</v>
      </c>
      <c r="FX130" s="50">
        <v>153.44999999999982</v>
      </c>
      <c r="FY130" s="50">
        <v>282.67500000000109</v>
      </c>
      <c r="FZ130" s="50">
        <v>396.39999999999418</v>
      </c>
      <c r="GA130" s="465"/>
      <c r="GB130" s="50">
        <v>50.700000000000728</v>
      </c>
      <c r="GC130" s="50">
        <v>0</v>
      </c>
      <c r="GD130" s="50">
        <v>0</v>
      </c>
      <c r="GE130" s="50">
        <v>0</v>
      </c>
      <c r="GF130" s="465"/>
      <c r="GG130" s="50">
        <v>188.70000000000073</v>
      </c>
      <c r="GH130" s="50">
        <v>545.50000000000364</v>
      </c>
      <c r="GI130" s="50">
        <v>621.22499999999945</v>
      </c>
      <c r="GJ130" s="50">
        <v>1251.4999999999891</v>
      </c>
      <c r="GK130" s="465"/>
      <c r="GL130" s="50">
        <v>60.750000000000909</v>
      </c>
      <c r="GM130" s="50">
        <v>168.50000000000182</v>
      </c>
      <c r="GN130" s="50">
        <v>268.875</v>
      </c>
      <c r="GO130" s="50">
        <v>254.00000000000364</v>
      </c>
      <c r="GP130" s="465"/>
      <c r="GU130" s="18"/>
      <c r="GV130" s="9"/>
      <c r="HD130" s="18"/>
      <c r="HE130" s="9"/>
      <c r="HM130" s="18"/>
      <c r="HN130" s="9"/>
      <c r="HW130" s="9"/>
      <c r="IF130" s="9"/>
      <c r="IO130" s="9"/>
      <c r="IX130" s="9"/>
      <c r="JG130" s="9"/>
      <c r="JP130" s="9"/>
      <c r="JY130" s="9"/>
      <c r="KH130" s="9"/>
      <c r="KQ130" s="9"/>
      <c r="KZ130" s="9"/>
      <c r="MA130" s="9"/>
      <c r="MJ130" s="9"/>
      <c r="MS130" s="9"/>
      <c r="NB130" s="9"/>
      <c r="NK130" s="9"/>
      <c r="NT130" s="9"/>
      <c r="NU130">
        <v>0</v>
      </c>
      <c r="NV130" s="9"/>
      <c r="NW130">
        <v>0</v>
      </c>
      <c r="NX130" s="9"/>
      <c r="NY130">
        <v>985.87499999999318</v>
      </c>
      <c r="NZ130" s="9"/>
      <c r="OA130">
        <v>0</v>
      </c>
    </row>
    <row r="131" spans="1:391" s="89" customFormat="1" ht="18">
      <c r="A131" s="84" t="s">
        <v>1658</v>
      </c>
      <c r="B131" s="46">
        <f t="shared" si="3"/>
        <v>5230.0249999999642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5"/>
      <c r="I131" s="50">
        <v>46.3</v>
      </c>
      <c r="J131" s="50">
        <v>0</v>
      </c>
      <c r="K131" s="50">
        <v>0</v>
      </c>
      <c r="L131" s="50">
        <v>0</v>
      </c>
      <c r="M131" s="465"/>
      <c r="N131" s="50">
        <v>101.87500000000006</v>
      </c>
      <c r="O131" s="50">
        <v>0</v>
      </c>
      <c r="P131" s="50">
        <v>0</v>
      </c>
      <c r="Q131" s="50">
        <v>0</v>
      </c>
      <c r="R131" s="465"/>
      <c r="S131" s="453">
        <v>60.10000000000008</v>
      </c>
      <c r="T131" s="50">
        <v>0</v>
      </c>
      <c r="U131" s="498">
        <v>0</v>
      </c>
      <c r="V131" s="50">
        <v>0</v>
      </c>
      <c r="W131" s="465"/>
      <c r="X131" s="50">
        <v>92.750000000000114</v>
      </c>
      <c r="Y131" s="50">
        <v>0</v>
      </c>
      <c r="Z131" s="50">
        <v>0</v>
      </c>
      <c r="AA131" s="50">
        <v>0</v>
      </c>
      <c r="AB131" s="465"/>
      <c r="AC131" s="50">
        <v>124.57500000000016</v>
      </c>
      <c r="AD131" s="50">
        <v>0</v>
      </c>
      <c r="AE131" s="50">
        <v>0</v>
      </c>
      <c r="AF131" s="50">
        <v>0</v>
      </c>
      <c r="AG131" s="465"/>
      <c r="AH131" s="50">
        <v>143.77500000000009</v>
      </c>
      <c r="AI131" s="50">
        <v>0</v>
      </c>
      <c r="AJ131" s="50">
        <v>0</v>
      </c>
      <c r="AK131" s="50">
        <v>0</v>
      </c>
      <c r="AL131" s="465"/>
      <c r="AM131" s="453">
        <v>15.275000000000091</v>
      </c>
      <c r="AN131" s="453">
        <v>0</v>
      </c>
      <c r="AO131" s="453">
        <v>0</v>
      </c>
      <c r="AP131" s="50">
        <v>0</v>
      </c>
      <c r="AQ131" s="465"/>
      <c r="AR131" s="50">
        <v>39.625</v>
      </c>
      <c r="AS131" s="50">
        <v>0</v>
      </c>
      <c r="AT131" s="50">
        <v>0</v>
      </c>
      <c r="AU131" s="50">
        <v>0</v>
      </c>
      <c r="AV131" s="465"/>
      <c r="AW131" s="50">
        <v>0</v>
      </c>
      <c r="AX131" s="50">
        <v>0</v>
      </c>
      <c r="AY131" s="50">
        <v>0</v>
      </c>
      <c r="AZ131" s="50">
        <v>0</v>
      </c>
      <c r="BA131" s="465"/>
      <c r="BB131" s="50">
        <v>0</v>
      </c>
      <c r="BC131" s="50">
        <v>0</v>
      </c>
      <c r="BD131" s="50">
        <v>0</v>
      </c>
      <c r="BE131" s="50">
        <v>0</v>
      </c>
      <c r="BF131" s="465"/>
      <c r="BG131" s="50">
        <v>42.600000000000364</v>
      </c>
      <c r="BH131" s="50">
        <v>0</v>
      </c>
      <c r="BI131" s="50">
        <v>0</v>
      </c>
      <c r="BJ131" s="50">
        <v>0</v>
      </c>
      <c r="BK131" s="465"/>
      <c r="BL131" s="50">
        <v>0</v>
      </c>
      <c r="BM131" s="50">
        <v>0</v>
      </c>
      <c r="BN131" s="50">
        <v>0</v>
      </c>
      <c r="BO131" s="50">
        <v>0</v>
      </c>
      <c r="BP131" s="465"/>
      <c r="BQ131" s="50">
        <v>39.849999999999909</v>
      </c>
      <c r="BR131" s="50">
        <v>0</v>
      </c>
      <c r="BS131" s="50">
        <v>0</v>
      </c>
      <c r="BT131" s="50">
        <v>0</v>
      </c>
      <c r="BU131" s="465"/>
      <c r="BV131" s="50">
        <v>0</v>
      </c>
      <c r="BW131" s="50">
        <v>0</v>
      </c>
      <c r="BX131" s="50">
        <v>0</v>
      </c>
      <c r="BY131" s="50">
        <v>0</v>
      </c>
      <c r="BZ131" s="465"/>
      <c r="CA131" s="50">
        <v>0</v>
      </c>
      <c r="CB131" s="50">
        <v>0</v>
      </c>
      <c r="CC131" s="50">
        <v>0</v>
      </c>
      <c r="CD131" s="50">
        <v>0</v>
      </c>
      <c r="CE131" s="465"/>
      <c r="CF131" s="50">
        <v>0</v>
      </c>
      <c r="CG131" s="50">
        <v>0</v>
      </c>
      <c r="CH131" s="50">
        <v>0</v>
      </c>
      <c r="CI131" s="50">
        <v>0</v>
      </c>
      <c r="CJ131" s="465"/>
      <c r="CK131" s="50">
        <v>11</v>
      </c>
      <c r="CL131" s="50">
        <v>0</v>
      </c>
      <c r="CM131" s="50">
        <v>0</v>
      </c>
      <c r="CN131" s="50">
        <v>0</v>
      </c>
      <c r="CO131" s="465"/>
      <c r="CP131" s="528">
        <v>86</v>
      </c>
      <c r="CQ131" s="528">
        <v>0</v>
      </c>
      <c r="CR131" s="528">
        <v>0</v>
      </c>
      <c r="CS131" s="50">
        <v>0</v>
      </c>
      <c r="CT131" s="465"/>
      <c r="CU131" s="50">
        <v>0</v>
      </c>
      <c r="CV131" s="50">
        <v>0</v>
      </c>
      <c r="CW131" s="50">
        <v>0</v>
      </c>
      <c r="CX131" s="50">
        <v>0</v>
      </c>
      <c r="CY131" s="465"/>
      <c r="CZ131" s="50">
        <v>0</v>
      </c>
      <c r="DA131" s="50">
        <v>0</v>
      </c>
      <c r="DB131" s="50">
        <v>0</v>
      </c>
      <c r="DC131" s="50">
        <v>0</v>
      </c>
      <c r="DD131" s="465"/>
      <c r="DE131" s="528">
        <v>483.19999999999891</v>
      </c>
      <c r="DF131" s="528">
        <v>0</v>
      </c>
      <c r="DG131" s="528">
        <v>0</v>
      </c>
      <c r="DH131" s="50">
        <v>0</v>
      </c>
      <c r="DI131" s="465"/>
      <c r="DJ131" s="528">
        <v>95.024999999999864</v>
      </c>
      <c r="DK131" s="528">
        <v>0</v>
      </c>
      <c r="DL131" s="528">
        <v>0</v>
      </c>
      <c r="DM131" s="50">
        <v>0</v>
      </c>
      <c r="DN131" s="465"/>
      <c r="DO131" s="50">
        <v>0</v>
      </c>
      <c r="DP131" s="50">
        <v>0</v>
      </c>
      <c r="DQ131" s="50">
        <v>0</v>
      </c>
      <c r="DR131" s="50">
        <v>0</v>
      </c>
      <c r="DS131" s="465"/>
      <c r="DT131" s="50">
        <v>0</v>
      </c>
      <c r="DU131" s="50">
        <v>1479</v>
      </c>
      <c r="DV131" s="50">
        <v>0</v>
      </c>
      <c r="DW131" s="50">
        <v>0</v>
      </c>
      <c r="DX131" s="465"/>
      <c r="DY131" s="50">
        <v>0</v>
      </c>
      <c r="DZ131" s="50">
        <v>0</v>
      </c>
      <c r="EA131" s="50">
        <v>0</v>
      </c>
      <c r="EB131" s="50">
        <v>0</v>
      </c>
      <c r="EC131" s="465"/>
      <c r="ED131" s="50">
        <v>0</v>
      </c>
      <c r="EE131" s="50">
        <v>0</v>
      </c>
      <c r="EF131" s="50">
        <v>0</v>
      </c>
      <c r="EG131" s="50">
        <v>0</v>
      </c>
      <c r="EH131" s="465"/>
      <c r="EI131" s="50">
        <v>0</v>
      </c>
      <c r="EJ131" s="50">
        <v>289.7999999999995</v>
      </c>
      <c r="EK131" s="50">
        <v>0</v>
      </c>
      <c r="EL131" s="50">
        <v>0</v>
      </c>
      <c r="EM131" s="465"/>
      <c r="EN131" s="50">
        <v>0</v>
      </c>
      <c r="EO131" s="50">
        <v>172.69999999999982</v>
      </c>
      <c r="EP131" s="50">
        <v>0</v>
      </c>
      <c r="EQ131" s="50">
        <v>0</v>
      </c>
      <c r="ER131" s="465"/>
      <c r="ES131" s="50">
        <v>0</v>
      </c>
      <c r="ET131" s="50">
        <v>0</v>
      </c>
      <c r="EU131" s="50">
        <v>0</v>
      </c>
      <c r="EV131" s="50">
        <v>0</v>
      </c>
      <c r="EW131" s="465"/>
      <c r="EX131" s="50">
        <v>0</v>
      </c>
      <c r="EY131" s="50">
        <v>1246.7499999999673</v>
      </c>
      <c r="EZ131" s="50">
        <v>0</v>
      </c>
      <c r="FA131" s="50">
        <v>0</v>
      </c>
      <c r="FB131" s="465"/>
      <c r="FC131" s="50">
        <v>0</v>
      </c>
      <c r="FD131" s="50">
        <v>35.000000000000909</v>
      </c>
      <c r="FE131" s="50">
        <v>0</v>
      </c>
      <c r="FF131" s="50">
        <v>0</v>
      </c>
      <c r="FG131" s="465"/>
      <c r="FH131" s="50">
        <v>0</v>
      </c>
      <c r="FI131" s="50">
        <v>0</v>
      </c>
      <c r="FJ131" s="50">
        <v>0</v>
      </c>
      <c r="FK131" s="50">
        <v>0</v>
      </c>
      <c r="FL131" s="465"/>
      <c r="FM131" s="50">
        <v>0</v>
      </c>
      <c r="FN131" s="50">
        <v>0</v>
      </c>
      <c r="FO131" s="50">
        <v>0</v>
      </c>
      <c r="FP131" s="50">
        <v>0</v>
      </c>
      <c r="FQ131" s="465"/>
      <c r="FR131" s="50">
        <v>0</v>
      </c>
      <c r="FS131" s="50">
        <v>0</v>
      </c>
      <c r="FT131" s="50">
        <v>0</v>
      </c>
      <c r="FU131" s="50">
        <v>0</v>
      </c>
      <c r="FV131" s="465"/>
      <c r="FW131" s="50">
        <v>0</v>
      </c>
      <c r="FX131" s="50">
        <v>170.44999999999936</v>
      </c>
      <c r="FY131" s="50">
        <v>0</v>
      </c>
      <c r="FZ131" s="50">
        <v>0</v>
      </c>
      <c r="GA131" s="465"/>
      <c r="GB131" s="50">
        <v>0</v>
      </c>
      <c r="GC131" s="50">
        <v>0</v>
      </c>
      <c r="GD131" s="50">
        <v>0</v>
      </c>
      <c r="GE131" s="50">
        <v>0</v>
      </c>
      <c r="GF131" s="465"/>
      <c r="GG131" s="50">
        <v>0</v>
      </c>
      <c r="GH131" s="50">
        <v>266.80000000000018</v>
      </c>
      <c r="GI131" s="50">
        <v>0</v>
      </c>
      <c r="GJ131" s="50">
        <v>0</v>
      </c>
      <c r="GK131" s="465"/>
      <c r="GL131" s="50">
        <v>0</v>
      </c>
      <c r="GM131" s="50">
        <v>129.99999999999818</v>
      </c>
      <c r="GN131" s="50">
        <v>0</v>
      </c>
      <c r="GO131" s="50">
        <v>0</v>
      </c>
      <c r="GP131" s="465"/>
      <c r="GU131"/>
      <c r="GV131" s="9"/>
      <c r="HD131"/>
      <c r="HE131" s="9"/>
      <c r="HM131"/>
      <c r="HN131" s="9"/>
      <c r="HV131"/>
      <c r="HW131" s="9"/>
      <c r="IE131"/>
      <c r="IF131" s="9"/>
      <c r="IN131"/>
      <c r="IO131" s="9"/>
      <c r="IW131"/>
      <c r="IX131" s="9"/>
      <c r="JF131"/>
      <c r="JG131" s="9"/>
      <c r="JO131"/>
      <c r="JP131" s="9"/>
      <c r="JX131"/>
      <c r="JY131" s="9"/>
      <c r="KG131"/>
      <c r="KH131" s="9"/>
      <c r="KP131"/>
      <c r="KQ131" s="9"/>
      <c r="KY131"/>
      <c r="KZ131" s="9"/>
      <c r="LZ131"/>
      <c r="MA131" s="9"/>
      <c r="MI131"/>
      <c r="MJ131" s="9"/>
      <c r="MR131"/>
      <c r="MS131" s="9"/>
      <c r="NA131"/>
      <c r="NB131" s="9"/>
      <c r="NJ131"/>
      <c r="NK131" s="9"/>
      <c r="NS131"/>
      <c r="NT131" s="9"/>
      <c r="NU131">
        <v>0</v>
      </c>
      <c r="NV131" s="9"/>
      <c r="NW131">
        <v>0</v>
      </c>
      <c r="NX131" s="9"/>
      <c r="NY131">
        <v>0</v>
      </c>
      <c r="NZ131" s="9"/>
      <c r="OA131">
        <v>0</v>
      </c>
    </row>
    <row r="132" spans="1:391" ht="18">
      <c r="A132" s="40"/>
      <c r="B132" s="46"/>
      <c r="C132" s="42"/>
      <c r="D132" s="50"/>
      <c r="E132" s="50"/>
      <c r="F132" s="50"/>
      <c r="G132" s="459"/>
      <c r="H132" s="465"/>
      <c r="I132" s="9"/>
      <c r="J132" s="459"/>
      <c r="K132" s="9"/>
      <c r="L132" s="1"/>
      <c r="M132" s="465"/>
      <c r="N132" s="1"/>
      <c r="O132" s="1"/>
      <c r="P132" s="9"/>
      <c r="Q132" s="1"/>
      <c r="R132" s="465"/>
      <c r="S132" s="1"/>
      <c r="T132" s="9"/>
      <c r="U132" s="1"/>
      <c r="V132" s="1"/>
      <c r="W132" s="465"/>
      <c r="X132" s="1"/>
      <c r="Y132" s="9"/>
      <c r="Z132" s="1"/>
      <c r="AA132" s="9"/>
      <c r="AB132" s="465"/>
      <c r="AC132" s="9"/>
      <c r="AE132" s="18"/>
      <c r="AF132" s="9"/>
      <c r="AG132" s="465"/>
      <c r="AH132" s="9"/>
      <c r="AL132" s="465"/>
      <c r="AN132" s="18"/>
      <c r="AO132" s="9"/>
      <c r="AQ132" s="465"/>
      <c r="AS132" s="9"/>
      <c r="AU132" s="9"/>
      <c r="AV132" s="465"/>
      <c r="AW132" s="18"/>
      <c r="AX132" s="9"/>
      <c r="AZ132" s="9"/>
      <c r="BA132" s="465"/>
      <c r="BB132" s="9"/>
      <c r="BD132" s="9"/>
      <c r="BF132" s="465"/>
      <c r="BG132" s="9"/>
      <c r="BI132" s="9"/>
      <c r="BK132" s="465"/>
      <c r="BM132" s="9"/>
      <c r="BP132" s="465"/>
      <c r="BR132" s="9"/>
      <c r="BT132" s="9"/>
      <c r="BU132" s="465"/>
      <c r="BV132" s="9"/>
      <c r="BY132" s="9"/>
      <c r="BZ132" s="465"/>
      <c r="CB132" s="9"/>
      <c r="CD132" s="9"/>
      <c r="CE132" s="465"/>
      <c r="CF132" s="18"/>
      <c r="CG132" s="9"/>
      <c r="CH132" s="18"/>
      <c r="CI132" s="9"/>
      <c r="CJ132" s="465"/>
      <c r="CK132" s="9"/>
      <c r="CM132" s="9"/>
      <c r="CO132" s="465"/>
      <c r="CP132" s="9"/>
      <c r="CQ132" s="18"/>
      <c r="CR132" s="9"/>
      <c r="CT132" s="465"/>
      <c r="CV132" s="9"/>
      <c r="CX132" s="18"/>
      <c r="CY132" s="465"/>
      <c r="DA132" s="9"/>
      <c r="DC132" s="9"/>
      <c r="DD132" s="465"/>
      <c r="DE132" s="9"/>
      <c r="DG132" s="18"/>
      <c r="DH132" s="9"/>
      <c r="DI132" s="465"/>
      <c r="DK132" s="18"/>
      <c r="DL132" s="9"/>
      <c r="DN132" s="465"/>
      <c r="DP132" s="9"/>
      <c r="DR132" s="9"/>
      <c r="DS132" s="465"/>
      <c r="DT132" s="18"/>
      <c r="DU132" s="9"/>
      <c r="DV132" s="18"/>
      <c r="DW132" s="9"/>
      <c r="DX132" s="465"/>
      <c r="DY132" s="9"/>
      <c r="EA132" s="9"/>
      <c r="EB132" s="18"/>
      <c r="EC132" s="465"/>
      <c r="ED132" s="9"/>
      <c r="EE132" s="18"/>
      <c r="EF132" s="9"/>
      <c r="EH132" s="465"/>
      <c r="EJ132" s="9"/>
      <c r="EL132" s="18"/>
      <c r="EM132" s="465"/>
      <c r="EN132" s="18"/>
      <c r="EO132" s="9"/>
      <c r="EQ132" s="9"/>
      <c r="ER132" s="465"/>
      <c r="ES132" s="9"/>
      <c r="EU132" s="18"/>
      <c r="EV132" s="9"/>
      <c r="EW132" s="465"/>
      <c r="EX132" s="9"/>
      <c r="EZ132" s="9"/>
      <c r="FB132" s="465"/>
      <c r="FD132" s="18"/>
      <c r="FE132" s="9"/>
      <c r="FG132" s="465"/>
      <c r="FI132" s="9"/>
      <c r="FK132" s="9"/>
      <c r="FL132" s="465"/>
      <c r="FM132" s="18"/>
      <c r="FN132" s="9"/>
      <c r="FO132" s="18"/>
      <c r="FP132" s="9"/>
      <c r="FQ132" s="465"/>
      <c r="FR132" s="9"/>
      <c r="FT132" s="9"/>
      <c r="FV132" s="465"/>
      <c r="FW132" s="9"/>
      <c r="FX132" s="18"/>
      <c r="FY132" s="9"/>
      <c r="GA132" s="465"/>
      <c r="GC132" s="9"/>
      <c r="GE132" s="18"/>
      <c r="GF132" s="465"/>
      <c r="GH132" s="9"/>
      <c r="GJ132" s="9"/>
      <c r="GK132" s="465"/>
      <c r="GL132" s="9"/>
      <c r="GN132" s="18"/>
      <c r="GO132" s="9"/>
      <c r="GP132" s="465"/>
      <c r="GQ132" s="9"/>
      <c r="GR132" s="18"/>
      <c r="GS132" s="9"/>
      <c r="GT132" s="18"/>
      <c r="GU132" s="9"/>
      <c r="GX132" s="9"/>
      <c r="GZ132" s="9"/>
      <c r="HB132" s="9"/>
      <c r="HD132" s="9"/>
      <c r="HG132" s="9"/>
      <c r="HI132" s="9"/>
      <c r="HK132" s="9"/>
      <c r="HM132" s="9"/>
      <c r="HP132" s="9"/>
      <c r="HR132" s="9"/>
      <c r="HT132" s="9"/>
      <c r="HV132" s="9"/>
      <c r="HY132" s="9"/>
      <c r="IA132" s="9"/>
      <c r="IC132" s="9"/>
      <c r="IE132" s="9"/>
      <c r="IH132" s="9"/>
      <c r="IJ132" s="9"/>
      <c r="IL132" s="9"/>
      <c r="IN132" s="9"/>
      <c r="IQ132" s="9"/>
      <c r="IS132" s="9"/>
      <c r="IU132" s="9"/>
      <c r="IW132" s="9"/>
      <c r="IZ132" s="9"/>
      <c r="JB132" s="9"/>
      <c r="JD132" s="9"/>
      <c r="JF132" s="9"/>
      <c r="JI132" s="9"/>
      <c r="JK132" s="9"/>
      <c r="JM132" s="9"/>
      <c r="JO132" s="9"/>
      <c r="JR132" s="9"/>
      <c r="JT132" s="9"/>
      <c r="JV132" s="9"/>
      <c r="JX132" s="9"/>
      <c r="KA132" s="9"/>
      <c r="KC132" s="9"/>
      <c r="KE132" s="9"/>
      <c r="KG132" s="9"/>
      <c r="KJ132" s="9"/>
      <c r="KL132" s="9"/>
      <c r="KN132" s="9"/>
      <c r="KP132" s="9"/>
      <c r="KS132" s="9"/>
      <c r="KU132" s="9"/>
      <c r="KW132" s="9"/>
      <c r="KY132" s="9"/>
      <c r="LB132" s="9"/>
      <c r="LD132" s="9"/>
      <c r="LF132" s="9"/>
      <c r="LH132" s="9"/>
      <c r="LK132" s="9"/>
      <c r="LM132" s="9"/>
      <c r="LO132" s="9"/>
      <c r="LQ132" s="9"/>
      <c r="LT132" s="9"/>
      <c r="LV132" s="9"/>
      <c r="LX132" s="9"/>
      <c r="LZ132" s="9"/>
      <c r="MC132" s="9"/>
      <c r="ME132" s="9"/>
      <c r="MG132" s="9"/>
      <c r="MI132" s="9"/>
      <c r="ML132" s="9"/>
      <c r="MN132" s="9"/>
      <c r="MP132" s="9"/>
      <c r="MR132" s="9"/>
      <c r="MU132" s="9"/>
      <c r="MW132" s="9"/>
      <c r="MY132" s="9"/>
      <c r="NA132" s="9"/>
    </row>
    <row r="133" spans="1:391" ht="18">
      <c r="A133" s="40"/>
      <c r="B133" s="46"/>
      <c r="C133" s="42"/>
      <c r="D133" s="50"/>
      <c r="E133" s="50"/>
      <c r="F133" s="50"/>
      <c r="G133" s="459"/>
      <c r="H133" s="465"/>
      <c r="I133" s="9"/>
      <c r="J133" s="459"/>
      <c r="K133" s="9"/>
      <c r="L133" s="1"/>
      <c r="M133" s="465"/>
      <c r="N133" s="1"/>
      <c r="O133" s="1"/>
      <c r="P133" s="9"/>
      <c r="Q133" s="1"/>
      <c r="R133" s="465"/>
      <c r="S133" s="1"/>
      <c r="T133" s="9"/>
      <c r="U133" s="1"/>
      <c r="V133" s="1"/>
      <c r="W133" s="465"/>
      <c r="X133" s="1"/>
      <c r="Y133" s="9"/>
      <c r="Z133" s="1"/>
      <c r="AA133" s="9"/>
      <c r="AB133" s="465"/>
      <c r="AC133" s="9"/>
      <c r="AE133" s="18"/>
      <c r="AF133" s="9"/>
      <c r="AG133" s="465"/>
      <c r="AH133" s="9"/>
      <c r="AJ133" s="9"/>
      <c r="AL133" s="465"/>
      <c r="AN133" s="18"/>
      <c r="AO133" s="9"/>
      <c r="AQ133" s="465"/>
      <c r="AS133" s="9"/>
      <c r="AU133" s="9"/>
      <c r="AV133" s="465"/>
      <c r="AW133" s="18"/>
      <c r="AX133" s="9"/>
      <c r="AZ133" s="9"/>
      <c r="BA133" s="465"/>
      <c r="BB133" s="9"/>
      <c r="BD133" s="9"/>
      <c r="BF133" s="465"/>
      <c r="BG133" s="9"/>
      <c r="BI133" s="9"/>
      <c r="BK133" s="465"/>
      <c r="BM133" s="9"/>
      <c r="BO133" s="18"/>
      <c r="BP133" s="465"/>
      <c r="BR133" s="9"/>
      <c r="BT133" s="9"/>
      <c r="BU133" s="465"/>
      <c r="BV133" s="9"/>
      <c r="BY133" s="9"/>
      <c r="BZ133" s="465"/>
      <c r="CB133" s="9"/>
      <c r="CD133" s="9"/>
      <c r="CE133" s="465"/>
      <c r="CF133" s="18"/>
      <c r="CG133" s="9"/>
      <c r="CH133" s="18"/>
      <c r="CI133" s="9"/>
      <c r="CJ133" s="465"/>
      <c r="CK133" s="9"/>
      <c r="CM133" s="9"/>
      <c r="CO133" s="465"/>
      <c r="CP133" s="9"/>
      <c r="CQ133" s="18"/>
      <c r="CR133" s="9"/>
      <c r="CT133" s="465"/>
      <c r="CV133" s="9"/>
      <c r="CX133" s="18"/>
      <c r="CY133" s="465"/>
      <c r="DA133" s="9"/>
      <c r="DC133" s="9"/>
      <c r="DD133" s="465"/>
      <c r="DE133" s="9"/>
      <c r="DG133" s="18"/>
      <c r="DH133" s="9"/>
      <c r="DI133" s="465"/>
      <c r="DK133" s="18"/>
      <c r="DL133" s="9"/>
      <c r="DN133" s="465"/>
      <c r="DP133" s="9"/>
      <c r="DR133" s="9"/>
      <c r="DS133" s="465"/>
      <c r="DT133" s="18"/>
      <c r="DU133" s="9"/>
      <c r="DV133" s="18"/>
      <c r="DW133" s="9"/>
      <c r="DX133" s="465"/>
      <c r="DY133" s="9"/>
      <c r="EA133" s="9"/>
      <c r="EC133" s="465"/>
      <c r="ED133" s="9"/>
      <c r="EE133" s="18"/>
      <c r="EF133" s="9"/>
      <c r="EH133" s="465"/>
      <c r="EJ133" s="9"/>
      <c r="EL133" s="18"/>
      <c r="EM133" s="465"/>
      <c r="EN133" s="18"/>
      <c r="EO133" s="9"/>
      <c r="EQ133" s="9"/>
      <c r="ER133" s="465"/>
      <c r="ES133" s="9"/>
      <c r="EU133" s="18"/>
      <c r="EV133" s="9"/>
      <c r="EW133" s="465"/>
      <c r="EX133" s="9"/>
      <c r="EZ133" s="9"/>
      <c r="FB133" s="465"/>
      <c r="FD133" s="18"/>
      <c r="FE133" s="9"/>
      <c r="FG133" s="465"/>
      <c r="FI133" s="9"/>
      <c r="FK133" s="9"/>
      <c r="FL133" s="465"/>
      <c r="FM133" s="18"/>
      <c r="FN133" s="9"/>
      <c r="FO133" s="18"/>
      <c r="FP133" s="9"/>
      <c r="FQ133" s="465"/>
      <c r="FR133" s="9"/>
      <c r="FT133" s="9"/>
      <c r="FV133" s="465"/>
      <c r="FW133" s="9"/>
      <c r="FX133" s="18"/>
      <c r="FY133" s="9"/>
      <c r="GA133" s="465"/>
      <c r="GC133" s="9"/>
      <c r="GE133" s="18"/>
      <c r="GF133" s="465"/>
      <c r="GH133" s="9"/>
      <c r="GJ133" s="9"/>
      <c r="GK133" s="465"/>
      <c r="GL133" s="9"/>
      <c r="GN133" s="18"/>
      <c r="GO133" s="9"/>
      <c r="GP133" s="465"/>
      <c r="GQ133" s="9"/>
      <c r="GR133" s="18"/>
      <c r="GS133" s="9"/>
      <c r="GT133" s="18"/>
      <c r="GU133" s="9"/>
      <c r="GX133" s="9"/>
      <c r="GZ133" s="9"/>
      <c r="HB133" s="9"/>
      <c r="HD133" s="9"/>
      <c r="HG133" s="9"/>
      <c r="HI133" s="9"/>
      <c r="HK133" s="9"/>
      <c r="HM133" s="9"/>
      <c r="HP133" s="9"/>
      <c r="HR133" s="9"/>
      <c r="HT133" s="9"/>
      <c r="HV133" s="9"/>
      <c r="HY133" s="9"/>
      <c r="IA133" s="9"/>
      <c r="IC133" s="9"/>
      <c r="IE133" s="9"/>
      <c r="IH133" s="9"/>
      <c r="IJ133" s="9"/>
      <c r="IL133" s="9"/>
      <c r="IN133" s="9"/>
      <c r="IQ133" s="9"/>
      <c r="IS133" s="9"/>
      <c r="IU133" s="9"/>
      <c r="IW133" s="9"/>
      <c r="IZ133" s="9"/>
      <c r="JB133" s="9"/>
      <c r="JD133" s="9"/>
      <c r="JF133" s="9"/>
      <c r="JI133" s="9"/>
      <c r="JK133" s="9"/>
      <c r="JM133" s="9"/>
      <c r="JO133" s="9"/>
      <c r="JR133" s="9"/>
      <c r="JT133" s="9"/>
      <c r="JV133" s="9"/>
      <c r="JX133" s="9"/>
      <c r="KA133" s="9"/>
      <c r="KC133" s="9"/>
      <c r="KE133" s="9"/>
      <c r="KG133" s="9"/>
      <c r="KJ133" s="9"/>
      <c r="KL133" s="9"/>
      <c r="KN133" s="9"/>
      <c r="KP133" s="9"/>
      <c r="KS133" s="9"/>
      <c r="KU133" s="9"/>
      <c r="KW133" s="9"/>
      <c r="KY133" s="9"/>
      <c r="LB133" s="9"/>
      <c r="LD133" s="9"/>
      <c r="LF133" s="9"/>
      <c r="LH133" s="9"/>
      <c r="LK133" s="9"/>
      <c r="LM133" s="9"/>
      <c r="LO133" s="9"/>
      <c r="LQ133" s="9"/>
      <c r="LT133" s="9"/>
      <c r="LV133" s="9"/>
      <c r="LX133" s="9"/>
      <c r="LZ133" s="9"/>
      <c r="MC133" s="9"/>
      <c r="ME133" s="9"/>
      <c r="MG133" s="9"/>
      <c r="MI133" s="9"/>
      <c r="ML133" s="9"/>
      <c r="MN133" s="9"/>
      <c r="MP133" s="9"/>
      <c r="MR133" s="9"/>
      <c r="MU133" s="9"/>
      <c r="MW133" s="9"/>
      <c r="MY133" s="9"/>
      <c r="NA133" s="9"/>
    </row>
    <row r="134" spans="1:391" ht="18">
      <c r="A134" s="40"/>
      <c r="B134" s="46"/>
      <c r="C134" s="42"/>
      <c r="D134" s="50"/>
      <c r="E134" s="50"/>
      <c r="F134" s="50"/>
      <c r="G134" s="459"/>
      <c r="H134" s="465"/>
      <c r="I134" s="9"/>
      <c r="J134" s="459"/>
      <c r="K134" s="9"/>
      <c r="L134" s="1"/>
      <c r="M134" s="465"/>
      <c r="N134" s="1"/>
      <c r="O134" s="1"/>
      <c r="P134" s="9"/>
      <c r="Q134" s="1"/>
      <c r="R134" s="465"/>
      <c r="S134" s="1"/>
      <c r="T134" s="9"/>
      <c r="U134" s="1"/>
      <c r="V134" s="1"/>
      <c r="W134" s="465"/>
      <c r="X134" s="1"/>
      <c r="Y134" s="9"/>
      <c r="Z134" s="1"/>
      <c r="AA134" s="9"/>
      <c r="AB134" s="465"/>
      <c r="AC134" s="9"/>
      <c r="AE134" s="18"/>
      <c r="AF134" s="9"/>
      <c r="AG134" s="465"/>
      <c r="AH134" s="9"/>
      <c r="AJ134" s="9"/>
      <c r="AL134" s="465"/>
      <c r="AN134" s="18"/>
      <c r="AO134" s="9"/>
      <c r="AQ134" s="465"/>
      <c r="AS134" s="9"/>
      <c r="AU134" s="9"/>
      <c r="AV134" s="465"/>
      <c r="AW134" s="18"/>
      <c r="AX134" s="9"/>
      <c r="AZ134" s="9"/>
      <c r="BA134" s="465"/>
      <c r="BB134" s="9"/>
      <c r="BD134" s="9"/>
      <c r="BF134" s="465"/>
      <c r="BG134" s="9"/>
      <c r="BI134" s="9"/>
      <c r="BK134" s="465"/>
      <c r="BM134" s="9"/>
      <c r="BO134" s="18"/>
      <c r="BP134" s="465"/>
      <c r="BR134" s="9"/>
      <c r="BT134" s="9"/>
      <c r="BU134" s="465"/>
      <c r="BV134" s="9"/>
      <c r="BY134" s="9"/>
      <c r="BZ134" s="465"/>
      <c r="CB134" s="9"/>
      <c r="CD134" s="9"/>
      <c r="CE134" s="465"/>
      <c r="CF134" s="18"/>
      <c r="CG134" s="9"/>
      <c r="CH134" s="18"/>
      <c r="CI134" s="9"/>
      <c r="CJ134" s="465"/>
      <c r="CK134" s="9"/>
      <c r="CM134" s="9"/>
      <c r="CO134" s="465"/>
      <c r="CP134" s="9"/>
      <c r="CQ134" s="18"/>
      <c r="CR134" s="9"/>
      <c r="CT134" s="465"/>
      <c r="CV134" s="9"/>
      <c r="CX134" s="18"/>
      <c r="CY134" s="465"/>
      <c r="DA134" s="9"/>
      <c r="DC134" s="9"/>
      <c r="DD134" s="465"/>
      <c r="DE134" s="9"/>
      <c r="DG134" s="18"/>
      <c r="DH134" s="9"/>
      <c r="DI134" s="465"/>
      <c r="DK134" s="18"/>
      <c r="DL134" s="9"/>
      <c r="DN134" s="465"/>
      <c r="DP134" s="9"/>
      <c r="DR134" s="9"/>
      <c r="DS134" s="465"/>
      <c r="DT134" s="18"/>
      <c r="DU134" s="9"/>
      <c r="DV134" s="18"/>
      <c r="DW134" s="9"/>
      <c r="DX134" s="465"/>
      <c r="DY134" s="9"/>
      <c r="EA134" s="9"/>
      <c r="EC134" s="465"/>
      <c r="ED134" s="9"/>
      <c r="EE134" s="18"/>
      <c r="EF134" s="9"/>
      <c r="EH134" s="465"/>
      <c r="EJ134" s="9"/>
      <c r="EL134" s="18"/>
      <c r="EM134" s="465"/>
      <c r="EN134" s="18"/>
      <c r="EO134" s="9"/>
      <c r="EQ134" s="9"/>
      <c r="ER134" s="465"/>
      <c r="ES134" s="9"/>
      <c r="EU134" s="18"/>
      <c r="EV134" s="9"/>
      <c r="EW134" s="465"/>
      <c r="EX134" s="9"/>
      <c r="EZ134" s="9"/>
      <c r="FB134" s="465"/>
      <c r="FD134" s="18"/>
      <c r="FE134" s="9"/>
      <c r="FG134" s="465"/>
      <c r="FI134" s="9"/>
      <c r="FK134" s="9"/>
      <c r="FL134" s="465"/>
      <c r="FM134" s="18"/>
      <c r="FN134" s="9"/>
      <c r="FO134" s="18"/>
      <c r="FP134" s="9"/>
      <c r="FQ134" s="465"/>
      <c r="FR134" s="9"/>
      <c r="FT134" s="9"/>
      <c r="FV134" s="465"/>
      <c r="FW134" s="9"/>
      <c r="FX134" s="18"/>
      <c r="FY134" s="9"/>
      <c r="GA134" s="9"/>
      <c r="GC134" s="9"/>
      <c r="GE134" s="18"/>
      <c r="GF134" s="9"/>
      <c r="GH134" s="9"/>
      <c r="GJ134" s="9"/>
      <c r="GL134" s="9"/>
      <c r="GN134" s="18"/>
      <c r="GO134" s="9"/>
      <c r="GP134" s="18"/>
      <c r="GQ134" s="9"/>
      <c r="GR134" s="18"/>
      <c r="GS134" s="9"/>
      <c r="GT134" s="18"/>
      <c r="GU134" s="9"/>
      <c r="GX134" s="9"/>
      <c r="GZ134" s="9"/>
      <c r="HB134" s="9"/>
      <c r="HD134" s="9"/>
      <c r="HG134" s="9"/>
      <c r="HI134" s="9"/>
      <c r="HK134" s="9"/>
      <c r="HM134" s="9"/>
      <c r="HP134" s="9"/>
      <c r="HR134" s="9"/>
      <c r="HT134" s="9"/>
      <c r="HV134" s="9"/>
      <c r="HY134" s="9"/>
      <c r="IA134" s="9"/>
      <c r="IC134" s="9"/>
      <c r="IE134" s="9"/>
      <c r="IH134" s="9"/>
      <c r="IJ134" s="9"/>
      <c r="IL134" s="9"/>
      <c r="IN134" s="9"/>
      <c r="IQ134" s="9"/>
      <c r="IS134" s="9"/>
      <c r="IU134" s="9"/>
      <c r="IW134" s="9"/>
      <c r="IZ134" s="9"/>
      <c r="JB134" s="9"/>
      <c r="JD134" s="9"/>
      <c r="JF134" s="9"/>
      <c r="JI134" s="9"/>
      <c r="JK134" s="9"/>
      <c r="JM134" s="9"/>
      <c r="JO134" s="9"/>
      <c r="JR134" s="9"/>
      <c r="JT134" s="9"/>
      <c r="JV134" s="9"/>
      <c r="JX134" s="9"/>
      <c r="KA134" s="9"/>
      <c r="KC134" s="9"/>
      <c r="KE134" s="9"/>
      <c r="KG134" s="9"/>
      <c r="KJ134" s="9"/>
      <c r="KL134" s="9"/>
      <c r="KN134" s="9"/>
      <c r="KP134" s="9"/>
      <c r="KS134" s="9"/>
      <c r="KU134" s="9"/>
      <c r="KW134" s="9"/>
      <c r="KY134" s="9"/>
      <c r="LB134" s="9"/>
      <c r="LD134" s="9"/>
      <c r="LF134" s="9"/>
      <c r="LH134" s="9"/>
      <c r="LK134" s="9"/>
      <c r="LM134" s="9"/>
      <c r="LO134" s="9"/>
      <c r="LQ134" s="9"/>
      <c r="LT134" s="9"/>
      <c r="LV134" s="9"/>
      <c r="LX134" s="9"/>
      <c r="LZ134" s="9"/>
      <c r="MC134" s="9"/>
      <c r="ME134" s="9"/>
      <c r="MG134" s="9"/>
      <c r="MI134" s="9"/>
      <c r="ML134" s="9"/>
      <c r="MN134" s="9"/>
      <c r="MP134" s="9"/>
      <c r="MR134" s="9"/>
      <c r="MU134" s="9"/>
      <c r="MW134" s="9"/>
      <c r="MY134" s="9"/>
      <c r="NA134" s="9"/>
    </row>
    <row r="135" spans="1:391" ht="18">
      <c r="A135" s="40"/>
      <c r="B135" s="46"/>
      <c r="C135" s="42"/>
      <c r="D135" s="50"/>
      <c r="E135" s="50"/>
      <c r="F135" s="50"/>
      <c r="G135" s="459"/>
      <c r="H135" s="465"/>
      <c r="I135" s="9"/>
      <c r="J135" s="459"/>
      <c r="K135" s="9"/>
      <c r="L135" s="1"/>
      <c r="M135" s="465"/>
      <c r="N135" s="9"/>
      <c r="O135" s="1"/>
      <c r="P135" s="9"/>
      <c r="Q135" s="1"/>
      <c r="R135" s="465"/>
      <c r="S135" s="1"/>
      <c r="T135" s="9"/>
      <c r="U135" s="1"/>
      <c r="V135" s="1"/>
      <c r="W135" s="465"/>
      <c r="X135" s="1"/>
      <c r="Y135" s="9"/>
      <c r="Z135" s="1"/>
      <c r="AA135" s="9"/>
      <c r="AB135" s="465"/>
      <c r="AC135" s="9"/>
      <c r="AE135" s="18"/>
      <c r="AF135" s="9"/>
      <c r="AG135" s="465"/>
      <c r="AH135" s="9"/>
      <c r="AJ135" s="9"/>
      <c r="AL135" s="465"/>
      <c r="AN135" s="18"/>
      <c r="AO135" s="9"/>
      <c r="AQ135" s="465"/>
      <c r="AS135" s="9"/>
      <c r="AU135" s="9"/>
      <c r="AV135" s="465"/>
      <c r="AW135" s="18"/>
      <c r="AX135" s="9"/>
      <c r="AZ135" s="9"/>
      <c r="BA135" s="465"/>
      <c r="BB135" s="9"/>
      <c r="BD135" s="9"/>
      <c r="BF135" s="465"/>
      <c r="BG135" s="9"/>
      <c r="BI135" s="9"/>
      <c r="BK135" s="465"/>
      <c r="BM135" s="9"/>
      <c r="BO135" s="18"/>
      <c r="BP135" s="465"/>
      <c r="BR135" s="9"/>
      <c r="BT135" s="9"/>
      <c r="BU135" s="465"/>
      <c r="BV135" s="9"/>
      <c r="BY135" s="9"/>
      <c r="BZ135" s="465"/>
      <c r="CB135" s="9"/>
      <c r="CD135" s="9"/>
      <c r="CE135" s="465"/>
      <c r="CF135" s="18"/>
      <c r="CG135" s="9"/>
      <c r="CH135" s="18"/>
      <c r="CI135" s="9"/>
      <c r="CJ135" s="465"/>
      <c r="CK135" s="9"/>
      <c r="CM135" s="9"/>
      <c r="CO135" s="465"/>
      <c r="CP135" s="9"/>
      <c r="CQ135" s="18"/>
      <c r="CR135" s="9"/>
      <c r="CT135" s="465"/>
      <c r="CV135" s="9"/>
      <c r="CX135" s="18"/>
      <c r="CY135" s="465"/>
      <c r="DA135" s="9"/>
      <c r="DC135" s="9"/>
      <c r="DD135" s="465"/>
      <c r="DE135" s="9"/>
      <c r="DG135" s="18"/>
      <c r="DH135" s="9"/>
      <c r="DI135" s="465"/>
      <c r="DK135" s="18"/>
      <c r="DL135" s="9"/>
      <c r="DN135" s="465"/>
      <c r="DP135" s="9"/>
      <c r="DR135" s="9"/>
      <c r="DS135" s="465"/>
      <c r="DT135" s="18"/>
      <c r="DU135" s="9"/>
      <c r="DV135" s="18"/>
      <c r="DW135" s="9"/>
      <c r="DX135" s="465"/>
      <c r="DY135" s="9"/>
      <c r="EA135" s="9"/>
      <c r="EC135" s="465"/>
      <c r="ED135" s="9"/>
      <c r="EE135" s="18"/>
      <c r="EF135" s="9"/>
      <c r="EH135" s="465"/>
      <c r="EJ135" s="9"/>
      <c r="EL135" s="18"/>
      <c r="EM135" s="465"/>
      <c r="EN135" s="18"/>
      <c r="EO135" s="9"/>
      <c r="EQ135" s="9"/>
      <c r="ER135" s="465"/>
      <c r="ES135" s="9"/>
      <c r="EU135" s="18"/>
      <c r="EV135" s="9"/>
      <c r="EW135" s="465"/>
      <c r="EX135" s="9"/>
      <c r="EZ135" s="9"/>
      <c r="FB135" s="465"/>
      <c r="FD135" s="18"/>
      <c r="FE135" s="9"/>
      <c r="FG135" s="465"/>
      <c r="FI135" s="9"/>
      <c r="FK135" s="9"/>
      <c r="FL135" s="465"/>
      <c r="FM135" s="18"/>
      <c r="FN135" s="9"/>
      <c r="FO135" s="18"/>
      <c r="FP135" s="9"/>
      <c r="FQ135" s="465"/>
      <c r="FR135" s="9"/>
      <c r="FT135" s="9"/>
      <c r="FV135" s="465"/>
      <c r="FW135" s="9"/>
      <c r="FX135" s="18"/>
      <c r="FY135" s="9"/>
      <c r="GA135" s="9"/>
      <c r="GC135" s="9"/>
      <c r="GE135" s="18"/>
      <c r="GF135" s="9"/>
      <c r="GH135" s="9"/>
      <c r="GJ135" s="9"/>
      <c r="GL135" s="9"/>
      <c r="GN135" s="18"/>
      <c r="GO135" s="9"/>
      <c r="GP135" s="18"/>
      <c r="GQ135" s="9"/>
      <c r="GR135" s="18"/>
      <c r="GS135" s="9"/>
      <c r="GT135" s="18"/>
      <c r="GU135" s="9"/>
      <c r="GX135" s="9"/>
      <c r="GZ135" s="9"/>
      <c r="HB135" s="9"/>
      <c r="HD135" s="9"/>
      <c r="HG135" s="9"/>
      <c r="HI135" s="9"/>
      <c r="HK135" s="9"/>
      <c r="HM135" s="9"/>
      <c r="HP135" s="9"/>
      <c r="HR135" s="9"/>
      <c r="HT135" s="9"/>
      <c r="HV135" s="9"/>
      <c r="HY135" s="9"/>
      <c r="IA135" s="9"/>
      <c r="IC135" s="9"/>
      <c r="IE135" s="9"/>
      <c r="IH135" s="9"/>
      <c r="IJ135" s="9"/>
      <c r="IL135" s="9"/>
      <c r="IN135" s="9"/>
      <c r="IQ135" s="9"/>
      <c r="IS135" s="9"/>
      <c r="IU135" s="9"/>
      <c r="IW135" s="9"/>
      <c r="IZ135" s="9"/>
      <c r="JB135" s="9"/>
      <c r="JD135" s="9"/>
      <c r="JF135" s="9"/>
      <c r="JI135" s="9"/>
      <c r="JK135" s="9"/>
      <c r="JM135" s="9"/>
      <c r="JO135" s="9"/>
      <c r="JR135" s="9"/>
      <c r="JT135" s="9"/>
      <c r="JV135" s="9"/>
      <c r="JX135" s="9"/>
      <c r="KA135" s="9"/>
      <c r="KC135" s="9"/>
      <c r="KE135" s="9"/>
      <c r="KG135" s="9"/>
      <c r="KJ135" s="9"/>
      <c r="KL135" s="9"/>
      <c r="KN135" s="9"/>
      <c r="KP135" s="9"/>
      <c r="KS135" s="9"/>
      <c r="KU135" s="9"/>
      <c r="KW135" s="9"/>
      <c r="KY135" s="9"/>
      <c r="LB135" s="9"/>
      <c r="LD135" s="9"/>
      <c r="LF135" s="9"/>
      <c r="LH135" s="9"/>
      <c r="LK135" s="9"/>
      <c r="LM135" s="9"/>
      <c r="LO135" s="9"/>
      <c r="LQ135" s="9"/>
      <c r="LT135" s="9"/>
      <c r="LV135" s="9"/>
      <c r="LX135" s="9"/>
      <c r="LZ135" s="9"/>
      <c r="MC135" s="9"/>
      <c r="ME135" s="9"/>
      <c r="MG135" s="9"/>
      <c r="MI135" s="9"/>
      <c r="ML135" s="9"/>
      <c r="MN135" s="9"/>
      <c r="MP135" s="9"/>
      <c r="MR135" s="9"/>
      <c r="MU135" s="9"/>
      <c r="MW135" s="9"/>
      <c r="MY135" s="9"/>
      <c r="NA135" s="9"/>
    </row>
    <row r="138" spans="1:391" ht="20.25">
      <c r="A138" s="349" t="s">
        <v>1435</v>
      </c>
      <c r="D138" s="349" t="s">
        <v>221</v>
      </c>
      <c r="E138" s="46"/>
      <c r="L138" s="349" t="s">
        <v>222</v>
      </c>
      <c r="M138" s="3"/>
      <c r="N138" s="3"/>
      <c r="O138" s="9"/>
      <c r="U138" s="349" t="s">
        <v>246</v>
      </c>
      <c r="V138" s="3"/>
      <c r="W138" s="3"/>
      <c r="X138" s="10"/>
      <c r="AD138" s="349" t="s">
        <v>274</v>
      </c>
      <c r="AE138" s="3"/>
      <c r="AF138" s="3"/>
      <c r="AG138" s="9"/>
      <c r="AM138" s="349" t="s">
        <v>1345</v>
      </c>
      <c r="AN138" s="3"/>
      <c r="AO138" s="79"/>
      <c r="AP138" s="3"/>
      <c r="AV138" s="349" t="s">
        <v>1849</v>
      </c>
      <c r="AW138" s="40"/>
      <c r="AX138" s="40"/>
      <c r="AY138" s="175"/>
      <c r="AZ138" s="18"/>
      <c r="BA138"/>
      <c r="BB138" s="18"/>
      <c r="BC138"/>
      <c r="BE138" s="349" t="s">
        <v>2355</v>
      </c>
      <c r="BF138" s="18"/>
      <c r="BG138" s="350"/>
      <c r="BH138" s="18"/>
      <c r="BI138" s="18"/>
      <c r="BN138" s="349" t="s">
        <v>4598</v>
      </c>
      <c r="BO138" s="18"/>
      <c r="BP138" s="350"/>
      <c r="BQ138" s="18"/>
      <c r="BR138" s="18"/>
      <c r="BX138" s="348"/>
      <c r="BY138" s="18"/>
      <c r="BZ138" s="466"/>
      <c r="CA138" s="50"/>
      <c r="CF138" s="348"/>
      <c r="CG138" s="18"/>
      <c r="CH138" s="466"/>
      <c r="CI138" s="466"/>
      <c r="CJ138" s="18"/>
      <c r="CO138" s="348"/>
      <c r="CP138" s="18"/>
      <c r="CQ138" s="466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6"/>
      <c r="DK138" s="378"/>
      <c r="DL138" s="1"/>
      <c r="DM138" s="467"/>
      <c r="DN138" s="1"/>
      <c r="DO138" s="50"/>
      <c r="DT138" s="348"/>
      <c r="DU138" s="18"/>
      <c r="DV138" s="466"/>
      <c r="DW138" s="18"/>
      <c r="DX138" s="18"/>
      <c r="EC138" s="348"/>
      <c r="ED138" s="18"/>
      <c r="EE138" s="466"/>
      <c r="EF138" s="18"/>
      <c r="EG138" s="18"/>
      <c r="EL138" s="348"/>
      <c r="EM138" s="18"/>
      <c r="EN138" s="466"/>
      <c r="EO138" s="18"/>
      <c r="EP138" s="18"/>
      <c r="EU138" s="348"/>
      <c r="EV138" s="18"/>
      <c r="EW138" s="466"/>
      <c r="EX138" s="18"/>
      <c r="EY138" s="18"/>
      <c r="FD138" s="348"/>
      <c r="FE138" s="18"/>
      <c r="FF138" s="466"/>
      <c r="FG138" s="18"/>
      <c r="FH138" s="18"/>
      <c r="FM138" s="348"/>
      <c r="FN138" s="18"/>
      <c r="FO138" s="466"/>
      <c r="FP138" s="18"/>
      <c r="FQ138" s="18"/>
      <c r="FV138" s="348"/>
      <c r="FW138" s="18"/>
      <c r="FX138" s="466"/>
      <c r="FY138" s="18"/>
      <c r="FZ138" s="18"/>
      <c r="GE138" s="348"/>
      <c r="GF138" s="18"/>
      <c r="GG138" s="466"/>
      <c r="GH138" s="18"/>
      <c r="GI138" s="18"/>
      <c r="GW138" s="348"/>
      <c r="GX138" s="18"/>
      <c r="GZ138" s="18"/>
      <c r="HA138" s="18"/>
      <c r="HF138" s="348"/>
      <c r="HG138" s="18"/>
      <c r="HI138" s="18"/>
      <c r="HJ138" s="18"/>
      <c r="HO138" s="18"/>
      <c r="HP138" s="468"/>
      <c r="HR138" s="18"/>
      <c r="HS138" s="18"/>
      <c r="HT138" s="18"/>
      <c r="IG138" s="348"/>
      <c r="IH138" s="18"/>
      <c r="IJ138" s="18"/>
      <c r="IK138" s="18"/>
      <c r="IP138" s="348"/>
      <c r="IQ138" s="18"/>
      <c r="IS138" s="18"/>
      <c r="IT138" s="18"/>
      <c r="JH138" s="469"/>
      <c r="JI138" s="470"/>
      <c r="JQ138" s="469"/>
      <c r="JR138" s="470"/>
      <c r="JS138" s="471"/>
      <c r="JT138" s="470"/>
      <c r="JU138" s="470"/>
      <c r="JZ138" s="348"/>
      <c r="KA138" s="18"/>
      <c r="KC138" s="18"/>
      <c r="KD138" s="18"/>
      <c r="KI138" s="348"/>
      <c r="KJ138" s="18"/>
      <c r="KR138" s="348"/>
      <c r="KS138" s="18"/>
      <c r="LA138" s="348"/>
      <c r="LB138" s="18"/>
      <c r="LC138" s="472"/>
      <c r="LD138" s="18"/>
      <c r="LE138" s="18"/>
      <c r="LJ138" s="469"/>
      <c r="LK138" s="470"/>
      <c r="LL138" s="466"/>
      <c r="LM138" s="470"/>
      <c r="LN138" s="470"/>
      <c r="MB138" s="470"/>
      <c r="MC138" s="18"/>
      <c r="MD138" s="18"/>
      <c r="ME138" s="473"/>
      <c r="MG138" s="18"/>
      <c r="MK138" s="348"/>
      <c r="ML138" s="18"/>
      <c r="MM138" s="18"/>
      <c r="MN138" s="18"/>
      <c r="MO138" s="18"/>
      <c r="MT138" s="60"/>
      <c r="MU138" s="3"/>
      <c r="MV138" s="474"/>
      <c r="MW138" s="79"/>
      <c r="MX138" s="3"/>
      <c r="MZ138" s="18"/>
    </row>
    <row r="139" spans="1:391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73"/>
      <c r="BY139" s="18"/>
      <c r="BZ139" s="466"/>
      <c r="CA139" s="50"/>
      <c r="CF139" s="50"/>
      <c r="CG139" s="18"/>
      <c r="CI139" s="18"/>
      <c r="CJ139" s="18"/>
      <c r="CK139" s="50"/>
      <c r="CO139" s="473"/>
      <c r="CP139" s="50"/>
      <c r="CQ139" s="466"/>
      <c r="CR139" s="18"/>
      <c r="CS139" s="18"/>
      <c r="CU139" s="50"/>
      <c r="CX139" s="473"/>
      <c r="CY139" s="18"/>
      <c r="CZ139" s="50"/>
      <c r="DA139" s="18"/>
      <c r="DB139" s="18"/>
      <c r="DF139" s="50"/>
      <c r="DG139" s="473"/>
      <c r="DH139" s="18"/>
      <c r="DI139" s="466"/>
      <c r="DJ139" s="50"/>
      <c r="DK139" s="475"/>
      <c r="DL139" s="1"/>
      <c r="DM139" s="467"/>
      <c r="DN139" s="1"/>
      <c r="DO139" s="50"/>
      <c r="DT139" s="473"/>
      <c r="DU139" s="18"/>
      <c r="DV139" s="466"/>
      <c r="DW139" s="18"/>
      <c r="DX139" s="18"/>
      <c r="EC139" s="473"/>
      <c r="ED139" s="18"/>
      <c r="EE139" s="466"/>
      <c r="EF139" s="18"/>
      <c r="EG139" s="18"/>
      <c r="EL139" s="473"/>
      <c r="EM139" s="18"/>
      <c r="EN139" s="466"/>
      <c r="EO139" s="18"/>
      <c r="EP139" s="18"/>
      <c r="EU139" s="473"/>
      <c r="EV139" s="18"/>
      <c r="EW139" s="466"/>
      <c r="EX139" s="18"/>
      <c r="EY139" s="18"/>
      <c r="FD139" s="473"/>
      <c r="FE139" s="18"/>
      <c r="FF139" s="466"/>
      <c r="FG139" s="18"/>
      <c r="FH139" s="18"/>
      <c r="FM139" s="476"/>
      <c r="FN139" s="18"/>
      <c r="FO139" s="466"/>
      <c r="FP139" s="18"/>
      <c r="FQ139" s="18"/>
      <c r="FV139" s="473"/>
      <c r="FW139" s="18"/>
      <c r="FX139" s="466"/>
      <c r="FY139" s="18"/>
      <c r="FZ139" s="18"/>
      <c r="GE139" s="473"/>
      <c r="GF139" s="18"/>
      <c r="GG139" s="466"/>
      <c r="GH139" s="18"/>
      <c r="GI139" s="18"/>
      <c r="GW139" s="476"/>
      <c r="GX139" s="18"/>
      <c r="GZ139" s="18"/>
      <c r="HA139" s="18"/>
      <c r="HF139" s="476"/>
      <c r="HG139" s="18"/>
      <c r="HI139" s="18"/>
      <c r="HJ139" s="18"/>
      <c r="HO139" s="18"/>
      <c r="HP139" s="468"/>
      <c r="HR139" s="18"/>
      <c r="HS139" s="18"/>
      <c r="HT139" s="18"/>
      <c r="IG139" s="473"/>
      <c r="IH139" s="18"/>
      <c r="IJ139" s="18"/>
      <c r="IK139" s="18"/>
      <c r="IP139" s="476"/>
      <c r="IQ139" s="18"/>
      <c r="IS139" s="18"/>
      <c r="IT139" s="18"/>
      <c r="IY139" s="348"/>
      <c r="IZ139" s="18"/>
      <c r="JA139" s="477"/>
      <c r="JB139" s="18"/>
      <c r="JC139" s="18"/>
      <c r="JH139" s="473"/>
      <c r="JI139" s="470"/>
      <c r="JQ139" s="473"/>
      <c r="JR139" s="470"/>
      <c r="JS139" s="471"/>
      <c r="JT139" s="470"/>
      <c r="JU139" s="470"/>
      <c r="JZ139" s="476"/>
      <c r="KA139" s="18"/>
      <c r="KC139" s="18"/>
      <c r="KD139" s="18"/>
      <c r="KI139" s="476"/>
      <c r="KJ139" s="18"/>
      <c r="KR139" s="476"/>
      <c r="KS139" s="18"/>
      <c r="LA139" s="476"/>
      <c r="LB139" s="18"/>
      <c r="LC139" s="472"/>
      <c r="LD139" s="18"/>
      <c r="LE139" s="18"/>
      <c r="LJ139" s="473"/>
      <c r="LK139" s="470"/>
      <c r="LL139" s="466"/>
      <c r="LM139" s="470"/>
      <c r="LN139" s="470"/>
      <c r="MB139" s="470"/>
      <c r="MC139" s="18"/>
      <c r="MD139" s="18"/>
      <c r="ME139" s="473"/>
      <c r="MG139" s="18"/>
      <c r="MK139" s="476"/>
      <c r="ML139" s="18"/>
      <c r="MM139" s="18"/>
      <c r="MN139" s="18"/>
      <c r="MO139" s="18"/>
      <c r="MT139" s="478"/>
      <c r="MU139" s="3"/>
      <c r="MV139" s="479"/>
      <c r="MW139" s="79"/>
      <c r="MX139" s="3"/>
      <c r="MZ139" s="18"/>
    </row>
    <row r="140" spans="1:391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1868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2356</v>
      </c>
      <c r="BJ140" s="60" t="s">
        <v>1405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4599</v>
      </c>
      <c r="BS140" s="60" t="s">
        <v>1405</v>
      </c>
      <c r="BT140" s="50"/>
      <c r="BV140" s="50"/>
      <c r="BX140" s="18"/>
      <c r="BY140" s="18"/>
      <c r="BZ140" s="466"/>
      <c r="CA140" s="50"/>
      <c r="CF140" s="50"/>
      <c r="CG140" s="18"/>
      <c r="CH140" s="466"/>
      <c r="CI140" s="18"/>
      <c r="CJ140" s="18"/>
      <c r="CK140" s="50"/>
      <c r="CO140" s="18"/>
      <c r="CP140" s="50"/>
      <c r="CQ140" s="466"/>
      <c r="CR140" s="18"/>
      <c r="CS140" s="18"/>
      <c r="CU140" s="50"/>
      <c r="CX140" s="18"/>
      <c r="CY140" s="18"/>
      <c r="CZ140" s="50"/>
      <c r="DA140" s="18"/>
      <c r="DB140" s="18"/>
      <c r="DF140" s="50"/>
      <c r="DG140" s="473"/>
      <c r="DH140" s="18"/>
      <c r="DI140" s="466"/>
      <c r="DJ140" s="50"/>
      <c r="DK140" s="475"/>
      <c r="DL140" s="1"/>
      <c r="DM140" s="467"/>
      <c r="DN140" s="1"/>
      <c r="DO140" s="50"/>
      <c r="DT140" s="18"/>
      <c r="DU140" s="18"/>
      <c r="DV140" s="466"/>
      <c r="DW140" s="18"/>
      <c r="DX140" s="18"/>
      <c r="EC140" s="18"/>
      <c r="ED140" s="18"/>
      <c r="EE140" s="466"/>
      <c r="EF140" s="18"/>
      <c r="EG140" s="18"/>
      <c r="EL140" s="18"/>
      <c r="EM140" s="18"/>
      <c r="EN140" s="466"/>
      <c r="EO140" s="18"/>
      <c r="EP140" s="18"/>
      <c r="EU140" s="18"/>
      <c r="EV140" s="18"/>
      <c r="EW140" s="466"/>
      <c r="EX140" s="18"/>
      <c r="EY140" s="18"/>
      <c r="FD140" s="18"/>
      <c r="FE140" s="18"/>
      <c r="FF140" s="466"/>
      <c r="FG140" s="18"/>
      <c r="FH140" s="18"/>
      <c r="FM140" s="18"/>
      <c r="FN140" s="18"/>
      <c r="FO140" s="466"/>
      <c r="FP140" s="18"/>
      <c r="FQ140" s="18"/>
      <c r="FV140" s="18"/>
      <c r="FW140" s="18"/>
      <c r="FX140" s="466"/>
      <c r="FY140" s="18"/>
      <c r="FZ140" s="18"/>
      <c r="GE140" s="18"/>
      <c r="GF140" s="18"/>
      <c r="GG140" s="466"/>
      <c r="GH140" s="18"/>
      <c r="GI140" s="18"/>
      <c r="GW140" s="18"/>
      <c r="GX140" s="18"/>
      <c r="GZ140" s="18"/>
      <c r="HA140" s="18"/>
      <c r="HF140" s="18"/>
      <c r="HG140" s="18"/>
      <c r="HI140" s="18"/>
      <c r="HJ140" s="18"/>
      <c r="HO140" s="18"/>
      <c r="HP140" s="468"/>
      <c r="HR140" s="18"/>
      <c r="HS140" s="18"/>
      <c r="HT140" s="18"/>
      <c r="IG140" s="18"/>
      <c r="IH140" s="18"/>
      <c r="IJ140" s="18"/>
      <c r="IK140" s="18"/>
      <c r="IP140" s="18"/>
      <c r="IQ140" s="18"/>
      <c r="IS140" s="18"/>
      <c r="IT140" s="18"/>
      <c r="IY140" s="473"/>
      <c r="IZ140" s="18"/>
      <c r="JA140" s="477"/>
      <c r="JB140" s="18"/>
      <c r="JC140" s="18"/>
      <c r="JH140" s="470"/>
      <c r="JI140" s="470"/>
      <c r="JQ140" s="470"/>
      <c r="JR140" s="470"/>
      <c r="JS140" s="471"/>
      <c r="JT140" s="470"/>
      <c r="JU140" s="470"/>
      <c r="JZ140" s="18"/>
      <c r="KA140" s="18"/>
      <c r="KC140" s="18"/>
      <c r="KD140" s="18"/>
      <c r="KI140" s="18"/>
      <c r="KJ140" s="18"/>
      <c r="KR140" s="18"/>
      <c r="KS140" s="18"/>
      <c r="LA140" s="18"/>
      <c r="LB140" s="18"/>
      <c r="LC140" s="471"/>
      <c r="LD140" s="18"/>
      <c r="LE140" s="18"/>
      <c r="LJ140" s="470"/>
      <c r="LK140" s="470"/>
      <c r="LL140" s="466"/>
      <c r="LM140" s="470"/>
      <c r="LN140" s="470"/>
      <c r="MB140" s="470"/>
      <c r="MC140" s="18"/>
      <c r="MD140" s="18"/>
      <c r="ME140" s="473"/>
      <c r="MG140" s="18"/>
      <c r="MK140" s="18"/>
      <c r="ML140" s="18"/>
      <c r="MM140" s="18"/>
      <c r="MN140" s="18"/>
      <c r="MO140" s="18"/>
      <c r="MT140" s="3"/>
      <c r="MU140" s="3"/>
      <c r="MV140" s="480"/>
      <c r="MW140" s="79"/>
      <c r="MX140" s="3"/>
      <c r="MZ140" s="18"/>
    </row>
    <row r="141" spans="1:391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1742</v>
      </c>
      <c r="AX141" s="18"/>
      <c r="AY141" s="89"/>
      <c r="AZ141" s="18"/>
      <c r="BA141"/>
      <c r="BB141" s="50"/>
      <c r="BC141"/>
      <c r="BE141" s="48" t="s">
        <v>2353</v>
      </c>
      <c r="BI141" s="18"/>
      <c r="BK141" s="50"/>
      <c r="BN141" s="49" t="s">
        <v>4600</v>
      </c>
      <c r="BO141" s="18"/>
      <c r="BP141" s="350"/>
      <c r="BQ141" s="173"/>
      <c r="BR141" s="18"/>
      <c r="BT141" s="50"/>
      <c r="BV141" s="50"/>
      <c r="BX141" s="348"/>
      <c r="BY141" s="18"/>
      <c r="BZ141" s="466"/>
      <c r="CA141" s="50"/>
      <c r="CF141" s="50"/>
      <c r="CG141" s="18"/>
      <c r="CH141" s="466"/>
      <c r="CI141" s="18"/>
      <c r="CJ141" s="18"/>
      <c r="CK141" s="50"/>
      <c r="CO141" s="348"/>
      <c r="CP141" s="50"/>
      <c r="CQ141" s="466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73"/>
      <c r="DH141" s="18"/>
      <c r="DI141" s="466"/>
      <c r="DJ141" s="50"/>
      <c r="DK141" s="475"/>
      <c r="DL141" s="1"/>
      <c r="DM141" s="467"/>
      <c r="DN141" s="1"/>
      <c r="DO141" s="50"/>
      <c r="DT141" s="348"/>
      <c r="DU141" s="18"/>
      <c r="DV141" s="466"/>
      <c r="DW141" s="18"/>
      <c r="DX141" s="18"/>
      <c r="EC141" s="348"/>
      <c r="ED141" s="18"/>
      <c r="EE141" s="466"/>
      <c r="EF141" s="18"/>
      <c r="EG141" s="18"/>
      <c r="EL141" s="348"/>
      <c r="EM141" s="18"/>
      <c r="EN141" s="466"/>
      <c r="EO141" s="18"/>
      <c r="EP141" s="18"/>
      <c r="EU141" s="348"/>
      <c r="EV141" s="18"/>
      <c r="EW141" s="466"/>
      <c r="EX141" s="18"/>
      <c r="EY141" s="18"/>
      <c r="FD141" s="348"/>
      <c r="FE141" s="18"/>
      <c r="FF141" s="466"/>
      <c r="FG141" s="18"/>
      <c r="FH141" s="18"/>
      <c r="FM141" s="348"/>
      <c r="FN141" s="18"/>
      <c r="FO141" s="466"/>
      <c r="FP141" s="18"/>
      <c r="FQ141" s="18"/>
      <c r="FV141" s="348"/>
      <c r="FW141" s="18"/>
      <c r="FX141" s="466"/>
      <c r="FY141" s="18"/>
      <c r="FZ141" s="18"/>
      <c r="GE141" s="348"/>
      <c r="GF141" s="18"/>
      <c r="GG141" s="466"/>
      <c r="GH141" s="18"/>
      <c r="GI141" s="18"/>
      <c r="GW141" s="348"/>
      <c r="GX141" s="18"/>
      <c r="GZ141" s="18"/>
      <c r="HA141" s="18"/>
      <c r="HF141" s="348"/>
      <c r="HG141" s="18"/>
      <c r="HI141" s="18"/>
      <c r="HJ141" s="18"/>
      <c r="HO141" s="18"/>
      <c r="HP141" s="468"/>
      <c r="HR141" s="18"/>
      <c r="HS141" s="18"/>
      <c r="HT141" s="18"/>
      <c r="IG141" s="348"/>
      <c r="IH141" s="18"/>
      <c r="IJ141" s="18"/>
      <c r="IK141" s="18"/>
      <c r="IP141" s="348"/>
      <c r="IQ141" s="18"/>
      <c r="IS141" s="18"/>
      <c r="IT141" s="18"/>
      <c r="IY141" s="18"/>
      <c r="IZ141" s="18"/>
      <c r="JA141" s="466"/>
      <c r="JB141" s="18"/>
      <c r="JC141" s="18"/>
      <c r="JH141" s="469"/>
      <c r="JI141" s="470"/>
      <c r="JQ141" s="469"/>
      <c r="JR141" s="470"/>
      <c r="JS141" s="471"/>
      <c r="JT141" s="470"/>
      <c r="JU141" s="470"/>
      <c r="JZ141" s="348"/>
      <c r="KA141" s="18"/>
      <c r="KC141" s="18"/>
      <c r="KD141" s="18"/>
      <c r="KI141" s="348"/>
      <c r="KJ141" s="18"/>
      <c r="KR141" s="348"/>
      <c r="KS141" s="18"/>
      <c r="LA141" s="348"/>
      <c r="LB141" s="18"/>
      <c r="LC141" s="471"/>
      <c r="LD141" s="18"/>
      <c r="LE141" s="18"/>
      <c r="LJ141" s="469"/>
      <c r="LK141" s="470"/>
      <c r="LL141" s="466"/>
      <c r="LM141" s="470"/>
      <c r="LN141" s="470"/>
      <c r="MB141" s="470"/>
      <c r="MC141" s="18"/>
      <c r="MD141" s="18"/>
      <c r="ME141" s="473"/>
      <c r="MG141" s="18"/>
      <c r="MK141" s="348"/>
      <c r="ML141" s="18"/>
      <c r="MM141" s="18"/>
      <c r="MN141" s="18"/>
      <c r="MO141" s="18"/>
      <c r="MT141" s="60"/>
      <c r="MU141" s="3"/>
      <c r="MV141" s="481"/>
      <c r="MW141" s="79"/>
      <c r="MX141" s="40"/>
      <c r="MZ141" s="18"/>
    </row>
    <row r="142" spans="1:391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1869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2357</v>
      </c>
      <c r="BJ142" s="60" t="s">
        <v>1406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4601</v>
      </c>
      <c r="BS142" s="60" t="s">
        <v>1406</v>
      </c>
      <c r="BT142" s="50"/>
      <c r="BV142" s="50"/>
      <c r="BX142" s="473"/>
      <c r="BY142" s="18"/>
      <c r="BZ142" s="466"/>
      <c r="CA142" s="50"/>
      <c r="CF142" s="50"/>
      <c r="CG142" s="18"/>
      <c r="CH142" s="466"/>
      <c r="CI142" s="18"/>
      <c r="CJ142" s="18"/>
      <c r="CK142" s="50"/>
      <c r="CO142" s="473"/>
      <c r="CP142" s="50"/>
      <c r="CQ142" s="466"/>
      <c r="CR142" s="18"/>
      <c r="CS142" s="18"/>
      <c r="CU142" s="50"/>
      <c r="CX142" s="473"/>
      <c r="CY142" s="18"/>
      <c r="CZ142" s="50"/>
      <c r="DA142" s="18"/>
      <c r="DB142" s="18"/>
      <c r="DF142" s="50"/>
      <c r="DG142" s="473"/>
      <c r="DH142" s="18"/>
      <c r="DI142" s="466"/>
      <c r="DJ142" s="50"/>
      <c r="DK142" s="475"/>
      <c r="DL142" s="1"/>
      <c r="DM142" s="467"/>
      <c r="DN142" s="1"/>
      <c r="DO142" s="50"/>
      <c r="DT142" s="473"/>
      <c r="DU142" s="18"/>
      <c r="DV142" s="466"/>
      <c r="DW142" s="18"/>
      <c r="DX142" s="18"/>
      <c r="EC142" s="473"/>
      <c r="ED142" s="18"/>
      <c r="EE142" s="466"/>
      <c r="EF142" s="18"/>
      <c r="EG142" s="18"/>
      <c r="EL142" s="473"/>
      <c r="EM142" s="18"/>
      <c r="EN142" s="466"/>
      <c r="EO142" s="18"/>
      <c r="EP142" s="18"/>
      <c r="EU142" s="473"/>
      <c r="EV142" s="18"/>
      <c r="EW142" s="466"/>
      <c r="EX142" s="18"/>
      <c r="EY142" s="18"/>
      <c r="FD142" s="473"/>
      <c r="FE142" s="18"/>
      <c r="FF142" s="466"/>
      <c r="FG142" s="18"/>
      <c r="FH142" s="18"/>
      <c r="FM142" s="476"/>
      <c r="FN142" s="18"/>
      <c r="FO142" s="466"/>
      <c r="FP142" s="18"/>
      <c r="FQ142" s="18"/>
      <c r="FV142" s="473"/>
      <c r="FW142" s="18"/>
      <c r="FX142" s="466"/>
      <c r="FY142" s="18"/>
      <c r="FZ142" s="18"/>
      <c r="GE142" s="473"/>
      <c r="GF142" s="18"/>
      <c r="GG142" s="466"/>
      <c r="GH142" s="18"/>
      <c r="GI142" s="18"/>
      <c r="GW142" s="476"/>
      <c r="GX142" s="18"/>
      <c r="GZ142" s="18"/>
      <c r="HA142" s="18"/>
      <c r="HF142" s="476"/>
      <c r="HG142" s="18"/>
      <c r="HI142" s="18"/>
      <c r="HJ142" s="18"/>
      <c r="HO142" s="18"/>
      <c r="HP142" s="468"/>
      <c r="HR142" s="18"/>
      <c r="HS142" s="18"/>
      <c r="HT142" s="18"/>
      <c r="IG142" s="473"/>
      <c r="IH142" s="18"/>
      <c r="IJ142" s="18"/>
      <c r="IK142" s="18"/>
      <c r="IP142" s="476"/>
      <c r="IQ142" s="18"/>
      <c r="IS142" s="18"/>
      <c r="IT142" s="18"/>
      <c r="IY142" s="348"/>
      <c r="IZ142" s="18"/>
      <c r="JA142" s="466"/>
      <c r="JB142" s="18"/>
      <c r="JC142" s="18"/>
      <c r="JH142" s="473"/>
      <c r="JI142" s="470"/>
      <c r="JQ142" s="473"/>
      <c r="JR142" s="470"/>
      <c r="JS142" s="471"/>
      <c r="JT142" s="470"/>
      <c r="JU142" s="470"/>
      <c r="JZ142" s="476"/>
      <c r="KA142" s="18"/>
      <c r="KC142" s="18"/>
      <c r="KD142" s="18"/>
      <c r="KI142" s="476"/>
      <c r="KJ142" s="18"/>
      <c r="KR142" s="476"/>
      <c r="KS142" s="18"/>
      <c r="LA142" s="476"/>
      <c r="LB142" s="18"/>
      <c r="LC142" s="471"/>
      <c r="LD142" s="18"/>
      <c r="LE142" s="18"/>
      <c r="LJ142" s="473"/>
      <c r="LK142" s="470"/>
      <c r="LL142" s="466"/>
      <c r="LM142" s="470"/>
      <c r="LN142" s="470"/>
      <c r="MB142" s="470"/>
      <c r="MC142" s="18"/>
      <c r="MD142" s="18"/>
      <c r="ME142" s="473"/>
      <c r="MG142" s="18"/>
      <c r="MK142" s="476"/>
      <c r="ML142" s="18"/>
      <c r="MM142" s="18"/>
      <c r="MN142" s="18"/>
      <c r="MO142" s="18"/>
      <c r="MT142" s="478"/>
      <c r="MU142" s="3"/>
      <c r="MV142" s="481"/>
      <c r="MW142" s="79"/>
      <c r="MX142" s="3"/>
      <c r="MZ142" s="18"/>
    </row>
    <row r="143" spans="1:391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1742</v>
      </c>
      <c r="AW143" s="9"/>
      <c r="AX143" s="18"/>
      <c r="AY143" s="89"/>
      <c r="AZ143" s="18"/>
      <c r="BA143" s="60"/>
      <c r="BB143" s="50"/>
      <c r="BC143"/>
      <c r="BE143" s="49" t="s">
        <v>2353</v>
      </c>
      <c r="BI143" s="18"/>
      <c r="BK143" s="50"/>
      <c r="BN143" s="49" t="s">
        <v>4600</v>
      </c>
      <c r="BO143" s="18"/>
      <c r="BP143" s="350"/>
      <c r="BQ143" s="173"/>
      <c r="BR143" s="18"/>
      <c r="BT143" s="50"/>
      <c r="BV143" s="50"/>
      <c r="BX143" s="473"/>
      <c r="BY143" s="18"/>
      <c r="BZ143" s="466"/>
      <c r="CA143" s="50"/>
      <c r="CF143" s="50"/>
      <c r="CG143" s="18"/>
      <c r="CH143" s="466"/>
      <c r="CI143" s="18"/>
      <c r="CJ143" s="18"/>
      <c r="CK143" s="50"/>
      <c r="CO143" s="473"/>
      <c r="CP143" s="50"/>
      <c r="CQ143" s="466"/>
      <c r="CR143" s="18"/>
      <c r="CS143" s="18"/>
      <c r="CU143" s="50"/>
      <c r="CX143" s="473"/>
      <c r="CY143" s="18"/>
      <c r="CZ143" s="50"/>
      <c r="DA143" s="18"/>
      <c r="DB143" s="18"/>
      <c r="DF143" s="50"/>
      <c r="DG143" s="473"/>
      <c r="DH143" s="18"/>
      <c r="DI143" s="466"/>
      <c r="DJ143" s="50"/>
      <c r="DK143" s="475"/>
      <c r="DL143" s="1"/>
      <c r="DM143" s="467"/>
      <c r="DN143" s="1"/>
      <c r="DO143" s="50"/>
      <c r="DT143" s="473"/>
      <c r="DU143" s="18"/>
      <c r="DV143" s="466"/>
      <c r="DW143" s="18"/>
      <c r="DX143" s="18"/>
      <c r="EC143" s="473"/>
      <c r="ED143" s="18"/>
      <c r="EE143" s="466"/>
      <c r="EF143" s="18"/>
      <c r="EG143" s="18"/>
      <c r="EL143" s="473"/>
      <c r="EM143" s="18"/>
      <c r="EN143" s="466"/>
      <c r="EO143" s="18"/>
      <c r="EP143" s="18"/>
      <c r="EU143" s="473"/>
      <c r="EV143" s="18"/>
      <c r="EW143" s="466"/>
      <c r="EX143" s="18"/>
      <c r="EY143" s="18"/>
      <c r="FD143" s="473"/>
      <c r="FE143" s="18"/>
      <c r="FF143" s="466"/>
      <c r="FG143" s="18"/>
      <c r="FH143" s="18"/>
      <c r="FM143" s="476"/>
      <c r="FN143" s="18"/>
      <c r="FO143" s="466"/>
      <c r="FP143" s="18"/>
      <c r="FQ143" s="18"/>
      <c r="FV143" s="473"/>
      <c r="FW143" s="18"/>
      <c r="FX143" s="466"/>
      <c r="FY143" s="18"/>
      <c r="FZ143" s="18"/>
      <c r="GE143" s="473"/>
      <c r="GF143" s="18"/>
      <c r="GG143" s="466"/>
      <c r="GH143" s="18"/>
      <c r="GI143" s="18"/>
      <c r="GW143" s="476"/>
      <c r="GX143" s="18"/>
      <c r="GZ143" s="18"/>
      <c r="HA143" s="18"/>
      <c r="HF143" s="476"/>
      <c r="HG143" s="18"/>
      <c r="HI143" s="18"/>
      <c r="HJ143" s="18"/>
      <c r="HO143" s="18"/>
      <c r="HP143" s="468"/>
      <c r="HR143" s="18"/>
      <c r="HS143" s="18"/>
      <c r="HT143" s="18"/>
      <c r="IG143" s="473"/>
      <c r="IH143" s="18"/>
      <c r="IJ143" s="18"/>
      <c r="IK143" s="18"/>
      <c r="IP143" s="476"/>
      <c r="IQ143" s="18"/>
      <c r="IS143" s="18"/>
      <c r="IT143" s="18"/>
      <c r="IY143" s="473"/>
      <c r="IZ143" s="18"/>
      <c r="JA143" s="466"/>
      <c r="JB143" s="18"/>
      <c r="JC143" s="18"/>
      <c r="JH143" s="473"/>
      <c r="JI143" s="470"/>
      <c r="JQ143" s="473"/>
      <c r="JR143" s="470"/>
      <c r="JS143" s="471"/>
      <c r="JT143" s="470"/>
      <c r="JU143" s="470"/>
      <c r="JZ143" s="476"/>
      <c r="KA143" s="18"/>
      <c r="KC143" s="18"/>
      <c r="KD143" s="18"/>
      <c r="KI143" s="476"/>
      <c r="KJ143" s="18"/>
      <c r="KR143" s="476"/>
      <c r="KS143" s="18"/>
      <c r="LA143" s="476"/>
      <c r="LB143" s="18"/>
      <c r="LC143" s="472"/>
      <c r="LD143" s="18"/>
      <c r="LE143" s="18"/>
      <c r="LJ143" s="473"/>
      <c r="LK143" s="470"/>
      <c r="LL143" s="466"/>
      <c r="LM143" s="470"/>
      <c r="LN143" s="470"/>
      <c r="MB143" s="470"/>
      <c r="MC143" s="18"/>
      <c r="MD143" s="18"/>
      <c r="ME143" s="473"/>
      <c r="MG143" s="18"/>
      <c r="MK143" s="476"/>
      <c r="ML143" s="18"/>
      <c r="MM143" s="18"/>
      <c r="MN143" s="18"/>
      <c r="MO143" s="18"/>
      <c r="MT143" s="478"/>
      <c r="MU143" s="63"/>
      <c r="MV143" s="474"/>
      <c r="MW143" s="79"/>
      <c r="MX143" s="3"/>
      <c r="MZ143" s="18"/>
    </row>
    <row r="144" spans="1:391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1870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2358</v>
      </c>
      <c r="BJ144" s="60" t="s">
        <v>1407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4602</v>
      </c>
      <c r="BS144" s="60" t="s">
        <v>1407</v>
      </c>
      <c r="BT144" s="50"/>
      <c r="BV144" s="50"/>
      <c r="BX144" s="348"/>
      <c r="BY144" s="18"/>
      <c r="BZ144" s="466"/>
      <c r="CA144" s="50"/>
      <c r="CF144" s="50"/>
      <c r="CG144" s="18"/>
      <c r="CH144" s="466"/>
      <c r="CI144" s="18"/>
      <c r="CJ144" s="18"/>
      <c r="CK144" s="50"/>
      <c r="CO144" s="348"/>
      <c r="CP144" s="50"/>
      <c r="CQ144" s="466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73"/>
      <c r="DH144" s="18"/>
      <c r="DI144" s="466"/>
      <c r="DJ144" s="50"/>
      <c r="DK144" s="475"/>
      <c r="DL144" s="1"/>
      <c r="DM144" s="467"/>
      <c r="DN144" s="1"/>
      <c r="DO144" s="50"/>
      <c r="DT144" s="348"/>
      <c r="DU144" s="18"/>
      <c r="DV144" s="466"/>
      <c r="DW144" s="18"/>
      <c r="DX144" s="18"/>
      <c r="EC144" s="348"/>
      <c r="ED144" s="18"/>
      <c r="EE144" s="466"/>
      <c r="EF144" s="18"/>
      <c r="EG144" s="18"/>
      <c r="EL144" s="348"/>
      <c r="EM144" s="18"/>
      <c r="EN144" s="466"/>
      <c r="EO144" s="18"/>
      <c r="EP144" s="18"/>
      <c r="EU144" s="348"/>
      <c r="EV144" s="18"/>
      <c r="EW144" s="466"/>
      <c r="EX144" s="18"/>
      <c r="EY144" s="18"/>
      <c r="FD144" s="348"/>
      <c r="FE144" s="18"/>
      <c r="FF144" s="466"/>
      <c r="FG144" s="18"/>
      <c r="FH144" s="18"/>
      <c r="FM144" s="348"/>
      <c r="FN144" s="18"/>
      <c r="FO144" s="466"/>
      <c r="FP144" s="18"/>
      <c r="FQ144" s="18"/>
      <c r="FV144" s="348"/>
      <c r="FW144" s="18"/>
      <c r="FX144" s="466"/>
      <c r="FY144" s="18"/>
      <c r="FZ144" s="18"/>
      <c r="GE144" s="348"/>
      <c r="GF144" s="18"/>
      <c r="GG144" s="466"/>
      <c r="GH144" s="18"/>
      <c r="GI144" s="18"/>
      <c r="GW144" s="348"/>
      <c r="GX144" s="18"/>
      <c r="GZ144" s="18"/>
      <c r="HA144" s="18"/>
      <c r="HF144" s="348"/>
      <c r="HG144" s="18"/>
      <c r="HI144" s="18"/>
      <c r="HJ144" s="18"/>
      <c r="HO144" s="18"/>
      <c r="HP144" s="468"/>
      <c r="HR144" s="18"/>
      <c r="HS144" s="18"/>
      <c r="HT144" s="18"/>
      <c r="IG144" s="348"/>
      <c r="IH144" s="18"/>
      <c r="IJ144" s="18"/>
      <c r="IK144" s="18"/>
      <c r="IP144" s="348"/>
      <c r="IQ144" s="18"/>
      <c r="IS144" s="18"/>
      <c r="IT144" s="18"/>
      <c r="IY144" s="473"/>
      <c r="IZ144" s="18"/>
      <c r="JA144" s="477"/>
      <c r="JB144" s="18"/>
      <c r="JC144" s="18"/>
      <c r="JH144" s="469"/>
      <c r="JI144" s="470"/>
      <c r="JQ144" s="469"/>
      <c r="JR144" s="470"/>
      <c r="JS144" s="471"/>
      <c r="JT144" s="470"/>
      <c r="JU144" s="470"/>
      <c r="JZ144" s="348"/>
      <c r="KA144" s="18"/>
      <c r="KC144" s="18"/>
      <c r="KD144" s="18"/>
      <c r="KI144" s="348"/>
      <c r="KJ144" s="18"/>
      <c r="KR144" s="348"/>
      <c r="KS144" s="18"/>
      <c r="LA144" s="348"/>
      <c r="LB144" s="18"/>
      <c r="LC144" s="471"/>
      <c r="LD144" s="18"/>
      <c r="LE144" s="18"/>
      <c r="LJ144" s="469"/>
      <c r="LK144" s="470"/>
      <c r="LL144" s="466"/>
      <c r="LM144" s="470"/>
      <c r="LN144" s="470"/>
      <c r="MB144" s="470"/>
      <c r="MC144" s="18"/>
      <c r="MD144" s="18"/>
      <c r="ME144" s="473"/>
      <c r="MG144" s="18"/>
      <c r="MK144" s="348"/>
      <c r="ML144" s="18"/>
      <c r="MM144" s="18"/>
      <c r="MN144" s="18"/>
      <c r="MO144" s="18"/>
      <c r="MT144" s="60"/>
      <c r="MU144" s="3"/>
      <c r="MV144" s="481"/>
      <c r="MW144" s="79"/>
      <c r="MX144" s="40"/>
      <c r="MZ144" s="18"/>
    </row>
    <row r="145" spans="1:366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1742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2353</v>
      </c>
      <c r="BI145" s="18"/>
      <c r="BJ145" s="89"/>
      <c r="BK145" s="50"/>
      <c r="BM145" s="89"/>
      <c r="BN145" s="49" t="s">
        <v>4600</v>
      </c>
      <c r="BO145" s="18"/>
      <c r="BP145" s="350"/>
      <c r="BQ145" s="173"/>
      <c r="BR145" s="18"/>
      <c r="BT145" s="50"/>
      <c r="BV145" s="50"/>
      <c r="BX145" s="348"/>
      <c r="BY145" s="18"/>
      <c r="BZ145" s="466"/>
      <c r="CA145" s="50"/>
      <c r="CC145" s="89"/>
      <c r="CD145" s="89"/>
      <c r="CE145" s="89"/>
      <c r="CF145" s="50"/>
      <c r="CG145" s="18"/>
      <c r="CH145" s="466"/>
      <c r="CI145" s="18"/>
      <c r="CJ145" s="18"/>
      <c r="CK145" s="50"/>
      <c r="CM145" s="89"/>
      <c r="CN145" s="89"/>
      <c r="CO145" s="348"/>
      <c r="CP145" s="50"/>
      <c r="CQ145" s="466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73"/>
      <c r="DH145" s="18"/>
      <c r="DI145" s="466"/>
      <c r="DJ145" s="50"/>
      <c r="DK145" s="475"/>
      <c r="DL145" s="1"/>
      <c r="DM145" s="467"/>
      <c r="DN145" s="1"/>
      <c r="DO145" s="50"/>
      <c r="DQ145" s="89"/>
      <c r="DR145" s="89"/>
      <c r="DS145" s="89"/>
      <c r="DT145" s="348"/>
      <c r="DU145" s="18"/>
      <c r="DV145" s="466"/>
      <c r="DW145" s="18"/>
      <c r="DX145" s="18"/>
      <c r="DZ145" s="89"/>
      <c r="EA145" s="89"/>
      <c r="EB145" s="89"/>
      <c r="EC145" s="348"/>
      <c r="ED145" s="18"/>
      <c r="EE145" s="466"/>
      <c r="EF145" s="18"/>
      <c r="EG145" s="18"/>
      <c r="EI145" s="89"/>
      <c r="EJ145" s="89"/>
      <c r="EK145" s="89"/>
      <c r="EL145" s="348"/>
      <c r="EM145" s="18"/>
      <c r="EN145" s="466"/>
      <c r="EO145" s="18"/>
      <c r="EP145" s="18"/>
      <c r="ER145" s="89"/>
      <c r="ES145" s="89"/>
      <c r="ET145" s="89"/>
      <c r="EU145" s="348"/>
      <c r="EV145" s="18"/>
      <c r="EW145" s="466"/>
      <c r="EX145" s="18"/>
      <c r="EY145" s="18"/>
      <c r="FA145" s="89"/>
      <c r="FB145" s="89"/>
      <c r="FC145" s="89"/>
      <c r="FD145" s="348"/>
      <c r="FE145" s="18"/>
      <c r="FF145" s="466"/>
      <c r="FG145" s="18"/>
      <c r="FH145" s="18"/>
      <c r="FJ145" s="89"/>
      <c r="FK145" s="89"/>
      <c r="FL145" s="89"/>
      <c r="FM145" s="348"/>
      <c r="FN145" s="18"/>
      <c r="FO145" s="466"/>
      <c r="FP145" s="18"/>
      <c r="FQ145" s="18"/>
      <c r="FS145" s="89"/>
      <c r="FT145" s="89"/>
      <c r="FU145" s="89"/>
      <c r="FV145" s="348"/>
      <c r="FW145" s="18"/>
      <c r="FX145" s="466"/>
      <c r="FY145" s="18"/>
      <c r="FZ145" s="18"/>
      <c r="GB145" s="89"/>
      <c r="GC145" s="89"/>
      <c r="GD145" s="89"/>
      <c r="GE145" s="348"/>
      <c r="GF145" s="18"/>
      <c r="GG145" s="466"/>
      <c r="GH145" s="18"/>
      <c r="GI145" s="18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348"/>
      <c r="GX145" s="18"/>
      <c r="GZ145" s="18"/>
      <c r="HA145" s="18"/>
      <c r="HB145" s="89"/>
      <c r="HC145" s="89"/>
      <c r="HD145" s="89"/>
      <c r="HE145" s="89"/>
      <c r="HF145" s="348"/>
      <c r="HG145" s="18"/>
      <c r="HI145" s="18"/>
      <c r="HJ145" s="18"/>
      <c r="HK145" s="89"/>
      <c r="HL145" s="89"/>
      <c r="HM145" s="89"/>
      <c r="HN145" s="89"/>
      <c r="HO145" s="18"/>
      <c r="HP145" s="468"/>
      <c r="HR145" s="18"/>
      <c r="HS145" s="18"/>
      <c r="HT145" s="18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348"/>
      <c r="IH145" s="18"/>
      <c r="IJ145" s="18"/>
      <c r="IK145" s="18"/>
      <c r="IL145" s="89"/>
      <c r="IM145" s="89"/>
      <c r="IN145" s="89"/>
      <c r="IO145" s="89"/>
      <c r="IP145" s="348"/>
      <c r="IQ145" s="18"/>
      <c r="IS145" s="18"/>
      <c r="IT145" s="18"/>
      <c r="IU145" s="89"/>
      <c r="IV145" s="89"/>
      <c r="IW145" s="89"/>
      <c r="IX145" s="89"/>
      <c r="IY145" s="348"/>
      <c r="IZ145" s="18"/>
      <c r="JA145" s="466"/>
      <c r="JB145" s="18"/>
      <c r="JC145" s="18"/>
      <c r="JD145" s="89"/>
      <c r="JE145" s="89"/>
      <c r="JF145" s="89"/>
      <c r="JG145" s="89"/>
      <c r="JH145" s="469"/>
      <c r="JI145" s="470"/>
      <c r="JK145" s="89"/>
      <c r="JL145" s="89"/>
      <c r="JM145" s="89"/>
      <c r="JN145" s="89"/>
      <c r="JO145" s="89"/>
      <c r="JP145" s="89"/>
      <c r="JQ145" s="469"/>
      <c r="JR145" s="470"/>
      <c r="JS145" s="471"/>
      <c r="JT145" s="470"/>
      <c r="JU145" s="470"/>
      <c r="JW145" s="89"/>
      <c r="JX145" s="89"/>
      <c r="JY145" s="89"/>
      <c r="JZ145" s="348"/>
      <c r="KA145" s="18"/>
      <c r="KC145" s="18"/>
      <c r="KD145" s="18"/>
      <c r="KE145" s="89"/>
      <c r="KF145" s="89"/>
      <c r="KG145" s="89"/>
      <c r="KH145" s="89"/>
      <c r="KI145" s="348"/>
      <c r="KJ145" s="18"/>
      <c r="KL145" s="89"/>
      <c r="KM145" s="89"/>
      <c r="KN145" s="89"/>
      <c r="KO145" s="89"/>
      <c r="KP145" s="89"/>
      <c r="KQ145" s="89"/>
      <c r="KR145" s="348"/>
      <c r="KS145" s="18"/>
      <c r="KU145" s="89"/>
      <c r="KV145" s="89"/>
      <c r="KW145" s="89"/>
      <c r="KX145" s="89"/>
      <c r="KY145" s="89"/>
      <c r="KZ145" s="89"/>
      <c r="LA145" s="348"/>
      <c r="LB145" s="18"/>
      <c r="LC145" s="471"/>
      <c r="LD145" s="18"/>
      <c r="LE145" s="18"/>
      <c r="LF145" s="89"/>
      <c r="LG145" s="89"/>
      <c r="LH145" s="89"/>
      <c r="LI145" s="89"/>
      <c r="LJ145" s="469"/>
      <c r="LK145" s="470"/>
      <c r="LL145" s="466"/>
      <c r="LM145" s="470"/>
      <c r="LN145" s="470"/>
      <c r="LP145" s="89"/>
      <c r="LQ145" s="89"/>
      <c r="LR145" s="89"/>
      <c r="LS145" s="89"/>
      <c r="LT145" s="89"/>
      <c r="LU145" s="89"/>
      <c r="LV145" s="89"/>
      <c r="LW145" s="89"/>
      <c r="LX145" s="89"/>
      <c r="LY145" s="89"/>
      <c r="LZ145" s="89"/>
      <c r="MA145" s="89"/>
      <c r="MB145" s="470"/>
      <c r="MC145" s="18"/>
      <c r="MD145" s="18"/>
      <c r="ME145" s="473"/>
      <c r="MG145" s="18"/>
      <c r="MI145" s="89"/>
      <c r="MJ145" s="89"/>
      <c r="MK145" s="348"/>
      <c r="ML145" s="18"/>
      <c r="MM145" s="18"/>
      <c r="MN145" s="18"/>
      <c r="MO145" s="18"/>
      <c r="MR145" s="89"/>
      <c r="MS145" s="89"/>
      <c r="MT145" s="60"/>
      <c r="MU145" s="3"/>
      <c r="MV145" s="481"/>
      <c r="MW145" s="79"/>
      <c r="MX145" s="3"/>
      <c r="MY145" s="89"/>
      <c r="MZ145" s="18"/>
      <c r="NA145" s="89"/>
      <c r="NB145" s="89"/>
    </row>
    <row r="146" spans="1:366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1871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2359</v>
      </c>
      <c r="BJ146" s="60" t="s">
        <v>1408</v>
      </c>
      <c r="BK146" s="50"/>
      <c r="BN146" s="63" t="s">
        <v>779</v>
      </c>
      <c r="BO146" s="18"/>
      <c r="BP146" s="350"/>
      <c r="BQ146" s="171">
        <v>56758.737500000105</v>
      </c>
      <c r="BR146" s="238" t="s">
        <v>4603</v>
      </c>
      <c r="BS146" s="60" t="s">
        <v>1408</v>
      </c>
      <c r="BT146" s="50"/>
      <c r="BV146" s="50"/>
      <c r="BX146" s="348"/>
      <c r="BY146" s="18"/>
      <c r="BZ146" s="466"/>
      <c r="CA146" s="50"/>
      <c r="CF146" s="50"/>
      <c r="CG146" s="18"/>
      <c r="CH146" s="466"/>
      <c r="CI146" s="18"/>
      <c r="CJ146" s="18"/>
      <c r="CK146" s="50"/>
      <c r="CO146" s="348"/>
      <c r="CP146" s="50"/>
      <c r="CQ146" s="466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73"/>
      <c r="DH146" s="18"/>
      <c r="DI146" s="466"/>
      <c r="DJ146" s="50"/>
      <c r="DK146" s="475"/>
      <c r="DL146" s="1"/>
      <c r="DM146" s="467"/>
      <c r="DN146" s="1"/>
      <c r="DO146" s="50"/>
      <c r="DT146" s="348"/>
      <c r="DU146" s="18"/>
      <c r="DV146" s="466"/>
      <c r="DW146" s="18"/>
      <c r="DX146" s="18"/>
      <c r="EC146" s="348"/>
      <c r="ED146" s="18"/>
      <c r="EE146" s="466"/>
      <c r="EF146" s="18"/>
      <c r="EG146" s="18"/>
      <c r="EL146" s="348"/>
      <c r="EM146" s="18"/>
      <c r="EN146" s="466"/>
      <c r="EO146" s="18"/>
      <c r="EP146" s="18"/>
      <c r="EU146" s="348"/>
      <c r="EV146" s="18"/>
      <c r="EW146" s="466"/>
      <c r="EX146" s="18"/>
      <c r="EY146" s="18"/>
      <c r="FD146" s="348"/>
      <c r="FE146" s="18"/>
      <c r="FF146" s="466"/>
      <c r="FG146" s="18"/>
      <c r="FH146" s="18"/>
      <c r="FM146" s="348"/>
      <c r="FN146" s="18"/>
      <c r="FO146" s="466"/>
      <c r="FP146" s="18"/>
      <c r="FQ146" s="18"/>
      <c r="FV146" s="348"/>
      <c r="FW146" s="18"/>
      <c r="FX146" s="466"/>
      <c r="FY146" s="18"/>
      <c r="FZ146" s="18"/>
      <c r="GE146" s="348"/>
      <c r="GF146" s="18"/>
      <c r="GG146" s="466"/>
      <c r="GH146" s="18"/>
      <c r="GI146" s="18"/>
      <c r="GW146" s="348"/>
      <c r="GX146" s="18"/>
      <c r="GZ146" s="18"/>
      <c r="HA146" s="18"/>
      <c r="HF146" s="348"/>
      <c r="HG146" s="18"/>
      <c r="HI146" s="18"/>
      <c r="HJ146" s="18"/>
      <c r="HO146" s="18"/>
      <c r="HP146" s="468"/>
      <c r="HR146" s="18"/>
      <c r="HS146" s="18"/>
      <c r="HT146" s="18"/>
      <c r="IG146" s="348"/>
      <c r="IH146" s="18"/>
      <c r="IJ146" s="18"/>
      <c r="IK146" s="18"/>
      <c r="IP146" s="348"/>
      <c r="IQ146" s="18"/>
      <c r="IS146" s="18"/>
      <c r="IT146" s="18"/>
      <c r="IY146" s="348"/>
      <c r="IZ146" s="18"/>
      <c r="JA146" s="466"/>
      <c r="JB146" s="18"/>
      <c r="JC146" s="18"/>
      <c r="JH146" s="469"/>
      <c r="JI146" s="470"/>
      <c r="JQ146" s="469"/>
      <c r="JR146" s="470"/>
      <c r="JS146" s="471"/>
      <c r="JT146" s="470"/>
      <c r="JU146" s="470"/>
      <c r="JZ146" s="348"/>
      <c r="KA146" s="18"/>
      <c r="KC146" s="18"/>
      <c r="KD146" s="18"/>
      <c r="KI146" s="348"/>
      <c r="KJ146" s="18"/>
      <c r="KR146" s="348"/>
      <c r="KS146" s="18"/>
      <c r="LA146" s="476"/>
      <c r="LB146" s="18"/>
      <c r="LC146" s="472"/>
      <c r="LD146" s="18"/>
      <c r="LE146" s="18"/>
      <c r="LJ146" s="469"/>
      <c r="LK146" s="470"/>
      <c r="LL146" s="466"/>
      <c r="LM146" s="470"/>
      <c r="LN146" s="470"/>
      <c r="MB146" s="470"/>
      <c r="MC146" s="18"/>
      <c r="MD146" s="18"/>
      <c r="ME146" s="473"/>
      <c r="MG146" s="18"/>
      <c r="MK146" s="348"/>
      <c r="ML146" s="18"/>
      <c r="MM146" s="18"/>
      <c r="MN146" s="18"/>
      <c r="MO146" s="18"/>
      <c r="MT146" s="478"/>
      <c r="MU146" s="3"/>
      <c r="MV146" s="474"/>
      <c r="MW146" s="79"/>
      <c r="MX146" s="3"/>
      <c r="MZ146" s="18"/>
    </row>
    <row r="147" spans="1:366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1742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2353</v>
      </c>
      <c r="BI147" s="18"/>
      <c r="BJ147" s="89"/>
      <c r="BK147" s="50"/>
      <c r="BM147" s="89"/>
      <c r="BN147" s="49" t="s">
        <v>4600</v>
      </c>
      <c r="BO147" s="18"/>
      <c r="BP147" s="350"/>
      <c r="BQ147" s="173"/>
      <c r="BR147" s="18"/>
      <c r="BT147" s="50"/>
      <c r="BV147" s="50"/>
      <c r="BX147" s="473"/>
      <c r="BY147" s="18"/>
      <c r="BZ147" s="466"/>
      <c r="CA147" s="50"/>
      <c r="CC147" s="89"/>
      <c r="CD147" s="89"/>
      <c r="CE147" s="89"/>
      <c r="CF147" s="50"/>
      <c r="CG147" s="18"/>
      <c r="CH147" s="466"/>
      <c r="CI147" s="18"/>
      <c r="CJ147" s="18"/>
      <c r="CK147" s="50"/>
      <c r="CM147" s="89"/>
      <c r="CN147" s="89"/>
      <c r="CO147" s="473"/>
      <c r="CP147" s="50"/>
      <c r="CQ147" s="466"/>
      <c r="CR147" s="18"/>
      <c r="CS147" s="18"/>
      <c r="CU147" s="50"/>
      <c r="CW147" s="89"/>
      <c r="CX147" s="473"/>
      <c r="CY147" s="18"/>
      <c r="CZ147" s="50"/>
      <c r="DA147" s="18"/>
      <c r="DB147" s="18"/>
      <c r="DD147" s="89"/>
      <c r="DE147" s="89"/>
      <c r="DF147" s="50"/>
      <c r="DG147" s="473"/>
      <c r="DH147" s="18"/>
      <c r="DI147" s="466"/>
      <c r="DJ147" s="50"/>
      <c r="DK147" s="475"/>
      <c r="DL147" s="1"/>
      <c r="DM147" s="467"/>
      <c r="DN147" s="1"/>
      <c r="DO147" s="50"/>
      <c r="DQ147" s="89"/>
      <c r="DR147" s="89"/>
      <c r="DS147" s="89"/>
      <c r="DT147" s="473"/>
      <c r="DU147" s="18"/>
      <c r="DV147" s="466"/>
      <c r="DW147" s="18"/>
      <c r="DX147" s="18"/>
      <c r="DZ147" s="89"/>
      <c r="EA147" s="89"/>
      <c r="EB147" s="89"/>
      <c r="EC147" s="473"/>
      <c r="ED147" s="18"/>
      <c r="EE147" s="466"/>
      <c r="EF147" s="18"/>
      <c r="EG147" s="18"/>
      <c r="EI147" s="89"/>
      <c r="EJ147" s="89"/>
      <c r="EK147" s="89"/>
      <c r="EL147" s="473"/>
      <c r="EM147" s="18"/>
      <c r="EN147" s="466"/>
      <c r="EO147" s="18"/>
      <c r="EP147" s="18"/>
      <c r="ER147" s="89"/>
      <c r="ES147" s="89"/>
      <c r="ET147" s="89"/>
      <c r="EU147" s="473"/>
      <c r="EV147" s="18"/>
      <c r="EW147" s="466"/>
      <c r="EX147" s="18"/>
      <c r="EY147" s="18"/>
      <c r="FA147" s="89"/>
      <c r="FB147" s="89"/>
      <c r="FC147" s="89"/>
      <c r="FD147" s="473"/>
      <c r="FE147" s="18"/>
      <c r="FF147" s="466"/>
      <c r="FG147" s="18"/>
      <c r="FH147" s="18"/>
      <c r="FJ147" s="89"/>
      <c r="FK147" s="89"/>
      <c r="FL147" s="89"/>
      <c r="FM147" s="476"/>
      <c r="FN147" s="18"/>
      <c r="FO147" s="466"/>
      <c r="FP147" s="18"/>
      <c r="FQ147" s="18"/>
      <c r="FS147" s="89"/>
      <c r="FT147" s="89"/>
      <c r="FU147" s="89"/>
      <c r="FV147" s="473"/>
      <c r="FW147" s="18"/>
      <c r="FX147" s="466"/>
      <c r="FY147" s="18"/>
      <c r="FZ147" s="18"/>
      <c r="GB147" s="89"/>
      <c r="GC147" s="89"/>
      <c r="GD147" s="89"/>
      <c r="GE147" s="473"/>
      <c r="GF147" s="18"/>
      <c r="GG147" s="466"/>
      <c r="GH147" s="18"/>
      <c r="GI147" s="18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476"/>
      <c r="GX147" s="18"/>
      <c r="GZ147" s="18"/>
      <c r="HA147" s="18"/>
      <c r="HB147" s="89"/>
      <c r="HC147" s="89"/>
      <c r="HD147" s="89"/>
      <c r="HE147" s="89"/>
      <c r="HF147" s="476"/>
      <c r="HG147" s="18"/>
      <c r="HI147" s="18"/>
      <c r="HJ147" s="18"/>
      <c r="HK147" s="89"/>
      <c r="HL147" s="89"/>
      <c r="HM147" s="89"/>
      <c r="HN147" s="89"/>
      <c r="HO147" s="18"/>
      <c r="HP147" s="468"/>
      <c r="HR147" s="18"/>
      <c r="HS147" s="18"/>
      <c r="HT147" s="18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473"/>
      <c r="IH147" s="18"/>
      <c r="IJ147" s="18"/>
      <c r="IK147" s="18"/>
      <c r="IL147" s="89"/>
      <c r="IM147" s="89"/>
      <c r="IN147" s="89"/>
      <c r="IO147" s="89"/>
      <c r="IP147" s="476"/>
      <c r="IQ147" s="18"/>
      <c r="IS147" s="18"/>
      <c r="IT147" s="18"/>
      <c r="IU147" s="89"/>
      <c r="IV147" s="89"/>
      <c r="IW147" s="89"/>
      <c r="IX147" s="89"/>
      <c r="IY147" s="473"/>
      <c r="IZ147" s="18"/>
      <c r="JA147" s="477"/>
      <c r="JB147" s="18"/>
      <c r="JC147" s="18"/>
      <c r="JD147" s="89"/>
      <c r="JE147" s="89"/>
      <c r="JF147" s="89"/>
      <c r="JG147" s="89"/>
      <c r="JH147" s="473"/>
      <c r="JI147" s="470"/>
      <c r="JK147" s="89"/>
      <c r="JL147" s="89"/>
      <c r="JM147" s="89"/>
      <c r="JN147" s="89"/>
      <c r="JO147" s="89"/>
      <c r="JP147" s="89"/>
      <c r="JQ147" s="473"/>
      <c r="JR147" s="470"/>
      <c r="JS147" s="471"/>
      <c r="JT147" s="470"/>
      <c r="JU147" s="470"/>
      <c r="JW147" s="89"/>
      <c r="JX147" s="89"/>
      <c r="JY147" s="89"/>
      <c r="JZ147" s="476"/>
      <c r="KA147" s="18"/>
      <c r="KC147" s="18"/>
      <c r="KD147" s="18"/>
      <c r="KE147" s="89"/>
      <c r="KF147" s="89"/>
      <c r="KG147" s="89"/>
      <c r="KH147" s="89"/>
      <c r="KI147" s="476"/>
      <c r="KJ147" s="18"/>
      <c r="KL147" s="89"/>
      <c r="KM147" s="89"/>
      <c r="KN147" s="89"/>
      <c r="KO147" s="89"/>
      <c r="KP147" s="89"/>
      <c r="KQ147" s="89"/>
      <c r="KR147" s="476"/>
      <c r="KS147" s="18"/>
      <c r="KU147" s="89"/>
      <c r="KV147" s="89"/>
      <c r="KW147" s="89"/>
      <c r="KX147" s="89"/>
      <c r="KY147" s="89"/>
      <c r="KZ147" s="89"/>
      <c r="LA147" s="18"/>
      <c r="LB147" s="18"/>
      <c r="LC147" s="471"/>
      <c r="LD147" s="18"/>
      <c r="LE147" s="18"/>
      <c r="LF147" s="89"/>
      <c r="LG147" s="89"/>
      <c r="LH147" s="89"/>
      <c r="LI147" s="89"/>
      <c r="LJ147" s="473"/>
      <c r="LK147" s="470"/>
      <c r="LL147" s="466"/>
      <c r="LM147" s="470"/>
      <c r="LN147" s="470"/>
      <c r="LP147" s="89"/>
      <c r="LQ147" s="89"/>
      <c r="LR147" s="89"/>
      <c r="LS147" s="89"/>
      <c r="LT147" s="89"/>
      <c r="LU147" s="89"/>
      <c r="LV147" s="89"/>
      <c r="LW147" s="89"/>
      <c r="LX147" s="89"/>
      <c r="LY147" s="89"/>
      <c r="LZ147" s="89"/>
      <c r="MA147" s="89"/>
      <c r="MB147" s="470"/>
      <c r="MC147" s="18"/>
      <c r="MD147" s="18"/>
      <c r="ME147" s="473"/>
      <c r="MG147" s="18"/>
      <c r="MI147" s="89"/>
      <c r="MJ147" s="89"/>
      <c r="MK147" s="476"/>
      <c r="ML147" s="18"/>
      <c r="MM147" s="18"/>
      <c r="MN147" s="18"/>
      <c r="MO147" s="18"/>
      <c r="MR147" s="89"/>
      <c r="MS147" s="89"/>
      <c r="MT147" s="3"/>
      <c r="MU147" s="3"/>
      <c r="MV147" s="481"/>
      <c r="MW147" s="79"/>
      <c r="MX147" s="40"/>
      <c r="MY147" s="89"/>
      <c r="MZ147" s="18"/>
      <c r="NA147" s="89"/>
      <c r="NB147" s="89"/>
    </row>
    <row r="148" spans="1:366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1872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2360</v>
      </c>
      <c r="BJ148" s="60" t="s">
        <v>1409</v>
      </c>
      <c r="BK148" s="50"/>
      <c r="BN148" s="63" t="s">
        <v>800</v>
      </c>
      <c r="BO148" s="18"/>
      <c r="BP148" s="350"/>
      <c r="BQ148" s="171">
        <v>56538.812499999862</v>
      </c>
      <c r="BR148" s="238" t="s">
        <v>4604</v>
      </c>
      <c r="BS148" s="60" t="s">
        <v>1409</v>
      </c>
      <c r="BT148" s="50"/>
      <c r="BV148" s="50"/>
      <c r="BX148" s="18"/>
      <c r="BY148" s="18"/>
      <c r="BZ148" s="466"/>
      <c r="CA148" s="50"/>
      <c r="CF148" s="50"/>
      <c r="CG148" s="18"/>
      <c r="CH148" s="466"/>
      <c r="CI148" s="18"/>
      <c r="CJ148" s="18"/>
      <c r="CK148" s="50"/>
      <c r="CO148" s="18"/>
      <c r="CP148" s="50"/>
      <c r="CQ148" s="466"/>
      <c r="CR148" s="18"/>
      <c r="CS148" s="18"/>
      <c r="CU148" s="50"/>
      <c r="CX148" s="18"/>
      <c r="CY148" s="18"/>
      <c r="CZ148" s="50"/>
      <c r="DA148" s="18"/>
      <c r="DB148" s="18"/>
      <c r="DF148" s="50"/>
      <c r="DG148" s="473"/>
      <c r="DH148" s="18"/>
      <c r="DI148" s="466"/>
      <c r="DJ148" s="50"/>
      <c r="DK148" s="475"/>
      <c r="DL148" s="1"/>
      <c r="DM148" s="467"/>
      <c r="DN148" s="1"/>
      <c r="DO148" s="50"/>
      <c r="DT148" s="18"/>
      <c r="DU148" s="18"/>
      <c r="DV148" s="466"/>
      <c r="DW148" s="18"/>
      <c r="DX148" s="18"/>
      <c r="EC148" s="18"/>
      <c r="ED148" s="18"/>
      <c r="EE148" s="466"/>
      <c r="EF148" s="18"/>
      <c r="EG148" s="18"/>
      <c r="EL148" s="18"/>
      <c r="EM148" s="18"/>
      <c r="EN148" s="466"/>
      <c r="EO148" s="18"/>
      <c r="EP148" s="18"/>
      <c r="EU148" s="18"/>
      <c r="EV148" s="18"/>
      <c r="EW148" s="466"/>
      <c r="EX148" s="18"/>
      <c r="EY148" s="18"/>
      <c r="FD148" s="18"/>
      <c r="FE148" s="18"/>
      <c r="FF148" s="466"/>
      <c r="FG148" s="18"/>
      <c r="FH148" s="18"/>
      <c r="FM148" s="18"/>
      <c r="FN148" s="18"/>
      <c r="FO148" s="466"/>
      <c r="FP148" s="18"/>
      <c r="FQ148" s="18"/>
      <c r="FV148" s="18"/>
      <c r="FW148" s="18"/>
      <c r="FX148" s="466"/>
      <c r="FY148" s="18"/>
      <c r="FZ148" s="18"/>
      <c r="GE148" s="18"/>
      <c r="GF148" s="18"/>
      <c r="GG148" s="466"/>
      <c r="GH148" s="18"/>
      <c r="GI148" s="18"/>
      <c r="GW148" s="18"/>
      <c r="GX148" s="18"/>
      <c r="GZ148" s="18"/>
      <c r="HA148" s="18"/>
      <c r="HF148" s="18"/>
      <c r="HG148" s="18"/>
      <c r="HI148" s="18"/>
      <c r="HJ148" s="18"/>
      <c r="HO148" s="18"/>
      <c r="HP148" s="468"/>
      <c r="HR148" s="18"/>
      <c r="HS148" s="18"/>
      <c r="HT148" s="18"/>
      <c r="IG148" s="18"/>
      <c r="IH148" s="18"/>
      <c r="IJ148" s="18"/>
      <c r="IK148" s="18"/>
      <c r="IP148" s="18"/>
      <c r="IQ148" s="18"/>
      <c r="IS148" s="18"/>
      <c r="IT148" s="18"/>
      <c r="IY148" s="18"/>
      <c r="IZ148" s="18"/>
      <c r="JA148" s="466"/>
      <c r="JB148" s="18"/>
      <c r="JC148" s="18"/>
      <c r="JH148" s="470"/>
      <c r="JI148" s="470"/>
      <c r="JQ148" s="470"/>
      <c r="JR148" s="470"/>
      <c r="JS148" s="471"/>
      <c r="JT148" s="470"/>
      <c r="JU148" s="470"/>
      <c r="JZ148" s="18"/>
      <c r="KA148" s="18"/>
      <c r="KC148" s="18"/>
      <c r="KD148" s="18"/>
      <c r="KI148" s="18"/>
      <c r="KJ148" s="18"/>
      <c r="KR148" s="18"/>
      <c r="KS148" s="18"/>
      <c r="LA148" s="18"/>
      <c r="LB148" s="18"/>
      <c r="LC148" s="471"/>
      <c r="LD148" s="18"/>
      <c r="LE148" s="18"/>
      <c r="LJ148" s="470"/>
      <c r="LK148" s="470"/>
      <c r="LL148" s="466"/>
      <c r="LM148" s="470"/>
      <c r="LN148" s="470"/>
      <c r="MB148" s="470"/>
      <c r="MC148" s="18"/>
      <c r="MD148" s="18"/>
      <c r="ME148" s="473"/>
      <c r="MG148" s="18"/>
      <c r="MK148" s="18"/>
      <c r="ML148" s="18"/>
      <c r="MM148" s="18"/>
      <c r="MN148" s="18"/>
      <c r="MO148" s="18"/>
      <c r="MT148" s="3"/>
      <c r="MU148" s="63"/>
      <c r="MV148" s="481"/>
      <c r="MW148" s="79"/>
      <c r="MX148" s="3"/>
      <c r="MZ148" s="18"/>
    </row>
    <row r="149" spans="1:366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1945</v>
      </c>
      <c r="AX149" s="18"/>
      <c r="AY149" s="89"/>
      <c r="AZ149" s="18"/>
      <c r="BA149"/>
      <c r="BB149" s="50"/>
      <c r="BC149"/>
      <c r="BE149" s="49" t="s">
        <v>2353</v>
      </c>
      <c r="BI149" s="18"/>
      <c r="BK149" s="50"/>
      <c r="BN149" s="49" t="s">
        <v>4600</v>
      </c>
      <c r="BO149" s="18"/>
      <c r="BP149" s="350"/>
      <c r="BQ149" s="173"/>
      <c r="BR149" s="18"/>
      <c r="BT149" s="50"/>
      <c r="BV149" s="50"/>
      <c r="BX149" s="348"/>
      <c r="BY149" s="18"/>
      <c r="BZ149" s="466"/>
      <c r="CA149" s="50"/>
      <c r="CF149" s="50"/>
      <c r="CG149" s="18"/>
      <c r="CH149" s="466"/>
      <c r="CI149" s="18"/>
      <c r="CJ149" s="18"/>
      <c r="CK149" s="50"/>
      <c r="CO149" s="348"/>
      <c r="CP149" s="50"/>
      <c r="CQ149" s="466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73"/>
      <c r="DH149" s="18"/>
      <c r="DI149" s="466"/>
      <c r="DJ149" s="50"/>
      <c r="DK149" s="475"/>
      <c r="DL149" s="1"/>
      <c r="DM149" s="467"/>
      <c r="DN149" s="1"/>
      <c r="DO149" s="50"/>
      <c r="DT149" s="348"/>
      <c r="DU149" s="18"/>
      <c r="DV149" s="466"/>
      <c r="DW149" s="18"/>
      <c r="DX149" s="18"/>
      <c r="EC149" s="348"/>
      <c r="ED149" s="18"/>
      <c r="EE149" s="466"/>
      <c r="EF149" s="18"/>
      <c r="EG149" s="18"/>
      <c r="EL149" s="348"/>
      <c r="EM149" s="18"/>
      <c r="EN149" s="466"/>
      <c r="EO149" s="18"/>
      <c r="EP149" s="18"/>
      <c r="EU149" s="348"/>
      <c r="EV149" s="18"/>
      <c r="EW149" s="466"/>
      <c r="EX149" s="18"/>
      <c r="EY149" s="18"/>
      <c r="FD149" s="348"/>
      <c r="FE149" s="18"/>
      <c r="FF149" s="466"/>
      <c r="FG149" s="18"/>
      <c r="FH149" s="18"/>
      <c r="FM149" s="348"/>
      <c r="FN149" s="18"/>
      <c r="FO149" s="466"/>
      <c r="FP149" s="18"/>
      <c r="FQ149" s="18"/>
      <c r="FV149" s="348"/>
      <c r="FW149" s="18"/>
      <c r="FX149" s="466"/>
      <c r="FY149" s="18"/>
      <c r="FZ149" s="18"/>
      <c r="GE149" s="348"/>
      <c r="GF149" s="18"/>
      <c r="GG149" s="466"/>
      <c r="GH149" s="18"/>
      <c r="GI149" s="18"/>
      <c r="GW149" s="348"/>
      <c r="GX149" s="18"/>
      <c r="GZ149" s="18"/>
      <c r="HA149" s="18"/>
      <c r="HF149" s="348"/>
      <c r="HG149" s="18"/>
      <c r="HI149" s="18"/>
      <c r="HJ149" s="18"/>
      <c r="HO149" s="18"/>
      <c r="HP149" s="468"/>
      <c r="HR149" s="18"/>
      <c r="HS149" s="18"/>
      <c r="HT149" s="18"/>
      <c r="IG149" s="348"/>
      <c r="IH149" s="18"/>
      <c r="IJ149" s="18"/>
      <c r="IK149" s="18"/>
      <c r="IP149" s="348"/>
      <c r="IQ149" s="18"/>
      <c r="IS149" s="18"/>
      <c r="IT149" s="18"/>
      <c r="IY149" s="18"/>
      <c r="IZ149" s="18"/>
      <c r="JA149" s="466"/>
      <c r="JB149" s="18"/>
      <c r="JC149" s="18"/>
      <c r="JH149" s="469"/>
      <c r="JI149" s="470"/>
      <c r="JQ149" s="469"/>
      <c r="JR149" s="470"/>
      <c r="JS149" s="471"/>
      <c r="JT149" s="470"/>
      <c r="JU149" s="470"/>
      <c r="JZ149" s="348"/>
      <c r="KA149" s="18"/>
      <c r="KC149" s="18"/>
      <c r="KD149" s="18"/>
      <c r="KI149" s="348"/>
      <c r="KJ149" s="18"/>
      <c r="KR149" s="348"/>
      <c r="KS149" s="18"/>
      <c r="LA149" s="348"/>
      <c r="LB149" s="18"/>
      <c r="LC149" s="472"/>
      <c r="LD149" s="18"/>
      <c r="LE149" s="18"/>
      <c r="LJ149" s="469"/>
      <c r="LK149" s="470"/>
      <c r="LL149" s="466"/>
      <c r="LM149" s="470"/>
      <c r="LN149" s="470"/>
      <c r="MB149" s="470"/>
      <c r="MC149" s="18"/>
      <c r="MD149" s="18"/>
      <c r="ME149" s="473"/>
      <c r="MG149" s="18"/>
      <c r="MK149" s="348"/>
      <c r="ML149" s="18"/>
      <c r="MM149" s="18"/>
      <c r="MN149" s="18"/>
      <c r="MO149" s="18"/>
      <c r="MT149" s="60"/>
      <c r="MU149" s="3"/>
      <c r="MV149" s="474"/>
      <c r="MW149" s="79"/>
      <c r="MX149" s="40"/>
      <c r="MZ149" s="18"/>
    </row>
    <row r="150" spans="1:366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1873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2361</v>
      </c>
      <c r="BJ150" s="60" t="s">
        <v>1410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4605</v>
      </c>
      <c r="BS150" s="60" t="s">
        <v>1410</v>
      </c>
      <c r="BT150" s="50"/>
      <c r="BV150" s="50"/>
      <c r="BX150" s="18"/>
      <c r="BY150" s="18"/>
      <c r="BZ150" s="466"/>
      <c r="CA150" s="50"/>
      <c r="CF150" s="50"/>
      <c r="CG150" s="18"/>
      <c r="CH150" s="466"/>
      <c r="CI150" s="18"/>
      <c r="CJ150" s="18"/>
      <c r="CK150" s="50"/>
      <c r="CO150" s="18"/>
      <c r="CP150" s="50"/>
      <c r="CQ150" s="466"/>
      <c r="CR150" s="18"/>
      <c r="CS150" s="18"/>
      <c r="CU150" s="50"/>
      <c r="CX150" s="18"/>
      <c r="CY150" s="18"/>
      <c r="CZ150" s="50"/>
      <c r="DA150" s="18"/>
      <c r="DB150" s="18"/>
      <c r="DF150" s="50"/>
      <c r="DG150" s="473"/>
      <c r="DH150" s="18"/>
      <c r="DI150" s="466"/>
      <c r="DJ150" s="50"/>
      <c r="DK150" s="475"/>
      <c r="DL150" s="1"/>
      <c r="DM150" s="467"/>
      <c r="DN150" s="1"/>
      <c r="DO150" s="50"/>
      <c r="DT150" s="18"/>
      <c r="DU150" s="18"/>
      <c r="DV150" s="466"/>
      <c r="DW150" s="18"/>
      <c r="DX150" s="18"/>
      <c r="EC150" s="18"/>
      <c r="ED150" s="18"/>
      <c r="EE150" s="466"/>
      <c r="EF150" s="18"/>
      <c r="EG150" s="18"/>
      <c r="EL150" s="18"/>
      <c r="EM150" s="18"/>
      <c r="EN150" s="466"/>
      <c r="EO150" s="18"/>
      <c r="EP150" s="18"/>
      <c r="EU150" s="18"/>
      <c r="EV150" s="18"/>
      <c r="EW150" s="466"/>
      <c r="EX150" s="18"/>
      <c r="EY150" s="18"/>
      <c r="FD150" s="18"/>
      <c r="FE150" s="18"/>
      <c r="FF150" s="466"/>
      <c r="FG150" s="18"/>
      <c r="FH150" s="18"/>
      <c r="FM150" s="18"/>
      <c r="FN150" s="18"/>
      <c r="FO150" s="466"/>
      <c r="FP150" s="18"/>
      <c r="FQ150" s="18"/>
      <c r="FV150" s="18"/>
      <c r="FW150" s="18"/>
      <c r="FX150" s="466"/>
      <c r="FY150" s="18"/>
      <c r="FZ150" s="18"/>
      <c r="GE150" s="18"/>
      <c r="GF150" s="18"/>
      <c r="GG150" s="466"/>
      <c r="GH150" s="18"/>
      <c r="GI150" s="18"/>
      <c r="GW150" s="18"/>
      <c r="GX150" s="18"/>
      <c r="GZ150" s="18"/>
      <c r="HA150" s="18"/>
      <c r="HF150" s="18"/>
      <c r="HG150" s="18"/>
      <c r="HI150" s="18"/>
      <c r="HJ150" s="18"/>
      <c r="HO150" s="18"/>
      <c r="HP150" s="468"/>
      <c r="HR150" s="18"/>
      <c r="HS150" s="18"/>
      <c r="HT150" s="18"/>
      <c r="IG150" s="18"/>
      <c r="IH150" s="18"/>
      <c r="IJ150" s="18"/>
      <c r="IK150" s="18"/>
      <c r="IP150" s="18"/>
      <c r="IQ150" s="18"/>
      <c r="IS150" s="18"/>
      <c r="IT150" s="18"/>
      <c r="IY150" s="348"/>
      <c r="IZ150" s="18"/>
      <c r="JA150" s="477"/>
      <c r="JB150" s="18"/>
      <c r="JC150" s="18"/>
      <c r="JH150" s="470"/>
      <c r="JI150" s="470"/>
      <c r="JQ150" s="470"/>
      <c r="JR150" s="470"/>
      <c r="JS150" s="471"/>
      <c r="JT150" s="470"/>
      <c r="JU150" s="470"/>
      <c r="JZ150" s="18"/>
      <c r="KA150" s="18"/>
      <c r="KC150" s="18"/>
      <c r="KD150" s="18"/>
      <c r="KI150" s="18"/>
      <c r="KJ150" s="18"/>
      <c r="KR150" s="18"/>
      <c r="KS150" s="18"/>
      <c r="LA150" s="348"/>
      <c r="LB150" s="18"/>
      <c r="LC150" s="471"/>
      <c r="LD150" s="18"/>
      <c r="LE150" s="18"/>
      <c r="LJ150" s="470"/>
      <c r="LK150" s="470"/>
      <c r="LL150" s="466"/>
      <c r="LM150" s="470"/>
      <c r="LN150" s="470"/>
      <c r="MB150" s="470"/>
      <c r="MC150" s="18"/>
      <c r="MD150" s="18"/>
      <c r="ME150" s="473"/>
      <c r="MG150" s="18"/>
      <c r="MK150" s="18"/>
      <c r="ML150" s="18"/>
      <c r="MM150" s="18"/>
      <c r="MN150" s="18"/>
      <c r="MO150" s="18"/>
      <c r="MT150" s="60"/>
      <c r="MU150" s="3"/>
      <c r="MV150" s="481"/>
      <c r="MW150" s="79"/>
      <c r="MX150" s="3"/>
      <c r="MZ150" s="18"/>
    </row>
    <row r="151" spans="1:366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1742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3113</v>
      </c>
      <c r="BI151" s="18"/>
      <c r="BJ151" s="89"/>
      <c r="BK151" s="50"/>
      <c r="BM151" s="89"/>
      <c r="BN151" s="49" t="s">
        <v>4600</v>
      </c>
      <c r="BO151" s="18"/>
      <c r="BP151" s="350"/>
      <c r="BQ151" s="173"/>
      <c r="BR151" s="18"/>
      <c r="BT151" s="50"/>
      <c r="BV151" s="50"/>
      <c r="BX151" s="348"/>
      <c r="BY151" s="18"/>
      <c r="BZ151" s="466"/>
      <c r="CA151" s="50"/>
      <c r="CC151" s="89"/>
      <c r="CD151" s="89"/>
      <c r="CE151" s="89"/>
      <c r="CF151" s="50"/>
      <c r="CG151" s="18"/>
      <c r="CH151" s="466"/>
      <c r="CI151" s="18"/>
      <c r="CJ151" s="18"/>
      <c r="CK151" s="50"/>
      <c r="CM151" s="89"/>
      <c r="CN151" s="89"/>
      <c r="CO151" s="348"/>
      <c r="CP151" s="50"/>
      <c r="CQ151" s="466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73"/>
      <c r="DH151" s="18"/>
      <c r="DI151" s="466"/>
      <c r="DJ151" s="50"/>
      <c r="DK151" s="475"/>
      <c r="DL151" s="1"/>
      <c r="DM151" s="467"/>
      <c r="DN151" s="1"/>
      <c r="DO151" s="50"/>
      <c r="DQ151" s="89"/>
      <c r="DR151" s="89"/>
      <c r="DS151" s="89"/>
      <c r="DT151" s="348"/>
      <c r="DU151" s="18"/>
      <c r="DV151" s="466"/>
      <c r="DW151" s="18"/>
      <c r="DX151" s="18"/>
      <c r="DZ151" s="89"/>
      <c r="EA151" s="89"/>
      <c r="EB151" s="89"/>
      <c r="EC151" s="348"/>
      <c r="ED151" s="18"/>
      <c r="EE151" s="466"/>
      <c r="EF151" s="18"/>
      <c r="EG151" s="18"/>
      <c r="EI151" s="89"/>
      <c r="EJ151" s="89"/>
      <c r="EK151" s="89"/>
      <c r="EL151" s="348"/>
      <c r="EM151" s="18"/>
      <c r="EN151" s="466"/>
      <c r="EO151" s="18"/>
      <c r="EP151" s="18"/>
      <c r="ER151" s="89"/>
      <c r="ES151" s="89"/>
      <c r="ET151" s="89"/>
      <c r="EU151" s="348"/>
      <c r="EV151" s="18"/>
      <c r="EW151" s="466"/>
      <c r="EX151" s="18"/>
      <c r="EY151" s="18"/>
      <c r="FA151" s="89"/>
      <c r="FB151" s="89"/>
      <c r="FC151" s="89"/>
      <c r="FD151" s="348"/>
      <c r="FE151" s="18"/>
      <c r="FF151" s="466"/>
      <c r="FG151" s="18"/>
      <c r="FH151" s="18"/>
      <c r="FJ151" s="89"/>
      <c r="FK151" s="89"/>
      <c r="FL151" s="89"/>
      <c r="FM151" s="348"/>
      <c r="FN151" s="18"/>
      <c r="FO151" s="466"/>
      <c r="FP151" s="18"/>
      <c r="FQ151" s="18"/>
      <c r="FS151" s="89"/>
      <c r="FT151" s="89"/>
      <c r="FU151" s="89"/>
      <c r="FV151" s="348"/>
      <c r="FW151" s="18"/>
      <c r="FX151" s="466"/>
      <c r="FY151" s="18"/>
      <c r="FZ151" s="18"/>
      <c r="GB151" s="89"/>
      <c r="GC151" s="89"/>
      <c r="GD151" s="89"/>
      <c r="GE151" s="348"/>
      <c r="GF151" s="18"/>
      <c r="GG151" s="466"/>
      <c r="GH151" s="18"/>
      <c r="GI151" s="18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348"/>
      <c r="GX151" s="18"/>
      <c r="GZ151" s="18"/>
      <c r="HA151" s="18"/>
      <c r="HB151" s="89"/>
      <c r="HC151" s="89"/>
      <c r="HD151" s="89"/>
      <c r="HE151" s="89"/>
      <c r="HF151" s="348"/>
      <c r="HG151" s="18"/>
      <c r="HI151" s="18"/>
      <c r="HJ151" s="18"/>
      <c r="HK151" s="89"/>
      <c r="HL151" s="89"/>
      <c r="HM151" s="89"/>
      <c r="HN151" s="89"/>
      <c r="HO151" s="18"/>
      <c r="HP151" s="468"/>
      <c r="HR151" s="18"/>
      <c r="HS151" s="18"/>
      <c r="HT151" s="18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348"/>
      <c r="IH151" s="18"/>
      <c r="IJ151" s="18"/>
      <c r="IK151" s="18"/>
      <c r="IL151" s="89"/>
      <c r="IM151" s="89"/>
      <c r="IN151" s="89"/>
      <c r="IO151" s="89"/>
      <c r="IP151" s="348"/>
      <c r="IQ151" s="18"/>
      <c r="IS151" s="18"/>
      <c r="IT151" s="18"/>
      <c r="IU151" s="89"/>
      <c r="IV151" s="89"/>
      <c r="IW151" s="89"/>
      <c r="IX151" s="89"/>
      <c r="IY151" s="348"/>
      <c r="IZ151" s="18"/>
      <c r="JA151" s="466"/>
      <c r="JB151" s="18"/>
      <c r="JC151" s="18"/>
      <c r="JD151" s="89"/>
      <c r="JE151" s="89"/>
      <c r="JF151" s="89"/>
      <c r="JG151" s="89"/>
      <c r="JH151" s="469"/>
      <c r="JI151" s="470"/>
      <c r="JK151" s="89"/>
      <c r="JL151" s="89"/>
      <c r="JM151" s="89"/>
      <c r="JN151" s="89"/>
      <c r="JO151" s="89"/>
      <c r="JP151" s="89"/>
      <c r="JQ151" s="469"/>
      <c r="JR151" s="470"/>
      <c r="JS151" s="471"/>
      <c r="JT151" s="470"/>
      <c r="JU151" s="470"/>
      <c r="JW151" s="89"/>
      <c r="JX151" s="89"/>
      <c r="JY151" s="89"/>
      <c r="JZ151" s="348"/>
      <c r="KA151" s="18"/>
      <c r="KC151" s="18"/>
      <c r="KD151" s="18"/>
      <c r="KE151" s="89"/>
      <c r="KF151" s="89"/>
      <c r="KG151" s="89"/>
      <c r="KH151" s="89"/>
      <c r="KI151" s="348"/>
      <c r="KJ151" s="18"/>
      <c r="KL151" s="89"/>
      <c r="KM151" s="89"/>
      <c r="KN151" s="89"/>
      <c r="KO151" s="89"/>
      <c r="KP151" s="89"/>
      <c r="KQ151" s="89"/>
      <c r="KR151" s="348"/>
      <c r="KS151" s="18"/>
      <c r="KU151" s="89"/>
      <c r="KV151" s="89"/>
      <c r="KW151" s="89"/>
      <c r="KX151" s="89"/>
      <c r="KY151" s="89"/>
      <c r="KZ151" s="89"/>
      <c r="LA151" s="18"/>
      <c r="LB151" s="18"/>
      <c r="LC151" s="471"/>
      <c r="LD151" s="18"/>
      <c r="LE151" s="18"/>
      <c r="LF151" s="89"/>
      <c r="LG151" s="89"/>
      <c r="LH151" s="89"/>
      <c r="LI151" s="89"/>
      <c r="LJ151" s="469"/>
      <c r="LK151" s="470"/>
      <c r="LL151" s="466"/>
      <c r="LM151" s="470"/>
      <c r="LN151" s="470"/>
      <c r="LP151" s="89"/>
      <c r="LQ151" s="89"/>
      <c r="LR151" s="89"/>
      <c r="LS151" s="89"/>
      <c r="LT151" s="89"/>
      <c r="LU151" s="89"/>
      <c r="LV151" s="89"/>
      <c r="LW151" s="89"/>
      <c r="LX151" s="89"/>
      <c r="LY151" s="89"/>
      <c r="LZ151" s="89"/>
      <c r="MA151" s="89"/>
      <c r="MB151" s="470"/>
      <c r="MC151" s="18"/>
      <c r="MD151" s="18"/>
      <c r="ME151" s="473"/>
      <c r="MG151" s="18"/>
      <c r="MI151" s="89"/>
      <c r="MJ151" s="89"/>
      <c r="MK151" s="348"/>
      <c r="ML151" s="18"/>
      <c r="MM151" s="18"/>
      <c r="MN151" s="18"/>
      <c r="MO151" s="18"/>
      <c r="MR151" s="89"/>
      <c r="MS151" s="89"/>
      <c r="MT151" s="3"/>
      <c r="MU151" s="63"/>
      <c r="MV151" s="481"/>
      <c r="MW151" s="79"/>
      <c r="MX151" s="40"/>
      <c r="MY151" s="89"/>
      <c r="MZ151" s="18"/>
      <c r="NA151" s="89"/>
      <c r="NB151" s="89"/>
    </row>
    <row r="152" spans="1:366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1874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2362</v>
      </c>
      <c r="BJ152" s="60" t="s">
        <v>1411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4606</v>
      </c>
      <c r="BS152" s="60" t="s">
        <v>1411</v>
      </c>
      <c r="BT152" s="50"/>
      <c r="BV152" s="50"/>
      <c r="BX152" s="18"/>
      <c r="BY152" s="18"/>
      <c r="BZ152" s="466"/>
      <c r="CA152" s="50"/>
      <c r="CF152" s="50"/>
      <c r="CG152" s="18"/>
      <c r="CH152" s="466"/>
      <c r="CI152" s="18"/>
      <c r="CJ152" s="18"/>
      <c r="CK152" s="50"/>
      <c r="CO152" s="18"/>
      <c r="CP152" s="50"/>
      <c r="CQ152" s="466"/>
      <c r="CR152" s="18"/>
      <c r="CS152" s="18"/>
      <c r="CU152" s="50"/>
      <c r="CX152" s="18"/>
      <c r="CY152" s="18"/>
      <c r="CZ152" s="50"/>
      <c r="DA152" s="18"/>
      <c r="DB152" s="18"/>
      <c r="DF152" s="50"/>
      <c r="DG152" s="473"/>
      <c r="DH152" s="18"/>
      <c r="DI152" s="466"/>
      <c r="DJ152" s="50"/>
      <c r="DK152" s="475"/>
      <c r="DL152" s="1"/>
      <c r="DM152" s="467"/>
      <c r="DN152" s="1"/>
      <c r="DO152" s="50"/>
      <c r="DT152" s="18"/>
      <c r="DU152" s="18"/>
      <c r="DV152" s="466"/>
      <c r="DW152" s="18"/>
      <c r="DX152" s="18"/>
      <c r="EC152" s="18"/>
      <c r="ED152" s="18"/>
      <c r="EE152" s="466"/>
      <c r="EF152" s="18"/>
      <c r="EG152" s="18"/>
      <c r="EL152" s="18"/>
      <c r="EM152" s="18"/>
      <c r="EN152" s="466"/>
      <c r="EO152" s="18"/>
      <c r="EP152" s="18"/>
      <c r="EU152" s="18"/>
      <c r="EV152" s="18"/>
      <c r="EW152" s="466"/>
      <c r="EX152" s="18"/>
      <c r="EY152" s="18"/>
      <c r="FD152" s="18"/>
      <c r="FE152" s="18"/>
      <c r="FF152" s="466"/>
      <c r="FG152" s="18"/>
      <c r="FH152" s="18"/>
      <c r="FM152" s="18"/>
      <c r="FN152" s="18"/>
      <c r="FO152" s="466"/>
      <c r="FP152" s="18"/>
      <c r="FQ152" s="18"/>
      <c r="FV152" s="18"/>
      <c r="FW152" s="18"/>
      <c r="FX152" s="466"/>
      <c r="FY152" s="18"/>
      <c r="FZ152" s="18"/>
      <c r="GE152" s="18"/>
      <c r="GF152" s="18"/>
      <c r="GG152" s="466"/>
      <c r="GH152" s="18"/>
      <c r="GI152" s="18"/>
      <c r="GW152" s="18"/>
      <c r="GX152" s="18"/>
      <c r="GZ152" s="18"/>
      <c r="HA152" s="18"/>
      <c r="HF152" s="18"/>
      <c r="HG152" s="18"/>
      <c r="HI152" s="18"/>
      <c r="HJ152" s="18"/>
      <c r="HO152" s="18"/>
      <c r="HP152" s="468"/>
      <c r="HR152" s="18"/>
      <c r="HS152" s="18"/>
      <c r="HT152" s="18"/>
      <c r="IG152" s="18"/>
      <c r="IH152" s="18"/>
      <c r="IJ152" s="18"/>
      <c r="IK152" s="18"/>
      <c r="IP152" s="18"/>
      <c r="IQ152" s="18"/>
      <c r="IS152" s="18"/>
      <c r="IT152" s="18"/>
      <c r="IY152" s="18"/>
      <c r="IZ152" s="18"/>
      <c r="JA152" s="466"/>
      <c r="JB152" s="18"/>
      <c r="JC152" s="18"/>
      <c r="JH152" s="470"/>
      <c r="JI152" s="470"/>
      <c r="JQ152" s="470"/>
      <c r="JR152" s="470"/>
      <c r="JS152" s="471"/>
      <c r="JT152" s="470"/>
      <c r="JU152" s="470"/>
      <c r="JZ152" s="18"/>
      <c r="KA152" s="18"/>
      <c r="KC152" s="18"/>
      <c r="KD152" s="18"/>
      <c r="KI152" s="18"/>
      <c r="KJ152" s="18"/>
      <c r="KR152" s="18"/>
      <c r="KS152" s="18"/>
      <c r="LA152" s="348"/>
      <c r="LB152" s="18"/>
      <c r="LC152" s="471"/>
      <c r="LD152" s="18"/>
      <c r="LE152" s="18"/>
      <c r="LJ152" s="470"/>
      <c r="LK152" s="470"/>
      <c r="LL152" s="466"/>
      <c r="LM152" s="470"/>
      <c r="LN152" s="470"/>
      <c r="MB152" s="470"/>
      <c r="MC152" s="18"/>
      <c r="MD152" s="18"/>
      <c r="ME152" s="473"/>
      <c r="MG152" s="18"/>
      <c r="MK152" s="18"/>
      <c r="ML152" s="18"/>
      <c r="MM152" s="18"/>
      <c r="MN152" s="18"/>
      <c r="MO152" s="18"/>
      <c r="MT152" s="60"/>
      <c r="MU152" s="3"/>
      <c r="MV152" s="481"/>
      <c r="MW152" s="79"/>
      <c r="MX152" s="40"/>
      <c r="MZ152" s="18"/>
    </row>
    <row r="153" spans="1:366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1742</v>
      </c>
      <c r="AW153" s="89"/>
      <c r="AX153" s="89"/>
      <c r="AY153" s="89"/>
      <c r="AZ153" s="89"/>
      <c r="BA153" s="3"/>
      <c r="BB153" s="50"/>
      <c r="BC153"/>
      <c r="BD153" s="89"/>
      <c r="BE153" s="48" t="s">
        <v>2353</v>
      </c>
      <c r="BI153" s="18"/>
      <c r="BJ153" s="89"/>
      <c r="BK153" s="50"/>
      <c r="BM153" s="89"/>
      <c r="BN153" s="49" t="s">
        <v>4600</v>
      </c>
      <c r="BO153" s="18"/>
      <c r="BP153" s="350"/>
      <c r="BQ153" s="173"/>
      <c r="BR153" s="18"/>
      <c r="BT153" s="50"/>
      <c r="BV153" s="50"/>
      <c r="BX153" s="348"/>
      <c r="BY153" s="18"/>
      <c r="BZ153" s="466"/>
      <c r="CA153" s="50"/>
      <c r="CC153" s="89"/>
      <c r="CD153" s="89"/>
      <c r="CE153" s="89"/>
      <c r="CF153" s="50"/>
      <c r="CG153" s="18"/>
      <c r="CH153" s="466"/>
      <c r="CI153" s="18"/>
      <c r="CJ153" s="18"/>
      <c r="CK153" s="50"/>
      <c r="CM153" s="89"/>
      <c r="CN153" s="89"/>
      <c r="CO153" s="348"/>
      <c r="CP153" s="50"/>
      <c r="CQ153" s="466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73"/>
      <c r="DH153" s="18"/>
      <c r="DI153" s="466"/>
      <c r="DJ153" s="50"/>
      <c r="DK153" s="475"/>
      <c r="DL153" s="1"/>
      <c r="DM153" s="467"/>
      <c r="DN153" s="1"/>
      <c r="DO153" s="50"/>
      <c r="DQ153" s="89"/>
      <c r="DR153" s="89"/>
      <c r="DS153" s="89"/>
      <c r="DT153" s="348"/>
      <c r="DU153" s="18"/>
      <c r="DV153" s="466"/>
      <c r="DW153" s="18"/>
      <c r="DX153" s="18"/>
      <c r="DZ153" s="89"/>
      <c r="EA153" s="89"/>
      <c r="EB153" s="89"/>
      <c r="EC153" s="348"/>
      <c r="ED153" s="18"/>
      <c r="EE153" s="466"/>
      <c r="EF153" s="18"/>
      <c r="EG153" s="18"/>
      <c r="EI153" s="89"/>
      <c r="EJ153" s="89"/>
      <c r="EK153" s="89"/>
      <c r="EL153" s="348"/>
      <c r="EM153" s="18"/>
      <c r="EN153" s="466"/>
      <c r="EO153" s="18"/>
      <c r="EP153" s="18"/>
      <c r="ER153" s="89"/>
      <c r="ES153" s="89"/>
      <c r="ET153" s="89"/>
      <c r="EU153" s="348"/>
      <c r="EV153" s="18"/>
      <c r="EW153" s="466"/>
      <c r="EX153" s="18"/>
      <c r="EY153" s="18"/>
      <c r="FA153" s="89"/>
      <c r="FB153" s="89"/>
      <c r="FC153" s="89"/>
      <c r="FD153" s="348"/>
      <c r="FE153" s="18"/>
      <c r="FF153" s="466"/>
      <c r="FG153" s="18"/>
      <c r="FH153" s="18"/>
      <c r="FJ153" s="89"/>
      <c r="FK153" s="89"/>
      <c r="FL153" s="89"/>
      <c r="FM153" s="348"/>
      <c r="FN153" s="18"/>
      <c r="FO153" s="466"/>
      <c r="FP153" s="18"/>
      <c r="FQ153" s="18"/>
      <c r="FS153" s="89"/>
      <c r="FT153" s="89"/>
      <c r="FU153" s="89"/>
      <c r="FV153" s="348"/>
      <c r="FW153" s="18"/>
      <c r="FX153" s="466"/>
      <c r="FY153" s="18"/>
      <c r="FZ153" s="18"/>
      <c r="GB153" s="89"/>
      <c r="GC153" s="89"/>
      <c r="GD153" s="89"/>
      <c r="GE153" s="348"/>
      <c r="GF153" s="18"/>
      <c r="GG153" s="466"/>
      <c r="GH153" s="18"/>
      <c r="GI153" s="18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348"/>
      <c r="GX153" s="18"/>
      <c r="GZ153" s="18"/>
      <c r="HA153" s="18"/>
      <c r="HB153" s="89"/>
      <c r="HC153" s="89"/>
      <c r="HD153" s="89"/>
      <c r="HE153" s="89"/>
      <c r="HF153" s="348"/>
      <c r="HG153" s="18"/>
      <c r="HI153" s="18"/>
      <c r="HJ153" s="18"/>
      <c r="HK153" s="89"/>
      <c r="HL153" s="89"/>
      <c r="HM153" s="89"/>
      <c r="HN153" s="89"/>
      <c r="HO153" s="18"/>
      <c r="HP153" s="468"/>
      <c r="HR153" s="18"/>
      <c r="HS153" s="18"/>
      <c r="HT153" s="18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348"/>
      <c r="IH153" s="18"/>
      <c r="IJ153" s="18"/>
      <c r="IK153" s="18"/>
      <c r="IL153" s="89"/>
      <c r="IM153" s="89"/>
      <c r="IN153" s="89"/>
      <c r="IO153" s="89"/>
      <c r="IP153" s="348"/>
      <c r="IQ153" s="18"/>
      <c r="IS153" s="18"/>
      <c r="IT153" s="18"/>
      <c r="IU153" s="89"/>
      <c r="IV153" s="89"/>
      <c r="IW153" s="89"/>
      <c r="IX153" s="89"/>
      <c r="IY153" s="348"/>
      <c r="IZ153" s="18"/>
      <c r="JA153" s="466"/>
      <c r="JB153" s="18"/>
      <c r="JC153" s="18"/>
      <c r="JD153" s="89"/>
      <c r="JE153" s="89"/>
      <c r="JF153" s="89"/>
      <c r="JG153" s="89"/>
      <c r="JH153" s="469"/>
      <c r="JI153" s="470"/>
      <c r="JK153" s="89"/>
      <c r="JL153" s="89"/>
      <c r="JM153" s="89"/>
      <c r="JN153" s="89"/>
      <c r="JO153" s="89"/>
      <c r="JP153" s="89"/>
      <c r="JQ153" s="469"/>
      <c r="JR153" s="470"/>
      <c r="JS153" s="471"/>
      <c r="JT153" s="470"/>
      <c r="JU153" s="470"/>
      <c r="JW153" s="89"/>
      <c r="JX153" s="89"/>
      <c r="JY153" s="89"/>
      <c r="JZ153" s="348"/>
      <c r="KA153" s="18"/>
      <c r="KC153" s="18"/>
      <c r="KD153" s="18"/>
      <c r="KE153" s="89"/>
      <c r="KF153" s="89"/>
      <c r="KG153" s="89"/>
      <c r="KH153" s="89"/>
      <c r="KI153" s="348"/>
      <c r="KJ153" s="18"/>
      <c r="KL153" s="89"/>
      <c r="KM153" s="89"/>
      <c r="KN153" s="89"/>
      <c r="KO153" s="89"/>
      <c r="KP153" s="89"/>
      <c r="KQ153" s="89"/>
      <c r="KR153" s="348"/>
      <c r="KS153" s="18"/>
      <c r="KU153" s="89"/>
      <c r="KV153" s="89"/>
      <c r="KW153" s="89"/>
      <c r="KX153" s="89"/>
      <c r="KY153" s="89"/>
      <c r="KZ153" s="89"/>
      <c r="LA153" s="348"/>
      <c r="LB153" s="18"/>
      <c r="LC153" s="472"/>
      <c r="LD153" s="18"/>
      <c r="LE153" s="18"/>
      <c r="LF153" s="89"/>
      <c r="LG153" s="89"/>
      <c r="LH153" s="89"/>
      <c r="LI153" s="89"/>
      <c r="LJ153" s="469"/>
      <c r="LK153" s="470"/>
      <c r="LL153" s="466"/>
      <c r="LM153" s="470"/>
      <c r="LN153" s="470"/>
      <c r="LP153" s="89"/>
      <c r="LQ153" s="89"/>
      <c r="LR153" s="89"/>
      <c r="LS153" s="89"/>
      <c r="LT153" s="89"/>
      <c r="LU153" s="89"/>
      <c r="LV153" s="89"/>
      <c r="LW153" s="89"/>
      <c r="LX153" s="89"/>
      <c r="LY153" s="89"/>
      <c r="LZ153" s="89"/>
      <c r="MA153" s="89"/>
      <c r="MB153" s="470"/>
      <c r="MC153" s="18"/>
      <c r="MD153" s="18"/>
      <c r="ME153" s="473"/>
      <c r="MG153" s="18"/>
      <c r="MI153" s="89"/>
      <c r="MJ153" s="89"/>
      <c r="MK153" s="348"/>
      <c r="ML153" s="18"/>
      <c r="MM153" s="18"/>
      <c r="MN153" s="18"/>
      <c r="MO153" s="18"/>
      <c r="MR153" s="89"/>
      <c r="MS153" s="89"/>
      <c r="MT153" s="60"/>
      <c r="MU153" s="3"/>
      <c r="MV153" s="474"/>
      <c r="MW153" s="79"/>
      <c r="MX153" s="3"/>
      <c r="MY153" s="89"/>
      <c r="MZ153" s="18"/>
      <c r="NA153" s="89"/>
      <c r="NB153" s="89"/>
    </row>
    <row r="154" spans="1:366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1875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2363</v>
      </c>
      <c r="BJ154" t="s">
        <v>1412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4607</v>
      </c>
      <c r="BS154" t="s">
        <v>1412</v>
      </c>
      <c r="BT154" s="50"/>
      <c r="BV154" s="50"/>
      <c r="BX154" s="18"/>
      <c r="BY154" s="18"/>
      <c r="BZ154" s="466"/>
      <c r="CA154" s="50"/>
      <c r="CF154" s="50"/>
      <c r="CG154" s="18"/>
      <c r="CH154" s="466"/>
      <c r="CI154" s="18"/>
      <c r="CJ154" s="18"/>
      <c r="CK154" s="50"/>
      <c r="CO154" s="18"/>
      <c r="CP154" s="50"/>
      <c r="CQ154" s="466"/>
      <c r="CR154" s="18"/>
      <c r="CS154" s="18"/>
      <c r="CU154" s="50"/>
      <c r="CX154" s="18"/>
      <c r="CY154" s="18"/>
      <c r="CZ154" s="50"/>
      <c r="DA154" s="18"/>
      <c r="DB154" s="18"/>
      <c r="DF154" s="50"/>
      <c r="DG154" s="473"/>
      <c r="DH154" s="18"/>
      <c r="DI154" s="466"/>
      <c r="DJ154" s="50"/>
      <c r="DK154" s="475"/>
      <c r="DL154" s="1"/>
      <c r="DM154" s="467"/>
      <c r="DN154" s="1"/>
      <c r="DO154" s="50"/>
      <c r="DT154" s="18"/>
      <c r="DU154" s="18"/>
      <c r="DV154" s="466"/>
      <c r="DW154" s="18"/>
      <c r="DX154" s="18"/>
      <c r="EC154" s="18"/>
      <c r="ED154" s="18"/>
      <c r="EE154" s="466"/>
      <c r="EF154" s="18"/>
      <c r="EG154" s="18"/>
      <c r="EL154" s="18"/>
      <c r="EM154" s="18"/>
      <c r="EN154" s="466"/>
      <c r="EO154" s="18"/>
      <c r="EP154" s="18"/>
      <c r="EU154" s="18"/>
      <c r="EV154" s="18"/>
      <c r="EW154" s="466"/>
      <c r="EX154" s="18"/>
      <c r="EY154" s="18"/>
      <c r="FD154" s="18"/>
      <c r="FE154" s="18"/>
      <c r="FF154" s="466"/>
      <c r="FG154" s="18"/>
      <c r="FH154" s="18"/>
      <c r="FM154" s="18"/>
      <c r="FN154" s="18"/>
      <c r="FO154" s="466"/>
      <c r="FP154" s="18"/>
      <c r="FQ154" s="18"/>
      <c r="FV154" s="18"/>
      <c r="FW154" s="18"/>
      <c r="FX154" s="466"/>
      <c r="FY154" s="18"/>
      <c r="FZ154" s="18"/>
      <c r="GE154" s="18"/>
      <c r="GF154" s="18"/>
      <c r="GG154" s="466"/>
      <c r="GH154" s="18"/>
      <c r="GI154" s="18"/>
      <c r="GW154" s="18"/>
      <c r="GX154" s="18"/>
      <c r="GZ154" s="18"/>
      <c r="HA154" s="18"/>
      <c r="HF154" s="18"/>
      <c r="HG154" s="18"/>
      <c r="HI154" s="18"/>
      <c r="HJ154" s="18"/>
      <c r="HO154" s="18"/>
      <c r="HP154" s="468"/>
      <c r="HR154" s="18"/>
      <c r="HS154" s="18"/>
      <c r="HT154" s="18"/>
      <c r="IG154" s="18"/>
      <c r="IH154" s="18"/>
      <c r="IJ154" s="18"/>
      <c r="IK154" s="18"/>
      <c r="IP154" s="18"/>
      <c r="IQ154" s="18"/>
      <c r="IS154" s="18"/>
      <c r="IT154" s="18"/>
      <c r="IY154" s="348"/>
      <c r="IZ154" s="18"/>
      <c r="JA154" s="477"/>
      <c r="JB154" s="18"/>
      <c r="JC154" s="18"/>
      <c r="JH154" s="470"/>
      <c r="JI154" s="470"/>
      <c r="JQ154" s="470"/>
      <c r="JR154" s="470"/>
      <c r="JS154" s="471"/>
      <c r="JT154" s="470"/>
      <c r="JU154" s="470"/>
      <c r="JZ154" s="18"/>
      <c r="KA154" s="18"/>
      <c r="KC154" s="18"/>
      <c r="KD154" s="18"/>
      <c r="KI154" s="18"/>
      <c r="KJ154" s="18"/>
      <c r="KR154" s="18"/>
      <c r="KS154" s="18"/>
      <c r="LA154" s="348"/>
      <c r="LB154" s="18"/>
      <c r="LC154" s="471"/>
      <c r="LD154" s="18"/>
      <c r="LE154" s="18"/>
      <c r="LJ154" s="470"/>
      <c r="LK154" s="470"/>
      <c r="LL154" s="466"/>
      <c r="LM154" s="470"/>
      <c r="LN154" s="470"/>
      <c r="MB154" s="470"/>
      <c r="MC154" s="18"/>
      <c r="MD154" s="18"/>
      <c r="ME154" s="473"/>
      <c r="MG154" s="18"/>
      <c r="MK154" s="18"/>
      <c r="ML154" s="18"/>
      <c r="MM154" s="18"/>
      <c r="MN154" s="18"/>
      <c r="MO154" s="18"/>
      <c r="MT154" s="60"/>
      <c r="MU154" s="3"/>
      <c r="MV154" s="481"/>
      <c r="MW154" s="79"/>
      <c r="MX154" s="40"/>
      <c r="MZ154" s="18"/>
    </row>
    <row r="155" spans="1:366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1740</v>
      </c>
      <c r="AX155" s="18"/>
      <c r="AY155" s="89"/>
      <c r="AZ155" s="18"/>
      <c r="BA155" s="60"/>
      <c r="BB155" s="50"/>
      <c r="BC155"/>
      <c r="BE155" s="48" t="s">
        <v>3113</v>
      </c>
      <c r="BI155" s="18"/>
      <c r="BK155" s="50"/>
      <c r="BN155" s="49" t="s">
        <v>4600</v>
      </c>
      <c r="BO155" s="18"/>
      <c r="BP155" s="350"/>
      <c r="BQ155" s="173"/>
      <c r="BR155" s="18"/>
      <c r="BT155" s="50"/>
      <c r="BV155" s="50"/>
      <c r="BX155" s="348"/>
      <c r="BY155" s="18"/>
      <c r="BZ155" s="466"/>
      <c r="CA155" s="50"/>
      <c r="CF155" s="50"/>
      <c r="CG155" s="18"/>
      <c r="CH155" s="466"/>
      <c r="CI155" s="18"/>
      <c r="CJ155" s="18"/>
      <c r="CK155" s="50"/>
      <c r="CO155" s="348"/>
      <c r="CP155" s="50"/>
      <c r="CQ155" s="466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73"/>
      <c r="DH155" s="18"/>
      <c r="DI155" s="466"/>
      <c r="DJ155" s="50"/>
      <c r="DK155" s="475"/>
      <c r="DL155" s="1"/>
      <c r="DM155" s="467"/>
      <c r="DN155" s="1"/>
      <c r="DO155" s="50"/>
      <c r="DT155" s="348"/>
      <c r="DU155" s="18"/>
      <c r="DV155" s="466"/>
      <c r="DW155" s="18"/>
      <c r="DX155" s="18"/>
      <c r="EC155" s="348"/>
      <c r="ED155" s="18"/>
      <c r="EE155" s="466"/>
      <c r="EF155" s="18"/>
      <c r="EG155" s="18"/>
      <c r="EL155" s="348"/>
      <c r="EM155" s="18"/>
      <c r="EN155" s="466"/>
      <c r="EO155" s="18"/>
      <c r="EP155" s="18"/>
      <c r="EU155" s="348"/>
      <c r="EV155" s="18"/>
      <c r="EW155" s="466"/>
      <c r="EX155" s="18"/>
      <c r="EY155" s="18"/>
      <c r="FD155" s="348"/>
      <c r="FE155" s="18"/>
      <c r="FF155" s="466"/>
      <c r="FG155" s="18"/>
      <c r="FH155" s="18"/>
      <c r="FM155" s="348"/>
      <c r="FN155" s="18"/>
      <c r="FO155" s="466"/>
      <c r="FP155" s="18"/>
      <c r="FQ155" s="18"/>
      <c r="FV155" s="348"/>
      <c r="FW155" s="18"/>
      <c r="FX155" s="466"/>
      <c r="FY155" s="18"/>
      <c r="FZ155" s="18"/>
      <c r="GE155" s="348"/>
      <c r="GF155" s="18"/>
      <c r="GG155" s="466"/>
      <c r="GH155" s="18"/>
      <c r="GI155" s="18"/>
      <c r="GW155" s="348"/>
      <c r="GX155" s="18"/>
      <c r="GZ155" s="18"/>
      <c r="HA155" s="18"/>
      <c r="HF155" s="348"/>
      <c r="HG155" s="18"/>
      <c r="HI155" s="18"/>
      <c r="HJ155" s="18"/>
      <c r="HO155" s="18"/>
      <c r="HP155" s="468"/>
      <c r="HR155" s="18"/>
      <c r="HS155" s="18"/>
      <c r="HT155" s="18"/>
      <c r="IG155" s="348"/>
      <c r="IH155" s="18"/>
      <c r="IJ155" s="18"/>
      <c r="IK155" s="18"/>
      <c r="IP155" s="348"/>
      <c r="IQ155" s="18"/>
      <c r="IS155" s="18"/>
      <c r="IT155" s="18"/>
      <c r="IY155" s="348"/>
      <c r="IZ155" s="18"/>
      <c r="JA155" s="466"/>
      <c r="JB155" s="18"/>
      <c r="JC155" s="18"/>
      <c r="JH155" s="469"/>
      <c r="JI155" s="470"/>
      <c r="JQ155" s="469"/>
      <c r="JR155" s="470"/>
      <c r="JS155" s="471"/>
      <c r="JT155" s="470"/>
      <c r="JU155" s="470"/>
      <c r="JZ155" s="348"/>
      <c r="KA155" s="18"/>
      <c r="KC155" s="18"/>
      <c r="KD155" s="18"/>
      <c r="KI155" s="348"/>
      <c r="KJ155" s="18"/>
      <c r="KR155" s="348"/>
      <c r="KS155" s="18"/>
      <c r="LA155" s="348"/>
      <c r="LB155" s="18"/>
      <c r="LC155" s="472"/>
      <c r="LD155" s="18"/>
      <c r="LE155" s="18"/>
      <c r="LJ155" s="469"/>
      <c r="LK155" s="470"/>
      <c r="LL155" s="466"/>
      <c r="LM155" s="470"/>
      <c r="LN155" s="470"/>
      <c r="MB155" s="470"/>
      <c r="MC155" s="18"/>
      <c r="MD155" s="18"/>
      <c r="ME155" s="473"/>
      <c r="MG155" s="18"/>
      <c r="MK155" s="348"/>
      <c r="ML155" s="18"/>
      <c r="MM155" s="18"/>
      <c r="MN155" s="18"/>
      <c r="MO155" s="18"/>
      <c r="MT155" s="60"/>
      <c r="MU155" s="3"/>
      <c r="MV155" s="479"/>
      <c r="MW155" s="79"/>
      <c r="MX155" s="3"/>
      <c r="MZ155" s="18"/>
    </row>
    <row r="156" spans="1:366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1876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2364</v>
      </c>
      <c r="BJ156" s="60" t="s">
        <v>1413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4608</v>
      </c>
      <c r="BS156" s="60" t="s">
        <v>1413</v>
      </c>
      <c r="BT156" s="50"/>
      <c r="BV156" s="50"/>
      <c r="BX156" s="348"/>
      <c r="BY156" s="18"/>
      <c r="BZ156" s="466"/>
      <c r="CA156" s="50"/>
      <c r="CF156" s="50"/>
      <c r="CG156" s="18"/>
      <c r="CH156" s="466"/>
      <c r="CI156" s="18"/>
      <c r="CJ156" s="18"/>
      <c r="CK156" s="50"/>
      <c r="CO156" s="348"/>
      <c r="CP156" s="50"/>
      <c r="CQ156" s="466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73"/>
      <c r="DH156" s="18"/>
      <c r="DI156" s="466"/>
      <c r="DJ156" s="50"/>
      <c r="DK156" s="475"/>
      <c r="DL156" s="1"/>
      <c r="DM156" s="467"/>
      <c r="DN156" s="1"/>
      <c r="DO156" s="50"/>
      <c r="DT156" s="348"/>
      <c r="DU156" s="18"/>
      <c r="DV156" s="466"/>
      <c r="DW156" s="18"/>
      <c r="DX156" s="18"/>
      <c r="EC156" s="348"/>
      <c r="ED156" s="18"/>
      <c r="EE156" s="466"/>
      <c r="EF156" s="18"/>
      <c r="EG156" s="18"/>
      <c r="EL156" s="348"/>
      <c r="EM156" s="18"/>
      <c r="EN156" s="466"/>
      <c r="EO156" s="18"/>
      <c r="EP156" s="18"/>
      <c r="EU156" s="348"/>
      <c r="EV156" s="18"/>
      <c r="EW156" s="466"/>
      <c r="EX156" s="18"/>
      <c r="EY156" s="18"/>
      <c r="FD156" s="348"/>
      <c r="FE156" s="18"/>
      <c r="FF156" s="466"/>
      <c r="FG156" s="18"/>
      <c r="FH156" s="18"/>
      <c r="FM156" s="348"/>
      <c r="FN156" s="18"/>
      <c r="FO156" s="466"/>
      <c r="FP156" s="18"/>
      <c r="FQ156" s="18"/>
      <c r="FV156" s="348"/>
      <c r="FW156" s="18"/>
      <c r="FX156" s="466"/>
      <c r="FY156" s="18"/>
      <c r="FZ156" s="18"/>
      <c r="GE156" s="348"/>
      <c r="GF156" s="18"/>
      <c r="GG156" s="466"/>
      <c r="GH156" s="18"/>
      <c r="GI156" s="18"/>
      <c r="GW156" s="348"/>
      <c r="GX156" s="18"/>
      <c r="GZ156" s="18"/>
      <c r="HA156" s="18"/>
      <c r="HF156" s="348"/>
      <c r="HG156" s="18"/>
      <c r="HI156" s="18"/>
      <c r="HJ156" s="18"/>
      <c r="HO156" s="18"/>
      <c r="HP156" s="468"/>
      <c r="HR156" s="18"/>
      <c r="HS156" s="18"/>
      <c r="HT156" s="18"/>
      <c r="IG156" s="348"/>
      <c r="IH156" s="18"/>
      <c r="IJ156" s="18"/>
      <c r="IK156" s="18"/>
      <c r="IP156" s="348"/>
      <c r="IQ156" s="18"/>
      <c r="IS156" s="18"/>
      <c r="IT156" s="18"/>
      <c r="IY156" s="348"/>
      <c r="IZ156" s="18"/>
      <c r="JA156" s="477"/>
      <c r="JB156" s="18"/>
      <c r="JC156" s="18"/>
      <c r="JH156" s="469"/>
      <c r="JI156" s="470"/>
      <c r="JQ156" s="469"/>
      <c r="JR156" s="470"/>
      <c r="JS156" s="471"/>
      <c r="JT156" s="470"/>
      <c r="JU156" s="470"/>
      <c r="JZ156" s="348"/>
      <c r="KA156" s="18"/>
      <c r="KC156" s="18"/>
      <c r="KD156" s="18"/>
      <c r="KI156" s="348"/>
      <c r="KJ156" s="18"/>
      <c r="KR156" s="348"/>
      <c r="KS156" s="18"/>
      <c r="LA156" s="476"/>
      <c r="LB156" s="18"/>
      <c r="LC156" s="471"/>
      <c r="LD156" s="18"/>
      <c r="LE156" s="18"/>
      <c r="LJ156" s="469"/>
      <c r="LK156" s="470"/>
      <c r="LL156" s="466"/>
      <c r="LM156" s="470"/>
      <c r="LN156" s="470"/>
      <c r="MB156" s="470"/>
      <c r="MC156" s="18"/>
      <c r="MD156" s="18"/>
      <c r="ME156" s="473"/>
      <c r="MG156" s="18"/>
      <c r="MK156" s="348"/>
      <c r="ML156" s="18"/>
      <c r="MM156" s="18"/>
      <c r="MN156" s="18"/>
      <c r="MO156" s="18"/>
      <c r="MT156" s="478"/>
      <c r="MU156" s="63"/>
      <c r="MV156" s="481"/>
      <c r="MW156" s="79"/>
      <c r="MX156" s="40"/>
      <c r="MZ156" s="18"/>
    </row>
    <row r="157" spans="1:366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1945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2353</v>
      </c>
      <c r="BI157" s="18"/>
      <c r="BJ157" s="89"/>
      <c r="BK157" s="50"/>
      <c r="BM157" s="89"/>
      <c r="BN157" s="49" t="s">
        <v>4600</v>
      </c>
      <c r="BO157" s="18"/>
      <c r="BP157" s="350"/>
      <c r="BQ157" s="173"/>
      <c r="BR157" s="18"/>
      <c r="BT157" s="50"/>
      <c r="BV157" s="50"/>
      <c r="BX157" s="348"/>
      <c r="BY157" s="18"/>
      <c r="BZ157" s="466"/>
      <c r="CA157" s="50"/>
      <c r="CC157" s="89"/>
      <c r="CD157" s="89"/>
      <c r="CE157" s="89"/>
      <c r="CF157" s="50"/>
      <c r="CG157" s="18"/>
      <c r="CH157" s="466"/>
      <c r="CI157" s="18"/>
      <c r="CJ157" s="18"/>
      <c r="CK157" s="50"/>
      <c r="CM157" s="89"/>
      <c r="CN157" s="89"/>
      <c r="CO157" s="348"/>
      <c r="CP157" s="50"/>
      <c r="CQ157" s="466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73"/>
      <c r="DH157" s="18"/>
      <c r="DI157" s="466"/>
      <c r="DJ157" s="50"/>
      <c r="DK157" s="475"/>
      <c r="DL157" s="1"/>
      <c r="DM157" s="467"/>
      <c r="DN157" s="1"/>
      <c r="DO157" s="50"/>
      <c r="DQ157" s="89"/>
      <c r="DR157" s="89"/>
      <c r="DS157" s="89"/>
      <c r="DT157" s="348"/>
      <c r="DU157" s="18"/>
      <c r="DV157" s="466"/>
      <c r="DW157" s="18"/>
      <c r="DX157" s="18"/>
      <c r="DZ157" s="89"/>
      <c r="EA157" s="89"/>
      <c r="EB157" s="89"/>
      <c r="EC157" s="348"/>
      <c r="ED157" s="18"/>
      <c r="EE157" s="466"/>
      <c r="EF157" s="18"/>
      <c r="EG157" s="18"/>
      <c r="EI157" s="89"/>
      <c r="EJ157" s="89"/>
      <c r="EK157" s="89"/>
      <c r="EL157" s="348"/>
      <c r="EM157" s="18"/>
      <c r="EN157" s="466"/>
      <c r="EO157" s="18"/>
      <c r="EP157" s="18"/>
      <c r="ER157" s="89"/>
      <c r="ES157" s="89"/>
      <c r="ET157" s="89"/>
      <c r="EU157" s="348"/>
      <c r="EV157" s="18"/>
      <c r="EW157" s="466"/>
      <c r="EX157" s="18"/>
      <c r="EY157" s="18"/>
      <c r="FA157" s="89"/>
      <c r="FB157" s="89"/>
      <c r="FC157" s="89"/>
      <c r="FD157" s="348"/>
      <c r="FE157" s="18"/>
      <c r="FF157" s="466"/>
      <c r="FG157" s="18"/>
      <c r="FH157" s="18"/>
      <c r="FJ157" s="89"/>
      <c r="FK157" s="89"/>
      <c r="FL157" s="89"/>
      <c r="FM157" s="348"/>
      <c r="FN157" s="18"/>
      <c r="FO157" s="466"/>
      <c r="FP157" s="18"/>
      <c r="FQ157" s="18"/>
      <c r="FS157" s="89"/>
      <c r="FT157" s="89"/>
      <c r="FU157" s="89"/>
      <c r="FV157" s="348"/>
      <c r="FW157" s="18"/>
      <c r="FX157" s="466"/>
      <c r="FY157" s="18"/>
      <c r="FZ157" s="18"/>
      <c r="GB157" s="89"/>
      <c r="GC157" s="89"/>
      <c r="GD157" s="89"/>
      <c r="GE157" s="348"/>
      <c r="GF157" s="18"/>
      <c r="GG157" s="466"/>
      <c r="GH157" s="18"/>
      <c r="GI157" s="18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348"/>
      <c r="GX157" s="18"/>
      <c r="GZ157" s="18"/>
      <c r="HA157" s="18"/>
      <c r="HB157" s="89"/>
      <c r="HC157" s="89"/>
      <c r="HD157" s="89"/>
      <c r="HE157" s="89"/>
      <c r="HF157" s="348"/>
      <c r="HG157" s="18"/>
      <c r="HI157" s="18"/>
      <c r="HJ157" s="18"/>
      <c r="HK157" s="89"/>
      <c r="HL157" s="89"/>
      <c r="HM157" s="89"/>
      <c r="HN157" s="89"/>
      <c r="HO157" s="18"/>
      <c r="HP157" s="468"/>
      <c r="HR157" s="18"/>
      <c r="HS157" s="18"/>
      <c r="HT157" s="18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348"/>
      <c r="IH157" s="18"/>
      <c r="IJ157" s="18"/>
      <c r="IK157" s="18"/>
      <c r="IL157" s="89"/>
      <c r="IM157" s="89"/>
      <c r="IN157" s="89"/>
      <c r="IO157" s="89"/>
      <c r="IP157" s="348"/>
      <c r="IQ157" s="18"/>
      <c r="IS157" s="18"/>
      <c r="IT157" s="18"/>
      <c r="IU157" s="89"/>
      <c r="IV157" s="89"/>
      <c r="IW157" s="89"/>
      <c r="IX157" s="89"/>
      <c r="IY157" s="473"/>
      <c r="IZ157" s="18"/>
      <c r="JA157" s="466"/>
      <c r="JB157" s="18"/>
      <c r="JC157" s="18"/>
      <c r="JD157" s="89"/>
      <c r="JE157" s="89"/>
      <c r="JF157" s="89"/>
      <c r="JG157" s="89"/>
      <c r="JH157" s="469"/>
      <c r="JI157" s="470"/>
      <c r="JK157" s="89"/>
      <c r="JL157" s="89"/>
      <c r="JM157" s="89"/>
      <c r="JN157" s="89"/>
      <c r="JO157" s="89"/>
      <c r="JP157" s="89"/>
      <c r="JQ157" s="469"/>
      <c r="JR157" s="470"/>
      <c r="JS157" s="471"/>
      <c r="JT157" s="470"/>
      <c r="JU157" s="470"/>
      <c r="JW157" s="89"/>
      <c r="JX157" s="89"/>
      <c r="JY157" s="89"/>
      <c r="JZ157" s="348"/>
      <c r="KA157" s="18"/>
      <c r="KC157" s="18"/>
      <c r="KD157" s="18"/>
      <c r="KE157" s="89"/>
      <c r="KF157" s="89"/>
      <c r="KG157" s="89"/>
      <c r="KH157" s="89"/>
      <c r="KI157" s="348"/>
      <c r="KJ157" s="18"/>
      <c r="KL157" s="89"/>
      <c r="KM157" s="89"/>
      <c r="KN157" s="89"/>
      <c r="KO157" s="89"/>
      <c r="KP157" s="89"/>
      <c r="KQ157" s="89"/>
      <c r="KR157" s="348"/>
      <c r="KS157" s="18"/>
      <c r="KU157" s="89"/>
      <c r="KV157" s="89"/>
      <c r="KW157" s="89"/>
      <c r="KX157" s="89"/>
      <c r="KY157" s="89"/>
      <c r="KZ157" s="89"/>
      <c r="LA157" s="18"/>
      <c r="LB157" s="18"/>
      <c r="LC157" s="471"/>
      <c r="LD157" s="18"/>
      <c r="LE157" s="18"/>
      <c r="LF157" s="89"/>
      <c r="LG157" s="89"/>
      <c r="LH157" s="89"/>
      <c r="LI157" s="89"/>
      <c r="LJ157" s="469"/>
      <c r="LK157" s="470"/>
      <c r="LL157" s="466"/>
      <c r="LM157" s="470"/>
      <c r="LN157" s="470"/>
      <c r="LP157" s="89"/>
      <c r="LQ157" s="89"/>
      <c r="LR157" s="89"/>
      <c r="LS157" s="89"/>
      <c r="LT157" s="89"/>
      <c r="LU157" s="89"/>
      <c r="LV157" s="89"/>
      <c r="LW157" s="89"/>
      <c r="LX157" s="89"/>
      <c r="LY157" s="89"/>
      <c r="LZ157" s="89"/>
      <c r="MA157" s="89"/>
      <c r="MB157" s="470"/>
      <c r="MC157" s="18"/>
      <c r="MD157" s="18"/>
      <c r="ME157" s="473"/>
      <c r="MG157" s="18"/>
      <c r="MI157" s="89"/>
      <c r="MJ157" s="89"/>
      <c r="MK157" s="348"/>
      <c r="ML157" s="18"/>
      <c r="MM157" s="18"/>
      <c r="MN157" s="18"/>
      <c r="MO157" s="18"/>
      <c r="MR157" s="89"/>
      <c r="MS157" s="89"/>
      <c r="MT157" s="3"/>
      <c r="MU157" s="63"/>
      <c r="MV157" s="481"/>
      <c r="MW157" s="79"/>
      <c r="MX157" s="40"/>
      <c r="MY157" s="89"/>
      <c r="MZ157" s="18"/>
      <c r="NA157" s="89"/>
      <c r="NB157" s="89"/>
    </row>
    <row r="158" spans="1:366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1877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2365</v>
      </c>
      <c r="BJ158" s="60" t="s">
        <v>1414</v>
      </c>
      <c r="BK158" s="50"/>
      <c r="BN158" s="63" t="s">
        <v>783</v>
      </c>
      <c r="BO158" s="18"/>
      <c r="BP158" s="350"/>
      <c r="BQ158" s="171">
        <v>54875.34999999986</v>
      </c>
      <c r="BR158" s="238" t="s">
        <v>4609</v>
      </c>
      <c r="BS158" s="60" t="s">
        <v>1414</v>
      </c>
      <c r="BT158" s="50"/>
      <c r="BV158" s="50"/>
      <c r="BX158" s="473"/>
      <c r="BY158" s="18"/>
      <c r="BZ158" s="466"/>
      <c r="CA158" s="50"/>
      <c r="CF158" s="50"/>
      <c r="CG158" s="18"/>
      <c r="CH158" s="466"/>
      <c r="CI158" s="18"/>
      <c r="CJ158" s="18"/>
      <c r="CK158" s="50"/>
      <c r="CO158" s="473"/>
      <c r="CP158" s="50"/>
      <c r="CQ158" s="466"/>
      <c r="CR158" s="18"/>
      <c r="CS158" s="18"/>
      <c r="CU158" s="50"/>
      <c r="CX158" s="473"/>
      <c r="CY158" s="18"/>
      <c r="CZ158" s="50"/>
      <c r="DA158" s="18"/>
      <c r="DB158" s="18"/>
      <c r="DF158" s="50"/>
      <c r="DG158" s="473"/>
      <c r="DH158" s="18"/>
      <c r="DI158" s="466"/>
      <c r="DJ158" s="50"/>
      <c r="DK158" s="475"/>
      <c r="DL158" s="1"/>
      <c r="DM158" s="467"/>
      <c r="DN158" s="1"/>
      <c r="DO158" s="50"/>
      <c r="DT158" s="473"/>
      <c r="DU158" s="18"/>
      <c r="DV158" s="466"/>
      <c r="DW158" s="18"/>
      <c r="DX158" s="18"/>
      <c r="EC158" s="473"/>
      <c r="ED158" s="18"/>
      <c r="EE158" s="466"/>
      <c r="EF158" s="18"/>
      <c r="EG158" s="18"/>
      <c r="EL158" s="473"/>
      <c r="EM158" s="18"/>
      <c r="EN158" s="466"/>
      <c r="EO158" s="18"/>
      <c r="EP158" s="18"/>
      <c r="EU158" s="473"/>
      <c r="EV158" s="18"/>
      <c r="EW158" s="466"/>
      <c r="EX158" s="18"/>
      <c r="EY158" s="18"/>
      <c r="FD158" s="473"/>
      <c r="FE158" s="18"/>
      <c r="FF158" s="466"/>
      <c r="FG158" s="18"/>
      <c r="FH158" s="18"/>
      <c r="FM158" s="476"/>
      <c r="FN158" s="18"/>
      <c r="FO158" s="466"/>
      <c r="FP158" s="18"/>
      <c r="FQ158" s="18"/>
      <c r="FV158" s="473"/>
      <c r="FW158" s="18"/>
      <c r="FX158" s="466"/>
      <c r="FY158" s="18"/>
      <c r="FZ158" s="18"/>
      <c r="GE158" s="473"/>
      <c r="GF158" s="18"/>
      <c r="GG158" s="466"/>
      <c r="GH158" s="18"/>
      <c r="GI158" s="18"/>
      <c r="GW158" s="476"/>
      <c r="GX158" s="18"/>
      <c r="GZ158" s="18"/>
      <c r="HA158" s="18"/>
      <c r="HF158" s="476"/>
      <c r="HG158" s="18"/>
      <c r="HI158" s="18"/>
      <c r="HJ158" s="18"/>
      <c r="HO158" s="18"/>
      <c r="HP158" s="468"/>
      <c r="HR158" s="18"/>
      <c r="HS158" s="18"/>
      <c r="HT158" s="18"/>
      <c r="IG158" s="473"/>
      <c r="IH158" s="18"/>
      <c r="IJ158" s="18"/>
      <c r="IK158" s="18"/>
      <c r="IP158" s="476"/>
      <c r="IQ158" s="18"/>
      <c r="IS158" s="18"/>
      <c r="IT158" s="18"/>
      <c r="IY158" s="18"/>
      <c r="IZ158" s="18"/>
      <c r="JA158" s="466"/>
      <c r="JB158" s="18"/>
      <c r="JC158" s="18"/>
      <c r="JH158" s="473"/>
      <c r="JI158" s="470"/>
      <c r="JQ158" s="473"/>
      <c r="JR158" s="470"/>
      <c r="JS158" s="471"/>
      <c r="JT158" s="470"/>
      <c r="JU158" s="470"/>
      <c r="JZ158" s="476"/>
      <c r="KA158" s="18"/>
      <c r="KC158" s="18"/>
      <c r="KD158" s="18"/>
      <c r="KI158" s="476"/>
      <c r="KJ158" s="18"/>
      <c r="KR158" s="476"/>
      <c r="KS158" s="18"/>
      <c r="LA158" s="348"/>
      <c r="LB158" s="18"/>
      <c r="LC158" s="471"/>
      <c r="LD158" s="18"/>
      <c r="LE158" s="18"/>
      <c r="LJ158" s="473"/>
      <c r="LK158" s="470"/>
      <c r="LL158" s="466"/>
      <c r="LM158" s="470"/>
      <c r="LN158" s="470"/>
      <c r="MB158" s="470"/>
      <c r="MC158" s="18"/>
      <c r="MD158" s="18"/>
      <c r="ME158" s="473"/>
      <c r="MG158" s="18"/>
      <c r="MK158" s="476"/>
      <c r="ML158" s="18"/>
      <c r="MM158" s="18"/>
      <c r="MN158" s="18"/>
      <c r="MO158" s="18"/>
      <c r="MT158" s="60"/>
      <c r="MU158" s="3"/>
      <c r="MV158" s="481"/>
      <c r="MW158" s="79"/>
      <c r="MX158" s="3"/>
      <c r="MZ158" s="18"/>
    </row>
    <row r="159" spans="1:366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1742</v>
      </c>
      <c r="AX159" s="18"/>
      <c r="AY159" s="89"/>
      <c r="AZ159" s="18"/>
      <c r="BA159" s="60"/>
      <c r="BB159" s="50"/>
      <c r="BC159"/>
      <c r="BE159" s="49" t="s">
        <v>2353</v>
      </c>
      <c r="BI159" s="18"/>
      <c r="BK159" s="50"/>
      <c r="BN159" s="49" t="s">
        <v>4600</v>
      </c>
      <c r="BO159" s="18"/>
      <c r="BP159" s="350"/>
      <c r="BQ159" s="173"/>
      <c r="BR159" s="18"/>
      <c r="BT159" s="50"/>
      <c r="BV159" s="50"/>
      <c r="BX159" s="18"/>
      <c r="BY159" s="18"/>
      <c r="BZ159" s="466"/>
      <c r="CA159" s="50"/>
      <c r="CF159" s="50"/>
      <c r="CG159" s="18"/>
      <c r="CH159" s="466"/>
      <c r="CI159" s="18"/>
      <c r="CJ159" s="18"/>
      <c r="CK159" s="50"/>
      <c r="CO159" s="18"/>
      <c r="CP159" s="50"/>
      <c r="CQ159" s="466"/>
      <c r="CR159" s="18"/>
      <c r="CS159" s="18"/>
      <c r="CU159" s="50"/>
      <c r="CX159" s="18"/>
      <c r="CY159" s="18"/>
      <c r="CZ159" s="50"/>
      <c r="DA159" s="18"/>
      <c r="DB159" s="18"/>
      <c r="DF159" s="50"/>
      <c r="DG159" s="473"/>
      <c r="DH159" s="18"/>
      <c r="DI159" s="466"/>
      <c r="DJ159" s="50"/>
      <c r="DK159" s="475"/>
      <c r="DL159" s="1"/>
      <c r="DM159" s="467"/>
      <c r="DN159" s="1"/>
      <c r="DO159" s="50"/>
      <c r="DT159" s="18"/>
      <c r="DU159" s="18"/>
      <c r="DV159" s="466"/>
      <c r="DW159" s="18"/>
      <c r="DX159" s="18"/>
      <c r="EC159" s="18"/>
      <c r="ED159" s="18"/>
      <c r="EE159" s="466"/>
      <c r="EF159" s="18"/>
      <c r="EG159" s="18"/>
      <c r="EL159" s="18"/>
      <c r="EM159" s="18"/>
      <c r="EN159" s="466"/>
      <c r="EO159" s="18"/>
      <c r="EP159" s="18"/>
      <c r="EU159" s="18"/>
      <c r="EV159" s="18"/>
      <c r="EW159" s="466"/>
      <c r="EX159" s="18"/>
      <c r="EY159" s="18"/>
      <c r="FD159" s="18"/>
      <c r="FE159" s="18"/>
      <c r="FF159" s="466"/>
      <c r="FG159" s="18"/>
      <c r="FH159" s="18"/>
      <c r="FM159" s="18"/>
      <c r="FN159" s="18"/>
      <c r="FO159" s="466"/>
      <c r="FP159" s="18"/>
      <c r="FQ159" s="18"/>
      <c r="FV159" s="18"/>
      <c r="FW159" s="18"/>
      <c r="FX159" s="466"/>
      <c r="FY159" s="18"/>
      <c r="FZ159" s="18"/>
      <c r="GE159" s="18"/>
      <c r="GF159" s="18"/>
      <c r="GG159" s="466"/>
      <c r="GH159" s="18"/>
      <c r="GI159" s="18"/>
      <c r="GW159" s="18"/>
      <c r="GX159" s="18"/>
      <c r="GZ159" s="18"/>
      <c r="HA159" s="18"/>
      <c r="HF159" s="18"/>
      <c r="HG159" s="18"/>
      <c r="HI159" s="18"/>
      <c r="HJ159" s="18"/>
      <c r="HO159" s="18"/>
      <c r="HP159" s="468"/>
      <c r="HR159" s="18"/>
      <c r="HS159" s="18"/>
      <c r="HT159" s="18"/>
      <c r="IG159" s="18"/>
      <c r="IH159" s="18"/>
      <c r="IJ159" s="18"/>
      <c r="IK159" s="18"/>
      <c r="IP159" s="18"/>
      <c r="IQ159" s="18"/>
      <c r="IS159" s="18"/>
      <c r="IT159" s="18"/>
      <c r="IY159" s="348"/>
      <c r="IZ159" s="18"/>
      <c r="JA159" s="466"/>
      <c r="JB159" s="18"/>
      <c r="JC159" s="18"/>
      <c r="JH159" s="470"/>
      <c r="JI159" s="470"/>
      <c r="JQ159" s="470"/>
      <c r="JR159" s="470"/>
      <c r="JS159" s="471"/>
      <c r="JT159" s="470"/>
      <c r="JU159" s="470"/>
      <c r="JZ159" s="18"/>
      <c r="KA159" s="18"/>
      <c r="KC159" s="18"/>
      <c r="KD159" s="18"/>
      <c r="KI159" s="18"/>
      <c r="KJ159" s="18"/>
      <c r="KR159" s="18"/>
      <c r="KS159" s="18"/>
      <c r="LA159" s="18"/>
      <c r="LB159" s="18"/>
      <c r="LC159" s="471"/>
      <c r="LD159" s="18"/>
      <c r="LE159" s="18"/>
      <c r="LJ159" s="470"/>
      <c r="LK159" s="470"/>
      <c r="LL159" s="466"/>
      <c r="LM159" s="470"/>
      <c r="LN159" s="470"/>
      <c r="MB159" s="470"/>
      <c r="MC159" s="18"/>
      <c r="MD159" s="18"/>
      <c r="ME159" s="473"/>
      <c r="MG159" s="18"/>
      <c r="MK159" s="18"/>
      <c r="ML159" s="18"/>
      <c r="MM159" s="18"/>
      <c r="MN159" s="18"/>
      <c r="MO159" s="18"/>
      <c r="MT159" s="3"/>
      <c r="MU159" s="3"/>
      <c r="MV159" s="481"/>
      <c r="MW159" s="79"/>
      <c r="MX159" s="3"/>
      <c r="MZ159" s="18"/>
    </row>
    <row r="160" spans="1:366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1878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2366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4610</v>
      </c>
      <c r="BS160" t="s">
        <v>1415</v>
      </c>
      <c r="BT160" s="50"/>
      <c r="BV160" s="50"/>
      <c r="BX160" s="348"/>
      <c r="BY160" s="18"/>
      <c r="BZ160" s="466"/>
      <c r="CA160" s="50"/>
      <c r="CF160" s="50"/>
      <c r="CG160" s="18"/>
      <c r="CH160" s="466"/>
      <c r="CI160" s="18"/>
      <c r="CJ160" s="18"/>
      <c r="CK160" s="50"/>
      <c r="CO160" s="348"/>
      <c r="CP160" s="50"/>
      <c r="CQ160" s="466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73"/>
      <c r="DH160" s="18"/>
      <c r="DI160" s="466"/>
      <c r="DJ160" s="50"/>
      <c r="DK160" s="475"/>
      <c r="DL160" s="1"/>
      <c r="DM160" s="467"/>
      <c r="DN160" s="1"/>
      <c r="DO160" s="50"/>
      <c r="DT160" s="348"/>
      <c r="DU160" s="18"/>
      <c r="DV160" s="466"/>
      <c r="DW160" s="18"/>
      <c r="DX160" s="18"/>
      <c r="EC160" s="348"/>
      <c r="ED160" s="18"/>
      <c r="EE160" s="466"/>
      <c r="EF160" s="18"/>
      <c r="EG160" s="18"/>
      <c r="EL160" s="348"/>
      <c r="EM160" s="18"/>
      <c r="EN160" s="466"/>
      <c r="EO160" s="18"/>
      <c r="EP160" s="18"/>
      <c r="EU160" s="348"/>
      <c r="EV160" s="18"/>
      <c r="EW160" s="466"/>
      <c r="EX160" s="18"/>
      <c r="EY160" s="18"/>
      <c r="FD160" s="348"/>
      <c r="FE160" s="18"/>
      <c r="FF160" s="466"/>
      <c r="FG160" s="18"/>
      <c r="FH160" s="18"/>
      <c r="FM160" s="348"/>
      <c r="FN160" s="18"/>
      <c r="FO160" s="466"/>
      <c r="FP160" s="18"/>
      <c r="FQ160" s="18"/>
      <c r="FV160" s="348"/>
      <c r="FW160" s="18"/>
      <c r="FX160" s="466"/>
      <c r="FY160" s="18"/>
      <c r="FZ160" s="18"/>
      <c r="GE160" s="348"/>
      <c r="GF160" s="18"/>
      <c r="GG160" s="466"/>
      <c r="GH160" s="18"/>
      <c r="GI160" s="18"/>
      <c r="GW160" s="348"/>
      <c r="GX160" s="18"/>
      <c r="GZ160" s="18"/>
      <c r="HA160" s="18"/>
      <c r="HF160" s="348"/>
      <c r="HG160" s="18"/>
      <c r="HI160" s="18"/>
      <c r="HJ160" s="18"/>
      <c r="HO160" s="18"/>
      <c r="HP160" s="468"/>
      <c r="HR160" s="18"/>
      <c r="HS160" s="18"/>
      <c r="HT160" s="18"/>
      <c r="IG160" s="348"/>
      <c r="IH160" s="18"/>
      <c r="IJ160" s="18"/>
      <c r="IK160" s="18"/>
      <c r="IP160" s="348"/>
      <c r="IQ160" s="18"/>
      <c r="IS160" s="18"/>
      <c r="IT160" s="18"/>
      <c r="IY160" s="18"/>
      <c r="IZ160" s="18"/>
      <c r="JA160" s="466"/>
      <c r="JB160" s="18"/>
      <c r="JC160" s="18"/>
      <c r="JH160" s="469"/>
      <c r="JI160" s="470"/>
      <c r="JQ160" s="469"/>
      <c r="JR160" s="470"/>
      <c r="JS160" s="471"/>
      <c r="JT160" s="470"/>
      <c r="JU160" s="470"/>
      <c r="JZ160" s="348"/>
      <c r="KA160" s="18"/>
      <c r="KC160" s="18"/>
      <c r="KD160" s="18"/>
      <c r="KI160" s="348"/>
      <c r="KJ160" s="18"/>
      <c r="KR160" s="348"/>
      <c r="KS160" s="18"/>
      <c r="LA160" s="348"/>
      <c r="LB160" s="18"/>
      <c r="LC160" s="471"/>
      <c r="LD160" s="18"/>
      <c r="LE160" s="18"/>
      <c r="LJ160" s="469"/>
      <c r="LK160" s="470"/>
      <c r="LL160" s="466"/>
      <c r="LM160" s="470"/>
      <c r="LN160" s="470"/>
      <c r="MB160" s="470"/>
      <c r="MC160" s="18"/>
      <c r="MD160" s="18"/>
      <c r="ME160" s="473"/>
      <c r="MG160" s="18"/>
      <c r="MK160" s="348"/>
      <c r="ML160" s="18"/>
      <c r="MM160" s="18"/>
      <c r="MN160" s="18"/>
      <c r="MO160" s="18"/>
      <c r="MT160" s="60"/>
      <c r="MU160" s="63"/>
      <c r="MV160" s="481"/>
      <c r="MW160" s="79"/>
      <c r="MX160" s="40"/>
      <c r="MZ160" s="18"/>
    </row>
    <row r="161" spans="1:364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1742</v>
      </c>
      <c r="AX161" s="18"/>
      <c r="AY161" s="89"/>
      <c r="AZ161" s="18"/>
      <c r="BA161" s="3"/>
      <c r="BB161" s="50"/>
      <c r="BC161"/>
      <c r="BE161" s="49" t="s">
        <v>2353</v>
      </c>
      <c r="BI161" s="18"/>
      <c r="BK161" s="50"/>
      <c r="BN161" s="49" t="s">
        <v>4600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6"/>
      <c r="CA161" s="50"/>
      <c r="CF161" s="50"/>
      <c r="CG161" s="18"/>
      <c r="CH161" s="466"/>
      <c r="CI161" s="18"/>
      <c r="CJ161" s="18"/>
      <c r="CK161" s="50"/>
      <c r="CO161" s="18"/>
      <c r="CP161" s="50"/>
      <c r="CQ161" s="466"/>
      <c r="CR161" s="18"/>
      <c r="CS161" s="18"/>
      <c r="CU161" s="50"/>
      <c r="CX161" s="18"/>
      <c r="CY161" s="18"/>
      <c r="CZ161" s="50"/>
      <c r="DA161" s="18"/>
      <c r="DB161" s="18"/>
      <c r="DF161" s="50"/>
      <c r="DG161" s="473"/>
      <c r="DH161" s="18"/>
      <c r="DI161" s="466"/>
      <c r="DJ161" s="50"/>
      <c r="DK161" s="475"/>
      <c r="DL161" s="1"/>
      <c r="DM161" s="467"/>
      <c r="DN161" s="1"/>
      <c r="DO161" s="50"/>
      <c r="DT161" s="18"/>
      <c r="DU161" s="18"/>
      <c r="DV161" s="466"/>
      <c r="DW161" s="18"/>
      <c r="DX161" s="18"/>
      <c r="EC161" s="18"/>
      <c r="ED161" s="18"/>
      <c r="EE161" s="466"/>
      <c r="EF161" s="18"/>
      <c r="EG161" s="18"/>
      <c r="EL161" s="18"/>
      <c r="EM161" s="18"/>
      <c r="EN161" s="466"/>
      <c r="EO161" s="18"/>
      <c r="EP161" s="18"/>
      <c r="EU161" s="18"/>
      <c r="EV161" s="18"/>
      <c r="EW161" s="466"/>
      <c r="EX161" s="18"/>
      <c r="EY161" s="18"/>
      <c r="FD161" s="18"/>
      <c r="FE161" s="18"/>
      <c r="FF161" s="466"/>
      <c r="FG161" s="18"/>
      <c r="FH161" s="18"/>
      <c r="FM161" s="18"/>
      <c r="FN161" s="18"/>
      <c r="FO161" s="466"/>
      <c r="FP161" s="18"/>
      <c r="FQ161" s="18"/>
      <c r="FV161" s="18"/>
      <c r="FW161" s="18"/>
      <c r="FX161" s="466"/>
      <c r="FY161" s="18"/>
      <c r="FZ161" s="18"/>
      <c r="GE161" s="18"/>
      <c r="GF161" s="18"/>
      <c r="GG161" s="466"/>
      <c r="GH161" s="18"/>
      <c r="GI161" s="18"/>
      <c r="GW161" s="18"/>
      <c r="GX161" s="18"/>
      <c r="GZ161" s="18"/>
      <c r="HA161" s="18"/>
      <c r="HF161" s="18"/>
      <c r="HG161" s="18"/>
      <c r="HI161" s="18"/>
      <c r="HJ161" s="18"/>
      <c r="HO161" s="18"/>
      <c r="HP161" s="468"/>
      <c r="HR161" s="18"/>
      <c r="HS161" s="18"/>
      <c r="HT161" s="18"/>
      <c r="IG161" s="18"/>
      <c r="IH161" s="18"/>
      <c r="IJ161" s="18"/>
      <c r="IK161" s="18"/>
      <c r="IP161" s="18"/>
      <c r="IQ161" s="18"/>
      <c r="IS161" s="18"/>
      <c r="IT161" s="18"/>
      <c r="IY161" s="348"/>
      <c r="IZ161" s="18"/>
      <c r="JA161" s="466"/>
      <c r="JB161" s="18"/>
      <c r="JC161" s="18"/>
      <c r="JH161" s="470"/>
      <c r="JI161" s="470"/>
      <c r="JQ161" s="470"/>
      <c r="JR161" s="470"/>
      <c r="JS161" s="471"/>
      <c r="JT161" s="470"/>
      <c r="JU161" s="470"/>
      <c r="JZ161" s="18"/>
      <c r="KA161" s="18"/>
      <c r="KC161" s="18"/>
      <c r="KD161" s="18"/>
      <c r="KI161" s="18"/>
      <c r="KJ161" s="18"/>
      <c r="KR161" s="18"/>
      <c r="KS161" s="18"/>
      <c r="LA161" s="18"/>
      <c r="LB161" s="18"/>
      <c r="LC161" s="472"/>
      <c r="LD161" s="18"/>
      <c r="LE161" s="18"/>
      <c r="LJ161" s="470"/>
      <c r="LK161" s="470"/>
      <c r="LL161" s="466"/>
      <c r="LM161" s="470"/>
      <c r="LN161" s="470"/>
      <c r="MB161" s="470"/>
      <c r="MC161" s="18"/>
      <c r="MD161" s="18"/>
      <c r="ME161" s="473"/>
      <c r="MG161" s="18"/>
      <c r="MK161" s="18"/>
      <c r="ML161" s="18"/>
      <c r="MM161" s="18"/>
      <c r="MN161" s="18"/>
      <c r="MO161" s="18"/>
      <c r="MT161" s="3"/>
      <c r="MU161" s="3"/>
      <c r="MV161" s="474"/>
      <c r="MW161" s="79"/>
      <c r="MX161" s="40"/>
      <c r="MZ161" s="18"/>
    </row>
    <row r="162" spans="1:364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1879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2367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4611</v>
      </c>
      <c r="BS162" s="60" t="s">
        <v>1416</v>
      </c>
      <c r="BT162" s="50"/>
      <c r="BV162" s="50"/>
      <c r="BX162" s="348"/>
      <c r="BY162" s="18"/>
      <c r="BZ162" s="466"/>
      <c r="CA162" s="50"/>
      <c r="CF162" s="50"/>
      <c r="CG162" s="18"/>
      <c r="CH162" s="466"/>
      <c r="CI162" s="18"/>
      <c r="CJ162" s="18"/>
      <c r="CK162" s="50"/>
      <c r="CO162" s="348"/>
      <c r="CP162" s="50"/>
      <c r="CQ162" s="466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73"/>
      <c r="DH162" s="18"/>
      <c r="DI162" s="466"/>
      <c r="DJ162" s="50"/>
      <c r="DK162" s="475"/>
      <c r="DL162" s="1"/>
      <c r="DM162" s="467"/>
      <c r="DN162" s="1"/>
      <c r="DO162" s="50"/>
      <c r="DT162" s="348"/>
      <c r="DU162" s="18"/>
      <c r="DV162" s="466"/>
      <c r="DW162" s="18"/>
      <c r="DX162" s="18"/>
      <c r="EC162" s="348"/>
      <c r="ED162" s="18"/>
      <c r="EE162" s="466"/>
      <c r="EF162" s="18"/>
      <c r="EG162" s="18"/>
      <c r="EL162" s="348"/>
      <c r="EM162" s="18"/>
      <c r="EN162" s="466"/>
      <c r="EO162" s="18"/>
      <c r="EP162" s="18"/>
      <c r="EU162" s="348"/>
      <c r="EV162" s="18"/>
      <c r="EW162" s="466"/>
      <c r="EX162" s="18"/>
      <c r="EY162" s="18"/>
      <c r="FD162" s="348"/>
      <c r="FE162" s="18"/>
      <c r="FF162" s="466"/>
      <c r="FG162" s="18"/>
      <c r="FH162" s="18"/>
      <c r="FM162" s="348"/>
      <c r="FN162" s="18"/>
      <c r="FO162" s="466"/>
      <c r="FP162" s="18"/>
      <c r="FQ162" s="18"/>
      <c r="FV162" s="348"/>
      <c r="FW162" s="18"/>
      <c r="FX162" s="466"/>
      <c r="FY162" s="18"/>
      <c r="FZ162" s="18"/>
      <c r="GE162" s="348"/>
      <c r="GF162" s="18"/>
      <c r="GG162" s="466"/>
      <c r="GH162" s="18"/>
      <c r="GI162" s="18"/>
      <c r="GW162" s="348"/>
      <c r="GX162" s="18"/>
      <c r="GZ162" s="18"/>
      <c r="HA162" s="18"/>
      <c r="HF162" s="348"/>
      <c r="HG162" s="18"/>
      <c r="HI162" s="18"/>
      <c r="HJ162" s="18"/>
      <c r="HO162" s="18"/>
      <c r="HP162" s="468"/>
      <c r="HR162" s="18"/>
      <c r="HS162" s="18"/>
      <c r="HT162" s="18"/>
      <c r="IG162" s="348"/>
      <c r="IH162" s="18"/>
      <c r="IJ162" s="18"/>
      <c r="IK162" s="18"/>
      <c r="IP162" s="348"/>
      <c r="IQ162" s="18"/>
      <c r="IS162" s="18"/>
      <c r="IT162" s="18"/>
      <c r="IY162" s="18"/>
      <c r="IZ162" s="18"/>
      <c r="JA162" s="477"/>
      <c r="JB162" s="18"/>
      <c r="JC162" s="18"/>
      <c r="JH162" s="469"/>
      <c r="JI162" s="470"/>
      <c r="JQ162" s="469"/>
      <c r="JR162" s="470"/>
      <c r="JS162" s="471"/>
      <c r="JT162" s="470"/>
      <c r="JU162" s="470"/>
      <c r="JZ162" s="348"/>
      <c r="KA162" s="18"/>
      <c r="KC162" s="18"/>
      <c r="KD162" s="18"/>
      <c r="KI162" s="348"/>
      <c r="KJ162" s="18"/>
      <c r="KR162" s="348"/>
      <c r="KS162" s="18"/>
      <c r="LA162" s="348"/>
      <c r="LB162" s="18"/>
      <c r="LC162" s="471"/>
      <c r="LD162" s="18"/>
      <c r="LE162" s="18"/>
      <c r="LJ162" s="469"/>
      <c r="LK162" s="470"/>
      <c r="LL162" s="466"/>
      <c r="LM162" s="470"/>
      <c r="LN162" s="470"/>
      <c r="MB162" s="470"/>
      <c r="MC162" s="18"/>
      <c r="MD162" s="18"/>
      <c r="ME162" s="473"/>
      <c r="MG162" s="18"/>
      <c r="MK162" s="348"/>
      <c r="ML162" s="18"/>
      <c r="MM162" s="18"/>
      <c r="MN162" s="18"/>
      <c r="MO162" s="18"/>
      <c r="MT162" s="60"/>
      <c r="MU162" s="3"/>
      <c r="MV162" s="481"/>
      <c r="MW162" s="79"/>
      <c r="MX162" s="40"/>
      <c r="MZ162" s="18"/>
    </row>
    <row r="163" spans="1:364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3112</v>
      </c>
      <c r="AX163" s="18"/>
      <c r="AY163" s="89"/>
      <c r="AZ163" s="18"/>
      <c r="BA163" s="3"/>
      <c r="BB163" s="50"/>
      <c r="BC163"/>
      <c r="BE163" s="48" t="s">
        <v>2353</v>
      </c>
      <c r="BI163" s="18"/>
      <c r="BK163" s="50"/>
      <c r="BN163" s="49" t="s">
        <v>4600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6"/>
      <c r="CA163" s="50"/>
      <c r="CF163" s="50"/>
      <c r="CG163" s="18"/>
      <c r="CH163" s="466"/>
      <c r="CI163" s="18"/>
      <c r="CJ163" s="18"/>
      <c r="CK163" s="50"/>
      <c r="CO163" s="18"/>
      <c r="CP163" s="50"/>
      <c r="CQ163" s="466"/>
      <c r="CR163" s="18"/>
      <c r="CS163" s="18"/>
      <c r="CU163" s="50"/>
      <c r="CX163" s="18"/>
      <c r="CY163" s="18"/>
      <c r="CZ163" s="50"/>
      <c r="DA163" s="18"/>
      <c r="DB163" s="18"/>
      <c r="DF163" s="50"/>
      <c r="DG163" s="473"/>
      <c r="DH163" s="18"/>
      <c r="DI163" s="466"/>
      <c r="DJ163" s="50"/>
      <c r="DK163" s="475"/>
      <c r="DL163" s="1"/>
      <c r="DM163" s="467"/>
      <c r="DN163" s="1"/>
      <c r="DO163" s="50"/>
      <c r="DT163" s="18"/>
      <c r="DU163" s="18"/>
      <c r="DV163" s="466"/>
      <c r="DW163" s="18"/>
      <c r="DX163" s="18"/>
      <c r="EC163" s="18"/>
      <c r="ED163" s="18"/>
      <c r="EE163" s="466"/>
      <c r="EF163" s="18"/>
      <c r="EG163" s="18"/>
      <c r="EL163" s="18"/>
      <c r="EM163" s="18"/>
      <c r="EN163" s="466"/>
      <c r="EO163" s="18"/>
      <c r="EP163" s="18"/>
      <c r="EU163" s="18"/>
      <c r="EV163" s="18"/>
      <c r="EW163" s="466"/>
      <c r="EX163" s="18"/>
      <c r="EY163" s="18"/>
      <c r="FD163" s="18"/>
      <c r="FE163" s="18"/>
      <c r="FF163" s="466"/>
      <c r="FG163" s="18"/>
      <c r="FH163" s="18"/>
      <c r="FM163" s="18"/>
      <c r="FN163" s="18"/>
      <c r="FO163" s="466"/>
      <c r="FP163" s="18"/>
      <c r="FQ163" s="18"/>
      <c r="FV163" s="18"/>
      <c r="FW163" s="18"/>
      <c r="FX163" s="466"/>
      <c r="FY163" s="18"/>
      <c r="FZ163" s="18"/>
      <c r="GE163" s="18"/>
      <c r="GF163" s="18"/>
      <c r="GG163" s="466"/>
      <c r="GH163" s="18"/>
      <c r="GI163" s="18"/>
      <c r="GW163" s="18"/>
      <c r="GX163" s="18"/>
      <c r="GZ163" s="18"/>
      <c r="HA163" s="18"/>
      <c r="HF163" s="18"/>
      <c r="HG163" s="18"/>
      <c r="HI163" s="18"/>
      <c r="HJ163" s="18"/>
      <c r="HO163" s="18"/>
      <c r="HP163" s="468"/>
      <c r="HR163" s="18"/>
      <c r="HS163" s="18"/>
      <c r="HT163" s="18"/>
      <c r="IG163" s="18"/>
      <c r="IH163" s="18"/>
      <c r="IJ163" s="18"/>
      <c r="IK163" s="18"/>
      <c r="IP163" s="18"/>
      <c r="IQ163" s="18"/>
      <c r="IS163" s="18"/>
      <c r="IT163" s="18"/>
      <c r="IY163" s="348"/>
      <c r="IZ163" s="18"/>
      <c r="JA163" s="466"/>
      <c r="JB163" s="18"/>
      <c r="JC163" s="18"/>
      <c r="JH163" s="470"/>
      <c r="JI163" s="470"/>
      <c r="JQ163" s="470"/>
      <c r="JR163" s="470"/>
      <c r="JS163" s="471"/>
      <c r="JT163" s="470"/>
      <c r="JU163" s="470"/>
      <c r="JZ163" s="18"/>
      <c r="KA163" s="18"/>
      <c r="KC163" s="18"/>
      <c r="KD163" s="18"/>
      <c r="KI163" s="18"/>
      <c r="KJ163" s="18"/>
      <c r="KR163" s="18"/>
      <c r="KS163" s="18"/>
      <c r="LA163" s="348"/>
      <c r="LB163" s="18"/>
      <c r="LC163" s="472"/>
      <c r="LD163" s="18"/>
      <c r="LE163" s="18"/>
      <c r="LJ163" s="470"/>
      <c r="LK163" s="470"/>
      <c r="LL163" s="466"/>
      <c r="LM163" s="470"/>
      <c r="LN163" s="470"/>
      <c r="MB163" s="470"/>
      <c r="MC163" s="18"/>
      <c r="MD163" s="18"/>
      <c r="ME163" s="473"/>
      <c r="MG163" s="18"/>
      <c r="MK163" s="18"/>
      <c r="ML163" s="18"/>
      <c r="MM163" s="18"/>
      <c r="MN163" s="18"/>
      <c r="MO163" s="18"/>
      <c r="MT163" s="60"/>
      <c r="MU163" s="3"/>
      <c r="MV163" s="474"/>
      <c r="MW163" s="79"/>
      <c r="MX163" s="3"/>
      <c r="MZ163" s="18"/>
    </row>
    <row r="164" spans="1:364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1880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2368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4612</v>
      </c>
      <c r="BS164" s="3" t="s">
        <v>1417</v>
      </c>
      <c r="BT164" s="50"/>
      <c r="BV164" s="50"/>
      <c r="BX164" s="348"/>
      <c r="BY164" s="18"/>
      <c r="BZ164" s="466"/>
      <c r="CA164" s="50"/>
      <c r="CF164" s="50"/>
      <c r="CG164" s="18"/>
      <c r="CH164" s="466"/>
      <c r="CI164" s="18"/>
      <c r="CJ164" s="18"/>
      <c r="CK164" s="50"/>
      <c r="CO164" s="348"/>
      <c r="CP164" s="50"/>
      <c r="CQ164" s="466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73"/>
      <c r="DH164" s="18"/>
      <c r="DI164" s="466"/>
      <c r="DJ164" s="50"/>
      <c r="DK164" s="475"/>
      <c r="DL164" s="1"/>
      <c r="DM164" s="467"/>
      <c r="DN164" s="1"/>
      <c r="DO164" s="50"/>
      <c r="DT164" s="348"/>
      <c r="DU164" s="18"/>
      <c r="DV164" s="466"/>
      <c r="DW164" s="18"/>
      <c r="DX164" s="18"/>
      <c r="EC164" s="348"/>
      <c r="ED164" s="18"/>
      <c r="EE164" s="466"/>
      <c r="EF164" s="18"/>
      <c r="EG164" s="18"/>
      <c r="EL164" s="348"/>
      <c r="EM164" s="18"/>
      <c r="EN164" s="466"/>
      <c r="EO164" s="18"/>
      <c r="EP164" s="18"/>
      <c r="EU164" s="348"/>
      <c r="EV164" s="18"/>
      <c r="EW164" s="466"/>
      <c r="EX164" s="18"/>
      <c r="EY164" s="18"/>
      <c r="FD164" s="348"/>
      <c r="FE164" s="18"/>
      <c r="FF164" s="466"/>
      <c r="FG164" s="18"/>
      <c r="FH164" s="18"/>
      <c r="FM164" s="348"/>
      <c r="FN164" s="18"/>
      <c r="FO164" s="466"/>
      <c r="FP164" s="18"/>
      <c r="FQ164" s="18"/>
      <c r="FV164" s="348"/>
      <c r="FW164" s="18"/>
      <c r="FX164" s="466"/>
      <c r="FY164" s="18"/>
      <c r="FZ164" s="18"/>
      <c r="GE164" s="348"/>
      <c r="GF164" s="18"/>
      <c r="GG164" s="466"/>
      <c r="GH164" s="18"/>
      <c r="GI164" s="18"/>
      <c r="GW164" s="348"/>
      <c r="GX164" s="18"/>
      <c r="GZ164" s="18"/>
      <c r="HA164" s="18"/>
      <c r="HF164" s="348"/>
      <c r="HG164" s="18"/>
      <c r="HI164" s="18"/>
      <c r="HJ164" s="18"/>
      <c r="HO164" s="18"/>
      <c r="HP164" s="468"/>
      <c r="HR164" s="18"/>
      <c r="HS164" s="18"/>
      <c r="HT164" s="18"/>
      <c r="IG164" s="348"/>
      <c r="IH164" s="18"/>
      <c r="IJ164" s="18"/>
      <c r="IK164" s="18"/>
      <c r="IP164" s="348"/>
      <c r="IQ164" s="18"/>
      <c r="IS164" s="18"/>
      <c r="IT164" s="18"/>
      <c r="IY164" s="348"/>
      <c r="IZ164" s="18"/>
      <c r="JA164" s="477"/>
      <c r="JB164" s="18"/>
      <c r="JC164" s="18"/>
      <c r="JH164" s="469"/>
      <c r="JI164" s="470"/>
      <c r="JQ164" s="469"/>
      <c r="JR164" s="470"/>
      <c r="JS164" s="471"/>
      <c r="JT164" s="470"/>
      <c r="JU164" s="470"/>
      <c r="JZ164" s="348"/>
      <c r="KA164" s="18"/>
      <c r="KC164" s="18"/>
      <c r="KD164" s="18"/>
      <c r="KI164" s="348"/>
      <c r="KJ164" s="18"/>
      <c r="KR164" s="348"/>
      <c r="KS164" s="18"/>
      <c r="LA164" s="348"/>
      <c r="LB164" s="18"/>
      <c r="LC164" s="471"/>
      <c r="LD164" s="18"/>
      <c r="LE164" s="18"/>
      <c r="LJ164" s="469"/>
      <c r="LK164" s="470"/>
      <c r="LL164" s="466"/>
      <c r="LM164" s="470"/>
      <c r="LN164" s="470"/>
      <c r="MB164" s="470"/>
      <c r="MC164" s="18"/>
      <c r="MD164" s="18"/>
      <c r="ME164" s="473"/>
      <c r="MG164" s="18"/>
      <c r="MK164" s="348"/>
      <c r="ML164" s="18"/>
      <c r="MM164" s="18"/>
      <c r="MN164" s="18"/>
      <c r="MO164" s="18"/>
      <c r="MT164" s="60"/>
      <c r="MU164" s="3"/>
      <c r="MV164" s="481"/>
      <c r="MW164" s="79"/>
      <c r="MX164" s="3"/>
      <c r="MZ164" s="18"/>
    </row>
    <row r="165" spans="1:364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1742</v>
      </c>
      <c r="AX165" s="18"/>
      <c r="AY165" s="89"/>
      <c r="AZ165" s="18"/>
      <c r="BA165" s="3"/>
      <c r="BB165" s="50"/>
      <c r="BC165"/>
      <c r="BE165" s="49" t="s">
        <v>2353</v>
      </c>
      <c r="BI165" s="18"/>
      <c r="BK165" s="50"/>
      <c r="BN165" s="49" t="s">
        <v>4600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6"/>
      <c r="CA165" s="50"/>
      <c r="CF165" s="50"/>
      <c r="CG165" s="18"/>
      <c r="CH165" s="466"/>
      <c r="CI165" s="18"/>
      <c r="CJ165" s="18"/>
      <c r="CK165" s="50"/>
      <c r="CO165" s="348"/>
      <c r="CP165" s="50"/>
      <c r="CQ165" s="466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73"/>
      <c r="DH165" s="18"/>
      <c r="DI165" s="466"/>
      <c r="DJ165" s="50"/>
      <c r="DK165" s="475"/>
      <c r="DL165" s="1"/>
      <c r="DM165" s="467"/>
      <c r="DN165" s="1"/>
      <c r="DO165" s="50"/>
      <c r="DT165" s="348"/>
      <c r="DU165" s="18"/>
      <c r="DV165" s="466"/>
      <c r="DW165" s="18"/>
      <c r="DX165" s="18"/>
      <c r="EC165" s="348"/>
      <c r="ED165" s="18"/>
      <c r="EE165" s="466"/>
      <c r="EF165" s="18"/>
      <c r="EG165" s="18"/>
      <c r="EL165" s="348"/>
      <c r="EM165" s="18"/>
      <c r="EN165" s="466"/>
      <c r="EO165" s="18"/>
      <c r="EP165" s="18"/>
      <c r="EU165" s="348"/>
      <c r="EV165" s="18"/>
      <c r="EW165" s="466"/>
      <c r="EX165" s="18"/>
      <c r="EY165" s="18"/>
      <c r="FD165" s="348"/>
      <c r="FE165" s="18"/>
      <c r="FF165" s="466"/>
      <c r="FG165" s="18"/>
      <c r="FH165" s="18"/>
      <c r="FM165" s="348"/>
      <c r="FN165" s="18"/>
      <c r="FO165" s="466"/>
      <c r="FP165" s="18"/>
      <c r="FQ165" s="18"/>
      <c r="FV165" s="348"/>
      <c r="FW165" s="18"/>
      <c r="FX165" s="466"/>
      <c r="FY165" s="18"/>
      <c r="FZ165" s="18"/>
      <c r="GE165" s="348"/>
      <c r="GF165" s="18"/>
      <c r="GG165" s="466"/>
      <c r="GH165" s="18"/>
      <c r="GI165" s="18"/>
      <c r="GW165" s="348"/>
      <c r="GX165" s="18"/>
      <c r="GZ165" s="18"/>
      <c r="HA165" s="18"/>
      <c r="HF165" s="348"/>
      <c r="HG165" s="18"/>
      <c r="HI165" s="18"/>
      <c r="HJ165" s="18"/>
      <c r="HO165" s="18"/>
      <c r="HP165" s="468"/>
      <c r="HR165" s="18"/>
      <c r="HS165" s="18"/>
      <c r="HT165" s="18"/>
      <c r="IG165" s="348"/>
      <c r="IH165" s="18"/>
      <c r="IJ165" s="18"/>
      <c r="IK165" s="18"/>
      <c r="IP165" s="348"/>
      <c r="IQ165" s="18"/>
      <c r="IS165" s="18"/>
      <c r="IT165" s="18"/>
      <c r="IY165" s="348"/>
      <c r="IZ165" s="18"/>
      <c r="JA165" s="466"/>
      <c r="JB165" s="18"/>
      <c r="JC165" s="18"/>
      <c r="JH165" s="469"/>
      <c r="JI165" s="470"/>
      <c r="JQ165" s="469"/>
      <c r="JR165" s="470"/>
      <c r="JS165" s="471"/>
      <c r="JT165" s="470"/>
      <c r="JU165" s="470"/>
      <c r="JZ165" s="348"/>
      <c r="KA165" s="18"/>
      <c r="KC165" s="18"/>
      <c r="KD165" s="18"/>
      <c r="KI165" s="348"/>
      <c r="KJ165" s="18"/>
      <c r="KR165" s="348"/>
      <c r="KS165" s="18"/>
      <c r="LA165" s="18"/>
      <c r="LB165" s="18"/>
      <c r="LC165" s="471"/>
      <c r="LD165" s="18"/>
      <c r="LE165" s="18"/>
      <c r="LJ165" s="469"/>
      <c r="LK165" s="470"/>
      <c r="LL165" s="466"/>
      <c r="LM165" s="470"/>
      <c r="LN165" s="470"/>
      <c r="MB165" s="470"/>
      <c r="MC165" s="18"/>
      <c r="MD165" s="18"/>
      <c r="ME165" s="473"/>
      <c r="MG165" s="18"/>
      <c r="MK165" s="348"/>
      <c r="ML165" s="18"/>
      <c r="MM165" s="18"/>
      <c r="MN165" s="18"/>
      <c r="MO165" s="18"/>
      <c r="MT165" s="3"/>
      <c r="MU165" s="3"/>
      <c r="MV165" s="481"/>
      <c r="MW165" s="79"/>
      <c r="MX165" s="40"/>
      <c r="MZ165" s="18"/>
    </row>
    <row r="166" spans="1:364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1881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2369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4613</v>
      </c>
      <c r="BS166" s="3" t="s">
        <v>1418</v>
      </c>
      <c r="BT166" s="50"/>
      <c r="BV166" s="50"/>
      <c r="BX166" s="348"/>
      <c r="BY166" s="18"/>
      <c r="BZ166" s="466"/>
      <c r="CA166" s="50"/>
      <c r="CF166" s="50"/>
      <c r="CG166" s="18"/>
      <c r="CH166" s="466"/>
      <c r="CI166" s="18"/>
      <c r="CJ166" s="18"/>
      <c r="CK166" s="50"/>
      <c r="CO166" s="348"/>
      <c r="CP166" s="50"/>
      <c r="CQ166" s="466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73"/>
      <c r="DH166" s="18"/>
      <c r="DI166" s="466"/>
      <c r="DJ166" s="50"/>
      <c r="DK166" s="475"/>
      <c r="DL166" s="1"/>
      <c r="DM166" s="467"/>
      <c r="DN166" s="1"/>
      <c r="DO166" s="50"/>
      <c r="DT166" s="348"/>
      <c r="DU166" s="18"/>
      <c r="DV166" s="466"/>
      <c r="DW166" s="18"/>
      <c r="DX166" s="18"/>
      <c r="EC166" s="348"/>
      <c r="ED166" s="18"/>
      <c r="EE166" s="466"/>
      <c r="EF166" s="18"/>
      <c r="EG166" s="18"/>
      <c r="EL166" s="348"/>
      <c r="EM166" s="18"/>
      <c r="EN166" s="466"/>
      <c r="EO166" s="18"/>
      <c r="EP166" s="18"/>
      <c r="EU166" s="348"/>
      <c r="EV166" s="18"/>
      <c r="EW166" s="466"/>
      <c r="EX166" s="18"/>
      <c r="EY166" s="18"/>
      <c r="FD166" s="348"/>
      <c r="FE166" s="18"/>
      <c r="FF166" s="466"/>
      <c r="FG166" s="18"/>
      <c r="FH166" s="18"/>
      <c r="FM166" s="348"/>
      <c r="FN166" s="18"/>
      <c r="FO166" s="466"/>
      <c r="FP166" s="18"/>
      <c r="FQ166" s="18"/>
      <c r="FV166" s="348"/>
      <c r="FW166" s="18"/>
      <c r="FX166" s="466"/>
      <c r="FY166" s="18"/>
      <c r="FZ166" s="18"/>
      <c r="GE166" s="348"/>
      <c r="GF166" s="18"/>
      <c r="GG166" s="466"/>
      <c r="GH166" s="18"/>
      <c r="GI166" s="18"/>
      <c r="GW166" s="348"/>
      <c r="GX166" s="18"/>
      <c r="GZ166" s="18"/>
      <c r="HA166" s="18"/>
      <c r="HF166" s="348"/>
      <c r="HG166" s="18"/>
      <c r="HI166" s="18"/>
      <c r="HJ166" s="18"/>
      <c r="HO166" s="18"/>
      <c r="HP166" s="468"/>
      <c r="HR166" s="18"/>
      <c r="HS166" s="18"/>
      <c r="HT166" s="18"/>
      <c r="IG166" s="348"/>
      <c r="IH166" s="18"/>
      <c r="IJ166" s="18"/>
      <c r="IK166" s="18"/>
      <c r="IP166" s="348"/>
      <c r="IQ166" s="18"/>
      <c r="IS166" s="18"/>
      <c r="IT166" s="18"/>
      <c r="IY166" s="18"/>
      <c r="IZ166" s="18"/>
      <c r="JA166" s="466"/>
      <c r="JB166" s="18"/>
      <c r="JC166" s="18"/>
      <c r="JH166" s="469"/>
      <c r="JI166" s="470"/>
      <c r="JQ166" s="469"/>
      <c r="JR166" s="470"/>
      <c r="JS166" s="471"/>
      <c r="JT166" s="470"/>
      <c r="JU166" s="470"/>
      <c r="JZ166" s="348"/>
      <c r="KA166" s="18"/>
      <c r="KC166" s="18"/>
      <c r="KD166" s="18"/>
      <c r="KI166" s="348"/>
      <c r="KJ166" s="18"/>
      <c r="KR166" s="348"/>
      <c r="KS166" s="18"/>
      <c r="LA166" s="18"/>
      <c r="LB166" s="18"/>
      <c r="LC166" s="471"/>
      <c r="LD166" s="18"/>
      <c r="LE166" s="18"/>
      <c r="LJ166" s="469"/>
      <c r="LK166" s="470"/>
      <c r="LL166" s="466"/>
      <c r="LM166" s="470"/>
      <c r="LN166" s="470"/>
      <c r="MB166" s="470"/>
      <c r="MC166" s="18"/>
      <c r="MD166" s="18"/>
      <c r="ME166" s="473"/>
      <c r="MG166" s="18"/>
      <c r="MK166" s="348"/>
      <c r="ML166" s="18"/>
      <c r="MM166" s="18"/>
      <c r="MN166" s="18"/>
      <c r="MO166" s="18"/>
      <c r="MT166" s="3"/>
      <c r="MU166" s="3"/>
      <c r="MV166" s="480"/>
      <c r="MW166" s="79"/>
      <c r="MX166" s="40"/>
      <c r="MZ166" s="18"/>
    </row>
    <row r="167" spans="1:364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1742</v>
      </c>
      <c r="AX167" s="18"/>
      <c r="AY167" s="89"/>
      <c r="AZ167" s="18"/>
      <c r="BA167" s="3"/>
      <c r="BB167" s="50"/>
      <c r="BC167"/>
      <c r="BE167" s="49" t="s">
        <v>3114</v>
      </c>
      <c r="BI167" s="18"/>
      <c r="BK167" s="50"/>
      <c r="BN167" s="49" t="s">
        <v>4600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6"/>
      <c r="CA167" s="50"/>
      <c r="CF167" s="50"/>
      <c r="CG167" s="18"/>
      <c r="CH167" s="466"/>
      <c r="CI167" s="18"/>
      <c r="CJ167" s="18"/>
      <c r="CK167" s="50"/>
      <c r="CO167" s="18"/>
      <c r="CP167" s="50"/>
      <c r="CQ167" s="466"/>
      <c r="CR167" s="18"/>
      <c r="CS167" s="18"/>
      <c r="CU167" s="50"/>
      <c r="CX167" s="18"/>
      <c r="CY167" s="18"/>
      <c r="CZ167" s="50"/>
      <c r="DA167" s="18"/>
      <c r="DB167" s="18"/>
      <c r="DF167" s="50"/>
      <c r="DG167" s="473"/>
      <c r="DH167" s="18"/>
      <c r="DI167" s="466"/>
      <c r="DJ167" s="50"/>
      <c r="DK167" s="475"/>
      <c r="DL167" s="1"/>
      <c r="DM167" s="467"/>
      <c r="DN167" s="1"/>
      <c r="DO167" s="50"/>
      <c r="DT167" s="18"/>
      <c r="DU167" s="18"/>
      <c r="DV167" s="466"/>
      <c r="DW167" s="18"/>
      <c r="DX167" s="18"/>
      <c r="EC167" s="18"/>
      <c r="ED167" s="18"/>
      <c r="EE167" s="466"/>
      <c r="EF167" s="18"/>
      <c r="EG167" s="18"/>
      <c r="EL167" s="18"/>
      <c r="EM167" s="18"/>
      <c r="EN167" s="466"/>
      <c r="EO167" s="18"/>
      <c r="EP167" s="18"/>
      <c r="EU167" s="18"/>
      <c r="EV167" s="18"/>
      <c r="EW167" s="466"/>
      <c r="EX167" s="18"/>
      <c r="EY167" s="18"/>
      <c r="FD167" s="18"/>
      <c r="FE167" s="18"/>
      <c r="FF167" s="466"/>
      <c r="FG167" s="18"/>
      <c r="FH167" s="18"/>
      <c r="FM167" s="18"/>
      <c r="FN167" s="18"/>
      <c r="FO167" s="466"/>
      <c r="FP167" s="18"/>
      <c r="FQ167" s="18"/>
      <c r="FV167" s="18"/>
      <c r="FW167" s="18"/>
      <c r="FX167" s="466"/>
      <c r="FY167" s="18"/>
      <c r="FZ167" s="18"/>
      <c r="GE167" s="18"/>
      <c r="GF167" s="18"/>
      <c r="GG167" s="466"/>
      <c r="GH167" s="18"/>
      <c r="GI167" s="18"/>
      <c r="GW167" s="18"/>
      <c r="GX167" s="18"/>
      <c r="GZ167" s="18"/>
      <c r="HA167" s="18"/>
      <c r="HF167" s="18"/>
      <c r="HG167" s="18"/>
      <c r="HI167" s="18"/>
      <c r="HJ167" s="18"/>
      <c r="HO167" s="18"/>
      <c r="HP167" s="468"/>
      <c r="HR167" s="18"/>
      <c r="HS167" s="18"/>
      <c r="HT167" s="18"/>
      <c r="IG167" s="18"/>
      <c r="IH167" s="18"/>
      <c r="IJ167" s="18"/>
      <c r="IK167" s="18"/>
      <c r="IP167" s="18"/>
      <c r="IQ167" s="18"/>
      <c r="IS167" s="18"/>
      <c r="IT167" s="18"/>
      <c r="IY167" s="18"/>
      <c r="IZ167" s="18"/>
      <c r="JA167" s="466"/>
      <c r="JB167" s="18"/>
      <c r="JC167" s="18"/>
      <c r="JH167" s="470"/>
      <c r="JI167" s="470"/>
      <c r="JQ167" s="470"/>
      <c r="JR167" s="470"/>
      <c r="JS167" s="471"/>
      <c r="JT167" s="470"/>
      <c r="JU167" s="470"/>
      <c r="JZ167" s="18"/>
      <c r="KA167" s="18"/>
      <c r="KC167" s="18"/>
      <c r="KD167" s="18"/>
      <c r="KI167" s="18"/>
      <c r="KJ167" s="18"/>
      <c r="KR167" s="18"/>
      <c r="KS167" s="18"/>
      <c r="LA167" s="348"/>
      <c r="LB167" s="18"/>
      <c r="LC167" s="471"/>
      <c r="LD167" s="18"/>
      <c r="LE167" s="18"/>
      <c r="LJ167" s="470"/>
      <c r="LK167" s="470"/>
      <c r="LL167" s="466"/>
      <c r="LM167" s="470"/>
      <c r="LN167" s="470"/>
      <c r="MB167" s="470"/>
      <c r="MC167" s="18"/>
      <c r="MD167" s="18"/>
      <c r="ME167" s="473"/>
      <c r="MG167" s="18"/>
      <c r="MK167" s="18"/>
      <c r="ML167" s="18"/>
      <c r="MM167" s="18"/>
      <c r="MN167" s="18"/>
      <c r="MO167" s="18"/>
      <c r="MT167" s="60"/>
      <c r="MU167" s="3"/>
      <c r="MV167" s="481"/>
      <c r="MW167" s="79"/>
      <c r="MX167" s="3"/>
      <c r="MZ167" s="18"/>
    </row>
    <row r="168" spans="1:364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1882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2370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4614</v>
      </c>
      <c r="BS168" s="60" t="s">
        <v>1419</v>
      </c>
      <c r="BT168" s="50"/>
      <c r="BV168" s="50"/>
      <c r="BX168" s="18"/>
      <c r="BY168" s="18"/>
      <c r="BZ168" s="466"/>
      <c r="CA168" s="50"/>
      <c r="CF168" s="50"/>
      <c r="CG168" s="18"/>
      <c r="CH168" s="466"/>
      <c r="CI168" s="18"/>
      <c r="CJ168" s="18"/>
      <c r="CK168" s="50"/>
      <c r="CO168" s="18"/>
      <c r="CP168" s="50"/>
      <c r="CQ168" s="466"/>
      <c r="CR168" s="18"/>
      <c r="CS168" s="18"/>
      <c r="CU168" s="50"/>
      <c r="CX168" s="18"/>
      <c r="CY168" s="18"/>
      <c r="CZ168" s="50"/>
      <c r="DA168" s="18"/>
      <c r="DB168" s="18"/>
      <c r="DF168" s="50"/>
      <c r="DG168" s="473"/>
      <c r="DH168" s="18"/>
      <c r="DI168" s="466"/>
      <c r="DJ168" s="50"/>
      <c r="DK168" s="475"/>
      <c r="DL168" s="1"/>
      <c r="DM168" s="467"/>
      <c r="DN168" s="1"/>
      <c r="DO168" s="50"/>
      <c r="DT168" s="18"/>
      <c r="DU168" s="18"/>
      <c r="DV168" s="466"/>
      <c r="DW168" s="18"/>
      <c r="DX168" s="18"/>
      <c r="EC168" s="18"/>
      <c r="ED168" s="18"/>
      <c r="EE168" s="466"/>
      <c r="EF168" s="18"/>
      <c r="EG168" s="18"/>
      <c r="EL168" s="18"/>
      <c r="EM168" s="18"/>
      <c r="EN168" s="466"/>
      <c r="EO168" s="18"/>
      <c r="EP168" s="18"/>
      <c r="EU168" s="18"/>
      <c r="EV168" s="18"/>
      <c r="EW168" s="466"/>
      <c r="EX168" s="18"/>
      <c r="EY168" s="18"/>
      <c r="FD168" s="18"/>
      <c r="FE168" s="18"/>
      <c r="FF168" s="466"/>
      <c r="FG168" s="18"/>
      <c r="FH168" s="18"/>
      <c r="FM168" s="18"/>
      <c r="FN168" s="18"/>
      <c r="FO168" s="466"/>
      <c r="FP168" s="18"/>
      <c r="FQ168" s="18"/>
      <c r="FV168" s="18"/>
      <c r="FW168" s="18"/>
      <c r="FX168" s="466"/>
      <c r="FY168" s="18"/>
      <c r="FZ168" s="18"/>
      <c r="GE168" s="18"/>
      <c r="GF168" s="18"/>
      <c r="GG168" s="466"/>
      <c r="GH168" s="18"/>
      <c r="GI168" s="18"/>
      <c r="GW168" s="18"/>
      <c r="GX168" s="18"/>
      <c r="GZ168" s="18"/>
      <c r="HA168" s="18"/>
      <c r="HF168" s="18"/>
      <c r="HG168" s="18"/>
      <c r="HI168" s="18"/>
      <c r="HJ168" s="18"/>
      <c r="HO168" s="18"/>
      <c r="HP168" s="468"/>
      <c r="HR168" s="18"/>
      <c r="HS168" s="18"/>
      <c r="HT168" s="18"/>
      <c r="IG168" s="18"/>
      <c r="IH168" s="18"/>
      <c r="IJ168" s="18"/>
      <c r="IK168" s="18"/>
      <c r="IP168" s="18"/>
      <c r="IQ168" s="18"/>
      <c r="IS168" s="18"/>
      <c r="IT168" s="18"/>
      <c r="IY168" s="348"/>
      <c r="IZ168" s="18"/>
      <c r="JA168" s="466"/>
      <c r="JB168" s="18"/>
      <c r="JC168" s="18"/>
      <c r="JH168" s="470"/>
      <c r="JI168" s="470"/>
      <c r="JQ168" s="470"/>
      <c r="JR168" s="470"/>
      <c r="JS168" s="471"/>
      <c r="JT168" s="470"/>
      <c r="JU168" s="470"/>
      <c r="JZ168" s="18"/>
      <c r="KA168" s="18"/>
      <c r="KC168" s="18"/>
      <c r="KD168" s="18"/>
      <c r="KI168" s="18"/>
      <c r="KJ168" s="18"/>
      <c r="KR168" s="18"/>
      <c r="KS168" s="18"/>
      <c r="LA168" s="476"/>
      <c r="LB168" s="18"/>
      <c r="LC168" s="471"/>
      <c r="LD168" s="18"/>
      <c r="LE168" s="18"/>
      <c r="LJ168" s="470"/>
      <c r="LK168" s="470"/>
      <c r="LL168" s="466"/>
      <c r="LM168" s="470"/>
      <c r="LN168" s="470"/>
      <c r="MB168" s="470"/>
      <c r="MC168" s="18"/>
      <c r="MD168" s="18"/>
      <c r="ME168" s="473"/>
      <c r="MG168" s="18"/>
      <c r="MK168" s="18"/>
      <c r="ML168" s="18"/>
      <c r="MM168" s="18"/>
      <c r="MN168" s="18"/>
      <c r="MO168" s="18"/>
      <c r="MT168" s="478"/>
      <c r="MU168" s="3"/>
      <c r="MV168" s="481"/>
      <c r="MW168" s="79"/>
      <c r="MX168" s="3"/>
      <c r="MZ168" s="18"/>
    </row>
    <row r="169" spans="1:364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1742</v>
      </c>
      <c r="AX169" s="18"/>
      <c r="AY169" s="89"/>
      <c r="AZ169" s="18"/>
      <c r="BA169" s="3"/>
      <c r="BB169" s="50"/>
      <c r="BC169"/>
      <c r="BE169" s="49" t="s">
        <v>2353</v>
      </c>
      <c r="BI169" s="18"/>
      <c r="BK169" s="50"/>
      <c r="BN169" s="49" t="s">
        <v>4620</v>
      </c>
      <c r="BO169" s="9"/>
      <c r="BP169" s="63"/>
      <c r="BQ169" s="89"/>
      <c r="BR169" s="59"/>
      <c r="BS169" s="59"/>
      <c r="BT169" s="50"/>
      <c r="BV169" s="50"/>
      <c r="BX169" s="473"/>
      <c r="BY169" s="18"/>
      <c r="BZ169" s="466"/>
      <c r="CA169" s="50"/>
      <c r="CF169" s="50"/>
      <c r="CG169" s="18"/>
      <c r="CH169" s="466"/>
      <c r="CI169" s="18"/>
      <c r="CJ169" s="18"/>
      <c r="CK169" s="50"/>
      <c r="CO169" s="473"/>
      <c r="CP169" s="50"/>
      <c r="CQ169" s="466"/>
      <c r="CR169" s="18"/>
      <c r="CS169" s="18"/>
      <c r="CU169" s="50"/>
      <c r="CX169" s="473"/>
      <c r="CY169" s="18"/>
      <c r="CZ169" s="50"/>
      <c r="DA169" s="18"/>
      <c r="DB169" s="18"/>
      <c r="DF169" s="50"/>
      <c r="DG169" s="473"/>
      <c r="DH169" s="18"/>
      <c r="DI169" s="466"/>
      <c r="DJ169" s="50"/>
      <c r="DK169" s="475"/>
      <c r="DL169" s="1"/>
      <c r="DM169" s="467"/>
      <c r="DN169" s="1"/>
      <c r="DO169" s="50"/>
      <c r="DT169" s="473"/>
      <c r="DU169" s="18"/>
      <c r="DV169" s="466"/>
      <c r="DW169" s="18"/>
      <c r="DX169" s="18"/>
      <c r="EC169" s="473"/>
      <c r="ED169" s="18"/>
      <c r="EE169" s="466"/>
      <c r="EF169" s="18"/>
      <c r="EG169" s="18"/>
      <c r="EL169" s="473"/>
      <c r="EM169" s="18"/>
      <c r="EN169" s="466"/>
      <c r="EO169" s="18"/>
      <c r="EP169" s="18"/>
      <c r="EU169" s="473"/>
      <c r="EV169" s="18"/>
      <c r="EW169" s="466"/>
      <c r="EX169" s="18"/>
      <c r="EY169" s="18"/>
      <c r="FD169" s="473"/>
      <c r="FE169" s="18"/>
      <c r="FF169" s="466"/>
      <c r="FG169" s="18"/>
      <c r="FH169" s="18"/>
      <c r="FM169" s="476"/>
      <c r="FN169" s="18"/>
      <c r="FO169" s="466"/>
      <c r="FP169" s="18"/>
      <c r="FQ169" s="18"/>
      <c r="FV169" s="473"/>
      <c r="FW169" s="18"/>
      <c r="FX169" s="466"/>
      <c r="FY169" s="18"/>
      <c r="FZ169" s="18"/>
      <c r="GE169" s="473"/>
      <c r="GF169" s="18"/>
      <c r="GG169" s="466"/>
      <c r="GH169" s="18"/>
      <c r="GI169" s="18"/>
      <c r="GW169" s="476"/>
      <c r="GX169" s="18"/>
      <c r="GZ169" s="18"/>
      <c r="HA169" s="18"/>
      <c r="HF169" s="476"/>
      <c r="HG169" s="18"/>
      <c r="HI169" s="18"/>
      <c r="HJ169" s="18"/>
      <c r="HO169" s="18"/>
      <c r="HP169" s="468"/>
      <c r="HR169" s="18"/>
      <c r="HS169" s="18"/>
      <c r="HT169" s="18"/>
      <c r="IG169" s="473"/>
      <c r="IH169" s="18"/>
      <c r="IJ169" s="18"/>
      <c r="IK169" s="18"/>
      <c r="IP169" s="476"/>
      <c r="IQ169" s="18"/>
      <c r="IS169" s="18"/>
      <c r="IT169" s="18"/>
      <c r="IY169" s="473"/>
      <c r="IZ169" s="18"/>
      <c r="JA169" s="466"/>
      <c r="JB169" s="18"/>
      <c r="JC169" s="18"/>
      <c r="JH169" s="473"/>
      <c r="JI169" s="470"/>
      <c r="JQ169" s="473"/>
      <c r="JR169" s="470"/>
      <c r="JS169" s="471"/>
      <c r="JT169" s="470"/>
      <c r="JU169" s="470"/>
      <c r="JZ169" s="476"/>
      <c r="KA169" s="18"/>
      <c r="KC169" s="18"/>
      <c r="KD169" s="18"/>
      <c r="KI169" s="476"/>
      <c r="KJ169" s="18"/>
      <c r="KR169" s="476"/>
      <c r="KS169" s="18"/>
      <c r="LA169" s="18"/>
      <c r="LB169" s="18"/>
      <c r="LC169" s="471"/>
      <c r="LD169" s="18"/>
      <c r="LE169" s="18"/>
      <c r="LJ169" s="473"/>
      <c r="LK169" s="470"/>
      <c r="LL169" s="466"/>
      <c r="LM169" s="470"/>
      <c r="LN169" s="470"/>
      <c r="MB169" s="470"/>
      <c r="MC169" s="18"/>
      <c r="MD169" s="18"/>
      <c r="ME169" s="473"/>
      <c r="MG169" s="18"/>
      <c r="MK169" s="476"/>
      <c r="ML169" s="18"/>
      <c r="MM169" s="18"/>
      <c r="MN169" s="18"/>
      <c r="MO169" s="18"/>
      <c r="MT169" s="3"/>
      <c r="MU169" s="3"/>
      <c r="MV169" s="480"/>
      <c r="MW169" s="79"/>
      <c r="MX169" s="40"/>
      <c r="MZ169" s="18"/>
    </row>
    <row r="170" spans="1:364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1883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2371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4615</v>
      </c>
      <c r="BS170" s="3" t="s">
        <v>1420</v>
      </c>
      <c r="BT170" s="50"/>
      <c r="BV170" s="50"/>
      <c r="BX170" s="18"/>
      <c r="BY170" s="18"/>
      <c r="BZ170" s="466"/>
      <c r="CA170" s="50"/>
      <c r="CF170" s="50"/>
      <c r="CG170" s="18"/>
      <c r="CH170" s="466"/>
      <c r="CI170" s="18"/>
      <c r="CJ170" s="18"/>
      <c r="CK170" s="50"/>
      <c r="CO170" s="18"/>
      <c r="CP170" s="50"/>
      <c r="CQ170" s="466"/>
      <c r="CR170" s="18"/>
      <c r="CS170" s="18"/>
      <c r="CU170" s="50"/>
      <c r="CX170" s="18"/>
      <c r="CY170" s="18"/>
      <c r="CZ170" s="50"/>
      <c r="DA170" s="18"/>
      <c r="DB170" s="18"/>
      <c r="DF170" s="50"/>
      <c r="DG170" s="473"/>
      <c r="DH170" s="18"/>
      <c r="DI170" s="466"/>
      <c r="DJ170" s="50"/>
      <c r="DK170" s="475"/>
      <c r="DL170" s="1"/>
      <c r="DM170" s="467"/>
      <c r="DN170" s="1"/>
      <c r="DO170" s="50"/>
      <c r="DT170" s="18"/>
      <c r="DU170" s="18"/>
      <c r="DV170" s="466"/>
      <c r="DW170" s="18"/>
      <c r="DX170" s="18"/>
      <c r="EC170" s="18"/>
      <c r="ED170" s="18"/>
      <c r="EE170" s="466"/>
      <c r="EF170" s="18"/>
      <c r="EG170" s="18"/>
      <c r="EL170" s="18"/>
      <c r="EM170" s="18"/>
      <c r="EN170" s="466"/>
      <c r="EO170" s="18"/>
      <c r="EP170" s="18"/>
      <c r="EU170" s="18"/>
      <c r="EV170" s="18"/>
      <c r="EW170" s="466"/>
      <c r="EX170" s="18"/>
      <c r="EY170" s="18"/>
      <c r="FD170" s="18"/>
      <c r="FE170" s="18"/>
      <c r="FF170" s="466"/>
      <c r="FG170" s="18"/>
      <c r="FH170" s="18"/>
      <c r="FM170" s="18"/>
      <c r="FN170" s="18"/>
      <c r="FO170" s="466"/>
      <c r="FP170" s="18"/>
      <c r="FQ170" s="18"/>
      <c r="FV170" s="18"/>
      <c r="FW170" s="18"/>
      <c r="FX170" s="466"/>
      <c r="FY170" s="18"/>
      <c r="FZ170" s="18"/>
      <c r="GE170" s="18"/>
      <c r="GF170" s="18"/>
      <c r="GG170" s="466"/>
      <c r="GH170" s="18"/>
      <c r="GI170" s="18"/>
      <c r="GW170" s="18"/>
      <c r="GX170" s="18"/>
      <c r="GZ170" s="18"/>
      <c r="HA170" s="18"/>
      <c r="HF170" s="18"/>
      <c r="HG170" s="18"/>
      <c r="HI170" s="18"/>
      <c r="HJ170" s="18"/>
      <c r="HO170" s="18"/>
      <c r="HP170" s="468"/>
      <c r="HR170" s="18"/>
      <c r="HS170" s="18"/>
      <c r="HT170" s="18"/>
      <c r="IG170" s="18"/>
      <c r="IH170" s="18"/>
      <c r="IJ170" s="18"/>
      <c r="IK170" s="18"/>
      <c r="IP170" s="18"/>
      <c r="IQ170" s="18"/>
      <c r="IS170" s="18"/>
      <c r="IT170" s="18"/>
      <c r="IY170" s="18"/>
      <c r="IZ170" s="18"/>
      <c r="JA170" s="466"/>
      <c r="JB170" s="18"/>
      <c r="JC170" s="18"/>
      <c r="JH170" s="470"/>
      <c r="JI170" s="470"/>
      <c r="JQ170" s="470"/>
      <c r="JR170" s="470"/>
      <c r="JS170" s="471"/>
      <c r="JT170" s="470"/>
      <c r="JU170" s="470"/>
      <c r="JZ170" s="18"/>
      <c r="KA170" s="18"/>
      <c r="KC170" s="18"/>
      <c r="KD170" s="18"/>
      <c r="KI170" s="18"/>
      <c r="KJ170" s="18"/>
      <c r="KR170" s="18"/>
      <c r="KS170" s="18"/>
      <c r="LA170" s="18"/>
      <c r="LB170" s="18"/>
      <c r="LC170" s="471"/>
      <c r="LD170" s="18"/>
      <c r="LE170" s="18"/>
      <c r="LJ170" s="470"/>
      <c r="LK170" s="470"/>
      <c r="LL170" s="466"/>
      <c r="LM170" s="470"/>
      <c r="LN170" s="470"/>
      <c r="MB170" s="470"/>
      <c r="MC170" s="18"/>
      <c r="MD170" s="18"/>
      <c r="ME170" s="473"/>
      <c r="MG170" s="18"/>
      <c r="MK170" s="18"/>
      <c r="ML170" s="18"/>
      <c r="MM170" s="18"/>
      <c r="MN170" s="18"/>
      <c r="MO170" s="18"/>
      <c r="MT170" s="3"/>
      <c r="MU170" s="3"/>
      <c r="MV170" s="481"/>
      <c r="MW170" s="79"/>
      <c r="MX170" s="3"/>
      <c r="MZ170" s="18"/>
    </row>
    <row r="171" spans="1:364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1742</v>
      </c>
      <c r="AX171" s="18"/>
      <c r="AY171" s="89"/>
      <c r="AZ171" s="18"/>
      <c r="BA171" s="3"/>
      <c r="BB171" s="50"/>
      <c r="BC171"/>
      <c r="BE171" s="48" t="s">
        <v>2353</v>
      </c>
      <c r="BI171" s="18"/>
      <c r="BK171" s="50"/>
      <c r="BN171" s="49" t="s">
        <v>4600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6"/>
      <c r="CA171" s="50"/>
      <c r="CF171" s="50"/>
      <c r="CG171" s="18"/>
      <c r="CH171" s="466"/>
      <c r="CI171" s="18"/>
      <c r="CJ171" s="18"/>
      <c r="CK171" s="50"/>
      <c r="CO171" s="348"/>
      <c r="CP171" s="50"/>
      <c r="CQ171" s="466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73"/>
      <c r="DH171" s="18"/>
      <c r="DI171" s="466"/>
      <c r="DJ171" s="50"/>
      <c r="DK171" s="475"/>
      <c r="DL171" s="1"/>
      <c r="DM171" s="467"/>
      <c r="DN171" s="1"/>
      <c r="DO171" s="50"/>
      <c r="DT171" s="348"/>
      <c r="DU171" s="18"/>
      <c r="DV171" s="466"/>
      <c r="DW171" s="18"/>
      <c r="DX171" s="18"/>
      <c r="EC171" s="348"/>
      <c r="ED171" s="18"/>
      <c r="EE171" s="466"/>
      <c r="EF171" s="18"/>
      <c r="EG171" s="18"/>
      <c r="EL171" s="348"/>
      <c r="EM171" s="18"/>
      <c r="EN171" s="466"/>
      <c r="EO171" s="18"/>
      <c r="EP171" s="18"/>
      <c r="EU171" s="348"/>
      <c r="EV171" s="18"/>
      <c r="EW171" s="466"/>
      <c r="EX171" s="18"/>
      <c r="EY171" s="18"/>
      <c r="FD171" s="348"/>
      <c r="FE171" s="18"/>
      <c r="FF171" s="466"/>
      <c r="FG171" s="18"/>
      <c r="FH171" s="18"/>
      <c r="FM171" s="348"/>
      <c r="FN171" s="18"/>
      <c r="FO171" s="466"/>
      <c r="FP171" s="18"/>
      <c r="FQ171" s="18"/>
      <c r="FV171" s="348"/>
      <c r="FW171" s="18"/>
      <c r="FX171" s="466"/>
      <c r="FY171" s="18"/>
      <c r="FZ171" s="18"/>
      <c r="GE171" s="348"/>
      <c r="GF171" s="18"/>
      <c r="GG171" s="466"/>
      <c r="GH171" s="18"/>
      <c r="GI171" s="18"/>
      <c r="GW171" s="348"/>
      <c r="GX171" s="18"/>
      <c r="GZ171" s="18"/>
      <c r="HA171" s="18"/>
      <c r="HF171" s="348"/>
      <c r="HG171" s="18"/>
      <c r="HI171" s="18"/>
      <c r="HJ171" s="18"/>
      <c r="HO171" s="18"/>
      <c r="HP171" s="468"/>
      <c r="HR171" s="18"/>
      <c r="HS171" s="18"/>
      <c r="HT171" s="18"/>
      <c r="IG171" s="348"/>
      <c r="IH171" s="18"/>
      <c r="IJ171" s="18"/>
      <c r="IK171" s="18"/>
      <c r="IP171" s="348"/>
      <c r="IQ171" s="18"/>
      <c r="IS171" s="18"/>
      <c r="IT171" s="18"/>
      <c r="IY171" s="18"/>
      <c r="IZ171" s="18"/>
      <c r="JA171" s="466"/>
      <c r="JB171" s="18"/>
      <c r="JC171" s="18"/>
      <c r="JH171" s="469"/>
      <c r="JI171" s="470"/>
      <c r="JQ171" s="469"/>
      <c r="JR171" s="470"/>
      <c r="JS171" s="471"/>
      <c r="JT171" s="470"/>
      <c r="JU171" s="470"/>
      <c r="JZ171" s="348"/>
      <c r="KA171" s="18"/>
      <c r="KC171" s="18"/>
      <c r="KD171" s="18"/>
      <c r="KI171" s="348"/>
      <c r="KJ171" s="18"/>
      <c r="KR171" s="348"/>
      <c r="KS171" s="18"/>
      <c r="LA171" s="18"/>
      <c r="LB171" s="18"/>
      <c r="LC171" s="472"/>
      <c r="LD171" s="18"/>
      <c r="LE171" s="18"/>
      <c r="LJ171" s="469"/>
      <c r="LK171" s="470"/>
      <c r="LL171" s="466"/>
      <c r="LM171" s="470"/>
      <c r="LN171" s="470"/>
      <c r="MB171" s="470"/>
      <c r="MC171" s="18"/>
      <c r="MD171" s="18"/>
      <c r="ME171" s="473"/>
      <c r="MG171" s="18"/>
      <c r="MK171" s="348"/>
      <c r="ML171" s="18"/>
      <c r="MM171" s="18"/>
      <c r="MN171" s="18"/>
      <c r="MO171" s="18"/>
      <c r="MU171" s="3"/>
      <c r="MV171" s="474"/>
      <c r="MW171" s="79"/>
      <c r="MX171" s="3"/>
      <c r="MZ171" s="18"/>
    </row>
    <row r="172" spans="1:364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1884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2373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4616</v>
      </c>
      <c r="BS172" s="3" t="s">
        <v>1421</v>
      </c>
      <c r="BT172" s="50"/>
      <c r="BV172" s="50"/>
      <c r="BX172" s="18"/>
      <c r="BY172" s="18"/>
      <c r="BZ172" s="466"/>
      <c r="CA172" s="50"/>
      <c r="CF172" s="50"/>
      <c r="CG172" s="18"/>
      <c r="CH172" s="466"/>
      <c r="CI172" s="18"/>
      <c r="CJ172" s="18"/>
      <c r="CK172" s="50"/>
      <c r="CO172" s="18"/>
      <c r="CP172" s="50"/>
      <c r="CQ172" s="466"/>
      <c r="CR172" s="18"/>
      <c r="CS172" s="18"/>
      <c r="CU172" s="50"/>
      <c r="CX172" s="18"/>
      <c r="CY172" s="18"/>
      <c r="CZ172" s="50"/>
      <c r="DA172" s="18"/>
      <c r="DB172" s="18"/>
      <c r="DF172" s="50"/>
      <c r="DG172" s="473"/>
      <c r="DH172" s="18"/>
      <c r="DI172" s="466"/>
      <c r="DJ172" s="50"/>
      <c r="DK172" s="475"/>
      <c r="DL172" s="1"/>
      <c r="DM172" s="467"/>
      <c r="DN172" s="1"/>
      <c r="DO172" s="50"/>
      <c r="DT172" s="18"/>
      <c r="DU172" s="18"/>
      <c r="DV172" s="466"/>
      <c r="DW172" s="18"/>
      <c r="DX172" s="18"/>
      <c r="EC172" s="18"/>
      <c r="ED172" s="18"/>
      <c r="EE172" s="466"/>
      <c r="EF172" s="18"/>
      <c r="EG172" s="18"/>
      <c r="EL172" s="18"/>
      <c r="EM172" s="18"/>
      <c r="EN172" s="466"/>
      <c r="EO172" s="18"/>
      <c r="EP172" s="18"/>
      <c r="EU172" s="18"/>
      <c r="EV172" s="18"/>
      <c r="EW172" s="466"/>
      <c r="EX172" s="18"/>
      <c r="EY172" s="18"/>
      <c r="FD172" s="18"/>
      <c r="FE172" s="18"/>
      <c r="FF172" s="466"/>
      <c r="FG172" s="18"/>
      <c r="FH172" s="18"/>
      <c r="FM172" s="18"/>
      <c r="FN172" s="18"/>
      <c r="FO172" s="466"/>
      <c r="FP172" s="18"/>
      <c r="FQ172" s="18"/>
      <c r="FV172" s="18"/>
      <c r="FW172" s="18"/>
      <c r="FX172" s="466"/>
      <c r="FY172" s="18"/>
      <c r="FZ172" s="18"/>
      <c r="GE172" s="18"/>
      <c r="GF172" s="18"/>
      <c r="GG172" s="466"/>
      <c r="GH172" s="18"/>
      <c r="GI172" s="18"/>
      <c r="GW172" s="18"/>
      <c r="GX172" s="18"/>
      <c r="GZ172" s="18"/>
      <c r="HA172" s="18"/>
      <c r="HF172" s="18"/>
      <c r="HG172" s="18"/>
      <c r="HI172" s="18"/>
      <c r="HJ172" s="18"/>
      <c r="HO172" s="18"/>
      <c r="HP172" s="468"/>
      <c r="HR172" s="18"/>
      <c r="HS172" s="18"/>
      <c r="HT172" s="18"/>
      <c r="IG172" s="18"/>
      <c r="IH172" s="18"/>
      <c r="IJ172" s="18"/>
      <c r="IK172" s="18"/>
      <c r="IP172" s="18"/>
      <c r="IQ172" s="18"/>
      <c r="IS172" s="18"/>
      <c r="IT172" s="18"/>
      <c r="IY172" s="18"/>
      <c r="IZ172" s="18"/>
      <c r="JA172" s="477"/>
      <c r="JB172" s="18"/>
      <c r="JC172" s="18"/>
      <c r="JH172" s="470"/>
      <c r="JI172" s="470"/>
      <c r="JQ172" s="470"/>
      <c r="JR172" s="470"/>
      <c r="JS172" s="471"/>
      <c r="JT172" s="470"/>
      <c r="JU172" s="470"/>
      <c r="JZ172" s="18"/>
      <c r="KA172" s="18"/>
      <c r="KC172" s="18"/>
      <c r="KD172" s="18"/>
      <c r="KI172" s="18"/>
      <c r="KJ172" s="18"/>
      <c r="KR172" s="18"/>
      <c r="KS172" s="18"/>
      <c r="LA172" s="18"/>
      <c r="LB172" s="18"/>
      <c r="LC172" s="471"/>
      <c r="LD172" s="18"/>
      <c r="LE172" s="18"/>
      <c r="LJ172" s="470"/>
      <c r="LK172" s="470"/>
      <c r="LL172" s="466"/>
      <c r="LM172" s="470"/>
      <c r="LN172" s="470"/>
      <c r="MB172" s="470"/>
      <c r="MC172" s="18"/>
      <c r="MD172" s="18"/>
      <c r="ME172" s="473"/>
      <c r="MG172" s="18"/>
      <c r="MK172" s="18"/>
      <c r="ML172" s="18"/>
      <c r="MM172" s="18"/>
      <c r="MN172" s="18"/>
      <c r="MO172" s="18"/>
      <c r="MT172" s="3"/>
      <c r="MU172" s="3"/>
      <c r="MV172" s="481"/>
      <c r="MW172" s="79"/>
      <c r="MX172" s="3"/>
      <c r="MZ172" s="18"/>
    </row>
    <row r="173" spans="1:364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1740</v>
      </c>
      <c r="AX173" s="18"/>
      <c r="AY173" s="89"/>
      <c r="AZ173" s="18"/>
      <c r="BA173" s="3"/>
      <c r="BB173" s="50"/>
      <c r="BC173"/>
      <c r="BE173" s="49" t="s">
        <v>2372</v>
      </c>
      <c r="BI173" s="18"/>
      <c r="BK173" s="50"/>
      <c r="BN173" s="49" t="s">
        <v>4600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6"/>
      <c r="CA173" s="50"/>
      <c r="CF173" s="50"/>
      <c r="CG173" s="18"/>
      <c r="CH173" s="466"/>
      <c r="CI173" s="18"/>
      <c r="CJ173" s="18"/>
      <c r="CK173" s="50"/>
      <c r="CO173" s="18"/>
      <c r="CP173" s="50"/>
      <c r="CQ173" s="466"/>
      <c r="CR173" s="18"/>
      <c r="CS173" s="18"/>
      <c r="CU173" s="50"/>
      <c r="CX173" s="18"/>
      <c r="CY173" s="18"/>
      <c r="CZ173" s="50"/>
      <c r="DA173" s="18"/>
      <c r="DB173" s="18"/>
      <c r="DF173" s="50"/>
      <c r="DG173" s="473"/>
      <c r="DH173" s="18"/>
      <c r="DI173" s="466"/>
      <c r="DJ173" s="50"/>
      <c r="DK173" s="475"/>
      <c r="DL173" s="1"/>
      <c r="DM173" s="467"/>
      <c r="DN173" s="1"/>
      <c r="DO173" s="50"/>
      <c r="DT173" s="18"/>
      <c r="DU173" s="18"/>
      <c r="DV173" s="466"/>
      <c r="DW173" s="18"/>
      <c r="DX173" s="18"/>
      <c r="EC173" s="18"/>
      <c r="ED173" s="18"/>
      <c r="EE173" s="466"/>
      <c r="EF173" s="18"/>
      <c r="EG173" s="18"/>
      <c r="EL173" s="18"/>
      <c r="EM173" s="18"/>
      <c r="EN173" s="466"/>
      <c r="EO173" s="18"/>
      <c r="EP173" s="18"/>
      <c r="EU173" s="18"/>
      <c r="EV173" s="18"/>
      <c r="EW173" s="466"/>
      <c r="EX173" s="18"/>
      <c r="EY173" s="18"/>
      <c r="FD173" s="18"/>
      <c r="FE173" s="18"/>
      <c r="FF173" s="466"/>
      <c r="FG173" s="18"/>
      <c r="FH173" s="18"/>
      <c r="FM173" s="18"/>
      <c r="FN173" s="18"/>
      <c r="FO173" s="466"/>
      <c r="FP173" s="18"/>
      <c r="FQ173" s="18"/>
      <c r="FV173" s="18"/>
      <c r="FW173" s="18"/>
      <c r="FX173" s="466"/>
      <c r="FY173" s="18"/>
      <c r="FZ173" s="18"/>
      <c r="GE173" s="18"/>
      <c r="GF173" s="18"/>
      <c r="GG173" s="466"/>
      <c r="GH173" s="18"/>
      <c r="GI173" s="18"/>
      <c r="GW173" s="18"/>
      <c r="GX173" s="18"/>
      <c r="GZ173" s="18"/>
      <c r="HA173" s="18"/>
      <c r="HF173" s="18"/>
      <c r="HG173" s="18"/>
      <c r="HI173" s="18"/>
      <c r="HJ173" s="18"/>
      <c r="HO173" s="18"/>
      <c r="HP173" s="468"/>
      <c r="HR173" s="18"/>
      <c r="HS173" s="18"/>
      <c r="HT173" s="18"/>
      <c r="IG173" s="18"/>
      <c r="IH173" s="18"/>
      <c r="IJ173" s="18"/>
      <c r="IK173" s="18"/>
      <c r="IP173" s="18"/>
      <c r="IQ173" s="18"/>
      <c r="IS173" s="18"/>
      <c r="IT173" s="18"/>
      <c r="IY173" s="18"/>
      <c r="IZ173" s="18"/>
      <c r="JA173" s="466"/>
      <c r="JB173" s="18"/>
      <c r="JC173" s="18"/>
      <c r="JH173" s="470"/>
      <c r="JI173" s="470"/>
      <c r="JQ173" s="470"/>
      <c r="JR173" s="470"/>
      <c r="JS173" s="471"/>
      <c r="JT173" s="470"/>
      <c r="JU173" s="470"/>
      <c r="JZ173" s="18"/>
      <c r="KA173" s="18"/>
      <c r="KC173" s="18"/>
      <c r="KD173" s="18"/>
      <c r="KI173" s="18"/>
      <c r="KJ173" s="18"/>
      <c r="KR173" s="18"/>
      <c r="KS173" s="18"/>
      <c r="LA173" s="476"/>
      <c r="LB173" s="18"/>
      <c r="LC173" s="471"/>
      <c r="LD173" s="18"/>
      <c r="LE173" s="18"/>
      <c r="LJ173" s="470"/>
      <c r="LK173" s="470"/>
      <c r="LL173" s="466"/>
      <c r="LM173" s="470"/>
      <c r="LN173" s="470"/>
      <c r="MB173" s="470"/>
      <c r="MC173" s="18"/>
      <c r="MD173" s="18"/>
      <c r="ME173" s="473"/>
      <c r="MG173" s="18"/>
      <c r="MK173" s="18"/>
      <c r="ML173" s="18"/>
      <c r="MM173" s="18"/>
      <c r="MN173" s="18"/>
      <c r="MO173" s="18"/>
      <c r="MT173" s="478"/>
      <c r="MU173" s="3"/>
      <c r="MV173" s="481"/>
      <c r="MW173" s="79"/>
      <c r="MX173" s="40"/>
      <c r="MZ173" s="18"/>
    </row>
    <row r="174" spans="1:364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1885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2374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4617</v>
      </c>
      <c r="BS174" s="3" t="s">
        <v>1422</v>
      </c>
      <c r="BT174" s="50"/>
      <c r="BV174" s="50"/>
      <c r="BX174" s="18"/>
      <c r="BY174" s="18"/>
      <c r="BZ174" s="466"/>
      <c r="CA174" s="50"/>
      <c r="CF174" s="50"/>
      <c r="CG174" s="18"/>
      <c r="CH174" s="466"/>
      <c r="CI174" s="18"/>
      <c r="CJ174" s="18"/>
      <c r="CK174" s="50"/>
      <c r="CO174" s="18"/>
      <c r="CP174" s="50"/>
      <c r="CQ174" s="466"/>
      <c r="CR174" s="18"/>
      <c r="CS174" s="18"/>
      <c r="CU174" s="50"/>
      <c r="CX174" s="18"/>
      <c r="CY174" s="18"/>
      <c r="CZ174" s="50"/>
      <c r="DA174" s="18"/>
      <c r="DB174" s="18"/>
      <c r="DF174" s="50"/>
      <c r="DG174" s="473"/>
      <c r="DH174" s="18"/>
      <c r="DI174" s="466"/>
      <c r="DJ174" s="50"/>
      <c r="DK174" s="475"/>
      <c r="DL174" s="1"/>
      <c r="DM174" s="467"/>
      <c r="DN174" s="1"/>
      <c r="DO174" s="50"/>
      <c r="DT174" s="18"/>
      <c r="DU174" s="18"/>
      <c r="DV174" s="466"/>
      <c r="DW174" s="18"/>
      <c r="DX174" s="18"/>
      <c r="EC174" s="18"/>
      <c r="ED174" s="18"/>
      <c r="EE174" s="466"/>
      <c r="EF174" s="18"/>
      <c r="EG174" s="18"/>
      <c r="EL174" s="18"/>
      <c r="EM174" s="18"/>
      <c r="EN174" s="466"/>
      <c r="EO174" s="18"/>
      <c r="EP174" s="18"/>
      <c r="EU174" s="18"/>
      <c r="EV174" s="18"/>
      <c r="EW174" s="466"/>
      <c r="EX174" s="18"/>
      <c r="EY174" s="18"/>
      <c r="FD174" s="18"/>
      <c r="FE174" s="18"/>
      <c r="FF174" s="466"/>
      <c r="FG174" s="18"/>
      <c r="FH174" s="18"/>
      <c r="FM174" s="18"/>
      <c r="FN174" s="18"/>
      <c r="FO174" s="466"/>
      <c r="FP174" s="18"/>
      <c r="FQ174" s="18"/>
      <c r="FV174" s="18"/>
      <c r="FW174" s="18"/>
      <c r="FX174" s="466"/>
      <c r="FY174" s="18"/>
      <c r="FZ174" s="18"/>
      <c r="GE174" s="18"/>
      <c r="GF174" s="18"/>
      <c r="GG174" s="466"/>
      <c r="GH174" s="18"/>
      <c r="GI174" s="18"/>
      <c r="GW174" s="18"/>
      <c r="GX174" s="18"/>
      <c r="GZ174" s="18"/>
      <c r="HA174" s="18"/>
      <c r="HF174" s="18"/>
      <c r="HG174" s="18"/>
      <c r="HI174" s="18"/>
      <c r="HJ174" s="18"/>
      <c r="HO174" s="18"/>
      <c r="HP174" s="468"/>
      <c r="HR174" s="18"/>
      <c r="HS174" s="18"/>
      <c r="HT174" s="18"/>
      <c r="IG174" s="18"/>
      <c r="IH174" s="18"/>
      <c r="IJ174" s="18"/>
      <c r="IK174" s="18"/>
      <c r="IP174" s="18"/>
      <c r="IQ174" s="18"/>
      <c r="IS174" s="18"/>
      <c r="IT174" s="18"/>
      <c r="IY174" s="473"/>
      <c r="IZ174" s="18"/>
      <c r="JA174" s="466"/>
      <c r="JB174" s="18"/>
      <c r="JC174" s="18"/>
      <c r="JH174" s="470"/>
      <c r="JI174" s="470"/>
      <c r="JQ174" s="470"/>
      <c r="JR174" s="470"/>
      <c r="JS174" s="471"/>
      <c r="JT174" s="470"/>
      <c r="JU174" s="470"/>
      <c r="JZ174" s="18"/>
      <c r="KA174" s="18"/>
      <c r="KC174" s="18"/>
      <c r="KD174" s="18"/>
      <c r="KI174" s="18"/>
      <c r="KJ174" s="18"/>
      <c r="KR174" s="18"/>
      <c r="KS174" s="18"/>
      <c r="LA174" s="476"/>
      <c r="LB174" s="18"/>
      <c r="LC174" s="471"/>
      <c r="LD174" s="18"/>
      <c r="LE174" s="18"/>
      <c r="LJ174" s="470"/>
      <c r="LK174" s="470"/>
      <c r="LL174" s="466"/>
      <c r="LM174" s="470"/>
      <c r="LN174" s="470"/>
      <c r="MB174" s="470"/>
      <c r="MC174" s="18"/>
      <c r="MD174" s="18"/>
      <c r="ME174" s="473"/>
      <c r="MG174" s="18"/>
      <c r="MK174" s="18"/>
      <c r="ML174" s="18"/>
      <c r="MM174" s="18"/>
      <c r="MN174" s="18"/>
      <c r="MO174" s="18"/>
      <c r="MT174" s="478"/>
      <c r="MU174" s="63"/>
      <c r="MV174" s="480"/>
      <c r="MW174" s="79"/>
      <c r="MX174" s="40"/>
      <c r="MZ174" s="18"/>
    </row>
    <row r="175" spans="1:364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1742</v>
      </c>
      <c r="AX175" s="18"/>
      <c r="AY175" s="89"/>
      <c r="AZ175" s="18"/>
      <c r="BA175" s="3"/>
      <c r="BB175" s="50"/>
      <c r="BC175"/>
      <c r="BE175" s="49" t="s">
        <v>2353</v>
      </c>
      <c r="BI175" s="18"/>
      <c r="BK175" s="50"/>
      <c r="BN175" s="49" t="s">
        <v>4600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6"/>
      <c r="CA175" s="50"/>
      <c r="CF175" s="50"/>
      <c r="CG175" s="18"/>
      <c r="CH175" s="466"/>
      <c r="CI175" s="18"/>
      <c r="CJ175" s="18"/>
      <c r="CK175" s="50"/>
      <c r="CO175" s="348"/>
      <c r="CP175" s="50"/>
      <c r="CQ175" s="466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73"/>
      <c r="DH175" s="18"/>
      <c r="DI175" s="466"/>
      <c r="DJ175" s="50"/>
      <c r="DK175" s="475"/>
      <c r="DL175" s="1"/>
      <c r="DM175" s="467"/>
      <c r="DN175" s="1"/>
      <c r="DO175" s="50"/>
      <c r="DT175" s="348"/>
      <c r="DU175" s="18"/>
      <c r="DV175" s="466"/>
      <c r="DW175" s="18"/>
      <c r="DX175" s="18"/>
      <c r="EC175" s="348"/>
      <c r="ED175" s="18"/>
      <c r="EE175" s="466"/>
      <c r="EF175" s="18"/>
      <c r="EG175" s="18"/>
      <c r="EL175" s="348"/>
      <c r="EM175" s="18"/>
      <c r="EN175" s="466"/>
      <c r="EO175" s="18"/>
      <c r="EP175" s="18"/>
      <c r="EU175" s="348"/>
      <c r="EV175" s="18"/>
      <c r="EW175" s="466"/>
      <c r="EX175" s="18"/>
      <c r="EY175" s="18"/>
      <c r="FD175" s="348"/>
      <c r="FE175" s="18"/>
      <c r="FF175" s="466"/>
      <c r="FG175" s="18"/>
      <c r="FH175" s="18"/>
      <c r="FM175" s="348"/>
      <c r="FN175" s="18"/>
      <c r="FO175" s="466"/>
      <c r="FP175" s="18"/>
      <c r="FQ175" s="18"/>
      <c r="FV175" s="348"/>
      <c r="FW175" s="18"/>
      <c r="FX175" s="466"/>
      <c r="FY175" s="18"/>
      <c r="FZ175" s="18"/>
      <c r="GE175" s="348"/>
      <c r="GF175" s="18"/>
      <c r="GG175" s="466"/>
      <c r="GH175" s="18"/>
      <c r="GI175" s="18"/>
      <c r="GW175" s="348"/>
      <c r="GX175" s="18"/>
      <c r="GZ175" s="18"/>
      <c r="HA175" s="18"/>
      <c r="HF175" s="348"/>
      <c r="HG175" s="18"/>
      <c r="HI175" s="18"/>
      <c r="HJ175" s="18"/>
      <c r="HO175" s="18"/>
      <c r="HP175" s="468"/>
      <c r="HR175" s="18"/>
      <c r="HS175" s="18"/>
      <c r="HT175" s="18"/>
      <c r="IG175" s="348"/>
      <c r="IH175" s="18"/>
      <c r="IJ175" s="18"/>
      <c r="IK175" s="18"/>
      <c r="IP175" s="348"/>
      <c r="IQ175" s="18"/>
      <c r="IS175" s="18"/>
      <c r="IT175" s="18"/>
      <c r="IY175" s="473"/>
      <c r="IZ175" s="18"/>
      <c r="JA175" s="466"/>
      <c r="JB175" s="18"/>
      <c r="JC175" s="18"/>
      <c r="JH175" s="469"/>
      <c r="JI175" s="470"/>
      <c r="JQ175" s="469"/>
      <c r="JR175" s="470"/>
      <c r="JS175" s="471"/>
      <c r="JT175" s="470"/>
      <c r="JU175" s="470"/>
      <c r="JZ175" s="348"/>
      <c r="KA175" s="18"/>
      <c r="KC175" s="18"/>
      <c r="KD175" s="18"/>
      <c r="KI175" s="348"/>
      <c r="KJ175" s="18"/>
      <c r="KR175" s="348"/>
      <c r="KS175" s="18"/>
      <c r="LA175" s="18"/>
      <c r="LB175" s="18"/>
      <c r="LC175" s="471"/>
      <c r="LD175" s="18"/>
      <c r="LE175" s="18"/>
      <c r="LJ175" s="469"/>
      <c r="LK175" s="470"/>
      <c r="LL175" s="466"/>
      <c r="LM175" s="470"/>
      <c r="LN175" s="470"/>
      <c r="MB175" s="470"/>
      <c r="MC175" s="18"/>
      <c r="MD175" s="18"/>
      <c r="ME175" s="473"/>
      <c r="MG175" s="18"/>
      <c r="MK175" s="348"/>
      <c r="ML175" s="18"/>
      <c r="MM175" s="18"/>
      <c r="MN175" s="18"/>
      <c r="MO175" s="18"/>
      <c r="MT175" s="3"/>
      <c r="MU175" s="63"/>
      <c r="MV175" s="480"/>
      <c r="MW175" s="79"/>
      <c r="MX175" s="3"/>
      <c r="MZ175" s="18"/>
    </row>
    <row r="176" spans="1:364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1886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2375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4618</v>
      </c>
      <c r="BS176" s="3" t="s">
        <v>1423</v>
      </c>
      <c r="BT176" s="50"/>
      <c r="BV176" s="50"/>
      <c r="BX176" s="348"/>
      <c r="BY176" s="18"/>
      <c r="BZ176" s="466"/>
      <c r="CA176" s="50"/>
      <c r="CF176" s="50"/>
      <c r="CG176" s="18"/>
      <c r="CH176" s="466"/>
      <c r="CI176" s="18"/>
      <c r="CJ176" s="18"/>
      <c r="CK176" s="50"/>
      <c r="CO176" s="348"/>
      <c r="CP176" s="50"/>
      <c r="CQ176" s="466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73"/>
      <c r="DH176" s="18"/>
      <c r="DI176" s="466"/>
      <c r="DJ176" s="50"/>
      <c r="DK176" s="475"/>
      <c r="DL176" s="1"/>
      <c r="DM176" s="467"/>
      <c r="DN176" s="1"/>
      <c r="DO176" s="50"/>
      <c r="DT176" s="348"/>
      <c r="DU176" s="18"/>
      <c r="DV176" s="466"/>
      <c r="DW176" s="18"/>
      <c r="DX176" s="18"/>
      <c r="EC176" s="348"/>
      <c r="ED176" s="18"/>
      <c r="EE176" s="466"/>
      <c r="EF176" s="18"/>
      <c r="EG176" s="18"/>
      <c r="EL176" s="348"/>
      <c r="EM176" s="18"/>
      <c r="EN176" s="466"/>
      <c r="EO176" s="18"/>
      <c r="EP176" s="18"/>
      <c r="EU176" s="348"/>
      <c r="EV176" s="18"/>
      <c r="EW176" s="466"/>
      <c r="EX176" s="18"/>
      <c r="EY176" s="18"/>
      <c r="FD176" s="348"/>
      <c r="FE176" s="18"/>
      <c r="FF176" s="466"/>
      <c r="FG176" s="18"/>
      <c r="FH176" s="18"/>
      <c r="FM176" s="348"/>
      <c r="FN176" s="18"/>
      <c r="FO176" s="466"/>
      <c r="FP176" s="18"/>
      <c r="FQ176" s="18"/>
      <c r="FV176" s="348"/>
      <c r="FW176" s="18"/>
      <c r="FX176" s="466"/>
      <c r="FY176" s="18"/>
      <c r="FZ176" s="18"/>
      <c r="GE176" s="348"/>
      <c r="GF176" s="18"/>
      <c r="GG176" s="466"/>
      <c r="GH176" s="18"/>
      <c r="GI176" s="18"/>
      <c r="GW176" s="348"/>
      <c r="GX176" s="18"/>
      <c r="GZ176" s="18"/>
      <c r="HA176" s="18"/>
      <c r="HF176" s="348"/>
      <c r="HG176" s="18"/>
      <c r="HI176" s="18"/>
      <c r="HJ176" s="18"/>
      <c r="HO176" s="18"/>
      <c r="HP176" s="468"/>
      <c r="HR176" s="18"/>
      <c r="HS176" s="18"/>
      <c r="HT176" s="18"/>
      <c r="IG176" s="348"/>
      <c r="IH176" s="18"/>
      <c r="IJ176" s="18"/>
      <c r="IK176" s="18"/>
      <c r="IP176" s="348"/>
      <c r="IQ176" s="18"/>
      <c r="IS176" s="18"/>
      <c r="IT176" s="18"/>
      <c r="IY176" s="18"/>
      <c r="IZ176" s="18"/>
      <c r="JA176" s="466"/>
      <c r="JB176" s="18"/>
      <c r="JC176" s="18"/>
      <c r="JH176" s="469"/>
      <c r="JI176" s="470"/>
      <c r="JQ176" s="469"/>
      <c r="JR176" s="470"/>
      <c r="JS176" s="471"/>
      <c r="JT176" s="470"/>
      <c r="JU176" s="470"/>
      <c r="JZ176" s="348"/>
      <c r="KA176" s="18"/>
      <c r="KC176" s="18"/>
      <c r="KD176" s="18"/>
      <c r="KI176" s="348"/>
      <c r="KJ176" s="18"/>
      <c r="KR176" s="348"/>
      <c r="KS176" s="18"/>
      <c r="LA176" s="18"/>
      <c r="LB176" s="18"/>
      <c r="LC176" s="471"/>
      <c r="LD176" s="18"/>
      <c r="LE176" s="18"/>
      <c r="LJ176" s="469"/>
      <c r="LK176" s="470"/>
      <c r="LL176" s="466"/>
      <c r="LM176" s="470"/>
      <c r="LN176" s="470"/>
      <c r="MB176" s="470"/>
      <c r="MC176" s="18"/>
      <c r="MD176" s="18"/>
      <c r="ME176" s="473"/>
      <c r="MG176" s="18"/>
      <c r="MK176" s="348"/>
      <c r="ML176" s="18"/>
      <c r="MM176" s="18"/>
      <c r="MN176" s="18"/>
      <c r="MO176" s="18"/>
      <c r="MT176" s="3"/>
      <c r="MU176" s="3"/>
      <c r="MV176" s="481"/>
      <c r="MW176" s="79"/>
      <c r="MX176" s="3"/>
      <c r="MZ176" s="18"/>
    </row>
    <row r="177" spans="1:364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1742</v>
      </c>
      <c r="AX177" s="18"/>
      <c r="AY177" s="89"/>
      <c r="AZ177" s="18"/>
      <c r="BA177" s="3"/>
      <c r="BB177" s="50"/>
      <c r="BC177"/>
      <c r="BE177" s="49" t="s">
        <v>2353</v>
      </c>
      <c r="BI177" s="18"/>
      <c r="BK177" s="50"/>
      <c r="BN177" s="49" t="s">
        <v>4620</v>
      </c>
      <c r="BO177" s="63"/>
      <c r="BP177" s="63"/>
      <c r="BQ177" s="89"/>
      <c r="BR177" s="59"/>
      <c r="BS177" s="59"/>
      <c r="BT177" s="50"/>
      <c r="BV177" s="50"/>
      <c r="BX177" s="473"/>
      <c r="BY177" s="18"/>
      <c r="BZ177" s="466"/>
      <c r="CA177" s="50"/>
      <c r="CF177" s="50"/>
      <c r="CG177" s="18"/>
      <c r="CH177" s="466"/>
      <c r="CI177" s="18"/>
      <c r="CJ177" s="18"/>
      <c r="CK177" s="50"/>
      <c r="CO177" s="473"/>
      <c r="CP177" s="50"/>
      <c r="CQ177" s="466"/>
      <c r="CR177" s="18"/>
      <c r="CS177" s="18"/>
      <c r="CU177" s="50"/>
      <c r="CX177" s="473"/>
      <c r="CY177" s="18"/>
      <c r="CZ177" s="50"/>
      <c r="DA177" s="18"/>
      <c r="DB177" s="18"/>
      <c r="DF177" s="50"/>
      <c r="DG177" s="473"/>
      <c r="DH177" s="18"/>
      <c r="DI177" s="466"/>
      <c r="DJ177" s="50"/>
      <c r="DK177" s="475"/>
      <c r="DL177" s="1"/>
      <c r="DM177" s="467"/>
      <c r="DN177" s="1"/>
      <c r="DO177" s="50"/>
      <c r="DT177" s="473"/>
      <c r="DU177" s="18"/>
      <c r="DV177" s="466"/>
      <c r="DW177" s="18"/>
      <c r="DX177" s="18"/>
      <c r="EC177" s="473"/>
      <c r="ED177" s="18"/>
      <c r="EE177" s="466"/>
      <c r="EF177" s="18"/>
      <c r="EG177" s="18"/>
      <c r="EL177" s="473"/>
      <c r="EM177" s="18"/>
      <c r="EN177" s="466"/>
      <c r="EO177" s="18"/>
      <c r="EP177" s="18"/>
      <c r="EU177" s="473"/>
      <c r="EV177" s="18"/>
      <c r="EW177" s="466"/>
      <c r="EX177" s="18"/>
      <c r="EY177" s="18"/>
      <c r="FD177" s="473"/>
      <c r="FE177" s="18"/>
      <c r="FF177" s="466"/>
      <c r="FG177" s="18"/>
      <c r="FH177" s="18"/>
      <c r="FM177" s="476"/>
      <c r="FN177" s="18"/>
      <c r="FO177" s="466"/>
      <c r="FP177" s="18"/>
      <c r="FQ177" s="18"/>
      <c r="FV177" s="473"/>
      <c r="FW177" s="18"/>
      <c r="FX177" s="466"/>
      <c r="FY177" s="18"/>
      <c r="FZ177" s="18"/>
      <c r="GE177" s="473"/>
      <c r="GF177" s="18"/>
      <c r="GG177" s="466"/>
      <c r="GH177" s="18"/>
      <c r="GI177" s="18"/>
      <c r="GW177" s="476"/>
      <c r="GX177" s="18"/>
      <c r="GZ177" s="18"/>
      <c r="HA177" s="18"/>
      <c r="HF177" s="476"/>
      <c r="HG177" s="18"/>
      <c r="HI177" s="18"/>
      <c r="HJ177" s="18"/>
      <c r="HO177" s="18"/>
      <c r="HP177" s="468"/>
      <c r="HR177" s="18"/>
      <c r="HS177" s="18"/>
      <c r="HT177" s="18"/>
      <c r="IG177" s="473"/>
      <c r="IH177" s="18"/>
      <c r="IJ177" s="18"/>
      <c r="IK177" s="18"/>
      <c r="IP177" s="476"/>
      <c r="IQ177" s="18"/>
      <c r="IS177" s="18"/>
      <c r="IT177" s="18"/>
      <c r="IY177" s="18"/>
      <c r="IZ177" s="18"/>
      <c r="JA177" s="466"/>
      <c r="JB177" s="18"/>
      <c r="JC177" s="18"/>
      <c r="JH177" s="473"/>
      <c r="JI177" s="470"/>
      <c r="JQ177" s="473"/>
      <c r="JR177" s="470"/>
      <c r="JS177" s="471"/>
      <c r="JT177" s="470"/>
      <c r="JU177" s="470"/>
      <c r="JZ177" s="476"/>
      <c r="KA177" s="18"/>
      <c r="KC177" s="18"/>
      <c r="KD177" s="18"/>
      <c r="KI177" s="476"/>
      <c r="KJ177" s="18"/>
      <c r="KR177" s="476"/>
      <c r="KS177" s="18"/>
      <c r="LA177" s="348"/>
      <c r="LB177" s="18"/>
      <c r="LC177" s="471"/>
      <c r="LD177" s="18"/>
      <c r="LE177" s="18"/>
      <c r="LJ177" s="473"/>
      <c r="LK177" s="470"/>
      <c r="LL177" s="466"/>
      <c r="LM177" s="470"/>
      <c r="LN177" s="470"/>
      <c r="MB177" s="470"/>
      <c r="MC177" s="18"/>
      <c r="MD177" s="18"/>
      <c r="ME177" s="473"/>
      <c r="MG177" s="18"/>
      <c r="MK177" s="476"/>
      <c r="ML177" s="18"/>
      <c r="MM177" s="18"/>
      <c r="MN177" s="18"/>
      <c r="MO177" s="18"/>
      <c r="MT177" s="60"/>
      <c r="MU177" s="3"/>
      <c r="MV177" s="481"/>
      <c r="MW177" s="79"/>
      <c r="MX177" s="40"/>
      <c r="MZ177" s="18"/>
    </row>
    <row r="178" spans="1:364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1887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2376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4619</v>
      </c>
      <c r="BS178" s="3" t="s">
        <v>1424</v>
      </c>
      <c r="BT178" s="50"/>
      <c r="BV178" s="50"/>
      <c r="BX178" s="18"/>
      <c r="BY178" s="18"/>
      <c r="BZ178" s="466"/>
      <c r="CA178" s="50"/>
      <c r="CF178" s="50"/>
      <c r="CG178" s="18"/>
      <c r="CH178" s="466"/>
      <c r="CI178" s="18"/>
      <c r="CJ178" s="18"/>
      <c r="CK178" s="50"/>
      <c r="CO178" s="18"/>
      <c r="CP178" s="50"/>
      <c r="CQ178" s="466"/>
      <c r="CR178" s="18"/>
      <c r="CS178" s="18"/>
      <c r="CU178" s="50"/>
      <c r="CX178" s="18"/>
      <c r="CY178" s="18"/>
      <c r="CZ178" s="50"/>
      <c r="DA178" s="18"/>
      <c r="DB178" s="18"/>
      <c r="DF178" s="50"/>
      <c r="DG178" s="473"/>
      <c r="DH178" s="18"/>
      <c r="DI178" s="466"/>
      <c r="DJ178" s="50"/>
      <c r="DK178" s="475"/>
      <c r="DL178" s="1"/>
      <c r="DM178" s="467"/>
      <c r="DN178" s="1"/>
      <c r="DO178" s="50"/>
      <c r="DT178" s="18"/>
      <c r="DU178" s="18"/>
      <c r="DV178" s="466"/>
      <c r="DW178" s="18"/>
      <c r="DX178" s="18"/>
      <c r="EC178" s="18"/>
      <c r="ED178" s="18"/>
      <c r="EE178" s="466"/>
      <c r="EF178" s="18"/>
      <c r="EG178" s="18"/>
      <c r="EL178" s="18"/>
      <c r="EM178" s="18"/>
      <c r="EN178" s="466"/>
      <c r="EO178" s="18"/>
      <c r="EP178" s="18"/>
      <c r="EU178" s="18"/>
      <c r="EV178" s="18"/>
      <c r="EW178" s="466"/>
      <c r="EX178" s="18"/>
      <c r="EY178" s="18"/>
      <c r="FD178" s="18"/>
      <c r="FE178" s="18"/>
      <c r="FF178" s="466"/>
      <c r="FG178" s="18"/>
      <c r="FH178" s="18"/>
      <c r="FM178" s="18"/>
      <c r="FN178" s="18"/>
      <c r="FO178" s="466"/>
      <c r="FP178" s="18"/>
      <c r="FQ178" s="18"/>
      <c r="FV178" s="18"/>
      <c r="FW178" s="18"/>
      <c r="FX178" s="466"/>
      <c r="FY178" s="18"/>
      <c r="FZ178" s="18"/>
      <c r="GE178" s="18"/>
      <c r="GF178" s="18"/>
      <c r="GG178" s="466"/>
      <c r="GH178" s="18"/>
      <c r="GI178" s="18"/>
      <c r="GW178" s="18"/>
      <c r="GX178" s="18"/>
      <c r="GZ178" s="18"/>
      <c r="HA178" s="18"/>
      <c r="HF178" s="18"/>
      <c r="HG178" s="18"/>
      <c r="HI178" s="18"/>
      <c r="HJ178" s="18"/>
      <c r="HO178" s="18"/>
      <c r="HP178" s="468"/>
      <c r="HR178" s="18"/>
      <c r="HS178" s="18"/>
      <c r="HT178" s="18"/>
      <c r="IG178" s="18"/>
      <c r="IH178" s="18"/>
      <c r="IJ178" s="18"/>
      <c r="IK178" s="18"/>
      <c r="IP178" s="18"/>
      <c r="IQ178" s="18"/>
      <c r="IS178" s="18"/>
      <c r="IT178" s="18"/>
      <c r="IY178" s="348"/>
      <c r="IZ178" s="18"/>
      <c r="JA178" s="466"/>
      <c r="JB178" s="18"/>
      <c r="JC178" s="18"/>
      <c r="JH178" s="470"/>
      <c r="JI178" s="470"/>
      <c r="JQ178" s="470"/>
      <c r="JR178" s="470"/>
      <c r="JS178" s="471"/>
      <c r="JT178" s="470"/>
      <c r="JU178" s="470"/>
      <c r="JZ178" s="18"/>
      <c r="KA178" s="18"/>
      <c r="KC178" s="18"/>
      <c r="KD178" s="18"/>
      <c r="KI178" s="18"/>
      <c r="KJ178" s="18"/>
      <c r="KR178" s="18"/>
      <c r="KS178" s="18"/>
      <c r="LA178" s="348"/>
      <c r="LB178" s="18"/>
      <c r="LC178" s="471"/>
      <c r="LD178" s="18"/>
      <c r="LE178" s="18"/>
      <c r="LJ178" s="470"/>
      <c r="LK178" s="470"/>
      <c r="LL178" s="466"/>
      <c r="LM178" s="470"/>
      <c r="LN178" s="470"/>
      <c r="MB178" s="470"/>
      <c r="MC178" s="18"/>
      <c r="MD178" s="18"/>
      <c r="ME178" s="473"/>
      <c r="MG178" s="18"/>
      <c r="MK178" s="18"/>
      <c r="ML178" s="18"/>
      <c r="MM178" s="18"/>
      <c r="MN178" s="18"/>
      <c r="MO178" s="18"/>
      <c r="MT178" s="60"/>
      <c r="MU178" s="3"/>
      <c r="MV178" s="481"/>
      <c r="MW178" s="79"/>
      <c r="MX178" s="40"/>
      <c r="MZ178" s="18"/>
    </row>
    <row r="179" spans="1:364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1742</v>
      </c>
      <c r="AX179" s="18"/>
      <c r="AY179" s="89"/>
      <c r="AZ179" s="18"/>
      <c r="BA179" s="3"/>
      <c r="BB179" s="50"/>
      <c r="BC179"/>
      <c r="BE179" s="49" t="s">
        <v>2372</v>
      </c>
      <c r="BI179" s="18"/>
      <c r="BK179" s="50"/>
      <c r="BN179" s="49" t="s">
        <v>4600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6"/>
      <c r="CA179" s="50"/>
      <c r="CF179" s="50"/>
      <c r="CG179" s="18"/>
      <c r="CH179" s="466"/>
      <c r="CI179" s="18"/>
      <c r="CJ179" s="18"/>
      <c r="CK179" s="50"/>
      <c r="CO179" s="18"/>
      <c r="CP179" s="50"/>
      <c r="CQ179" s="466"/>
      <c r="CR179" s="18"/>
      <c r="CS179" s="18"/>
      <c r="CU179" s="50"/>
      <c r="CX179" s="18"/>
      <c r="CY179" s="18"/>
      <c r="CZ179" s="50"/>
      <c r="DA179" s="18"/>
      <c r="DB179" s="18"/>
      <c r="DF179" s="50"/>
      <c r="DG179" s="473"/>
      <c r="DH179" s="18"/>
      <c r="DI179" s="466"/>
      <c r="DJ179" s="50"/>
      <c r="DK179" s="475"/>
      <c r="DL179" s="1"/>
      <c r="DM179" s="467"/>
      <c r="DN179" s="1"/>
      <c r="DO179" s="50"/>
      <c r="DT179" s="18"/>
      <c r="DU179" s="18"/>
      <c r="DV179" s="466"/>
      <c r="DW179" s="18"/>
      <c r="DX179" s="18"/>
      <c r="EC179" s="18"/>
      <c r="ED179" s="18"/>
      <c r="EE179" s="466"/>
      <c r="EF179" s="18"/>
      <c r="EG179" s="18"/>
      <c r="EL179" s="18"/>
      <c r="EM179" s="18"/>
      <c r="EN179" s="466"/>
      <c r="EO179" s="18"/>
      <c r="EP179" s="18"/>
      <c r="EU179" s="18"/>
      <c r="EV179" s="18"/>
      <c r="EW179" s="466"/>
      <c r="EX179" s="18"/>
      <c r="EY179" s="18"/>
      <c r="FD179" s="18"/>
      <c r="FE179" s="18"/>
      <c r="FF179" s="466"/>
      <c r="FG179" s="18"/>
      <c r="FH179" s="18"/>
      <c r="FM179" s="18"/>
      <c r="FN179" s="18"/>
      <c r="FO179" s="466"/>
      <c r="FP179" s="18"/>
      <c r="FQ179" s="18"/>
      <c r="FV179" s="18"/>
      <c r="FW179" s="18"/>
      <c r="FX179" s="466"/>
      <c r="FY179" s="18"/>
      <c r="FZ179" s="18"/>
      <c r="GE179" s="18"/>
      <c r="GF179" s="18"/>
      <c r="GG179" s="466"/>
      <c r="GH179" s="18"/>
      <c r="GI179" s="18"/>
      <c r="GW179" s="18"/>
      <c r="GX179" s="18"/>
      <c r="GZ179" s="18"/>
      <c r="HA179" s="18"/>
      <c r="HF179" s="18"/>
      <c r="HG179" s="18"/>
      <c r="HI179" s="18"/>
      <c r="HJ179" s="18"/>
      <c r="HO179" s="18"/>
      <c r="HP179" s="468"/>
      <c r="HR179" s="18"/>
      <c r="HS179" s="18"/>
      <c r="HT179" s="18"/>
      <c r="IG179" s="18"/>
      <c r="IH179" s="18"/>
      <c r="IJ179" s="18"/>
      <c r="IK179" s="18"/>
      <c r="IP179" s="18"/>
      <c r="IQ179" s="18"/>
      <c r="IS179" s="18"/>
      <c r="IT179" s="18"/>
      <c r="IY179" s="348"/>
      <c r="IZ179" s="18"/>
      <c r="JA179" s="466"/>
      <c r="JB179" s="18"/>
      <c r="JC179" s="18"/>
      <c r="JH179" s="470"/>
      <c r="JI179" s="470"/>
      <c r="JQ179" s="470"/>
      <c r="JR179" s="470"/>
      <c r="JS179" s="471"/>
      <c r="JT179" s="470"/>
      <c r="JU179" s="470"/>
      <c r="JZ179" s="18"/>
      <c r="KA179" s="18"/>
      <c r="KC179" s="18"/>
      <c r="KD179" s="18"/>
      <c r="KI179" s="18"/>
      <c r="KJ179" s="18"/>
      <c r="KR179" s="18"/>
      <c r="KS179" s="18"/>
      <c r="LA179" s="476"/>
      <c r="LB179" s="18"/>
      <c r="LC179" s="471"/>
      <c r="LD179" s="18"/>
      <c r="LE179" s="18"/>
      <c r="LJ179" s="470"/>
      <c r="LK179" s="470"/>
      <c r="LL179" s="466"/>
      <c r="LM179" s="470"/>
      <c r="LN179" s="470"/>
      <c r="MB179" s="470"/>
      <c r="MC179" s="18"/>
      <c r="MD179" s="18"/>
      <c r="ME179" s="473"/>
      <c r="MG179" s="18"/>
      <c r="MK179" s="18"/>
      <c r="ML179" s="18"/>
      <c r="MM179" s="18"/>
      <c r="MN179" s="18"/>
      <c r="MO179" s="18"/>
      <c r="MT179" s="478"/>
      <c r="MU179" s="3"/>
      <c r="MV179" s="481"/>
      <c r="MW179" s="79"/>
      <c r="MX179" s="3"/>
      <c r="MZ179" s="18"/>
    </row>
    <row r="180" spans="1:364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1888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2377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4621</v>
      </c>
      <c r="BS180" s="3" t="s">
        <v>1425</v>
      </c>
      <c r="BT180" s="50"/>
      <c r="BV180" s="50"/>
      <c r="BX180" s="348"/>
      <c r="BY180" s="18"/>
      <c r="BZ180" s="466"/>
      <c r="CA180" s="50"/>
      <c r="CF180" s="50"/>
      <c r="CG180" s="18"/>
      <c r="CH180" s="466"/>
      <c r="CI180" s="18"/>
      <c r="CJ180" s="18"/>
      <c r="CK180" s="50"/>
      <c r="CO180" s="348"/>
      <c r="CP180" s="50"/>
      <c r="CQ180" s="466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73"/>
      <c r="DH180" s="18"/>
      <c r="DI180" s="466"/>
      <c r="DJ180" s="50"/>
      <c r="DK180" s="475"/>
      <c r="DL180" s="1"/>
      <c r="DM180" s="467"/>
      <c r="DN180" s="1"/>
      <c r="DO180" s="50"/>
      <c r="DT180" s="348"/>
      <c r="DU180" s="18"/>
      <c r="DV180" s="466"/>
      <c r="DW180" s="18"/>
      <c r="DX180" s="18"/>
      <c r="EC180" s="348"/>
      <c r="ED180" s="18"/>
      <c r="EE180" s="466"/>
      <c r="EF180" s="18"/>
      <c r="EG180" s="18"/>
      <c r="EL180" s="348"/>
      <c r="EM180" s="18"/>
      <c r="EN180" s="466"/>
      <c r="EO180" s="18"/>
      <c r="EP180" s="18"/>
      <c r="EU180" s="348"/>
      <c r="EV180" s="18"/>
      <c r="EW180" s="466"/>
      <c r="EX180" s="18"/>
      <c r="EY180" s="18"/>
      <c r="FD180" s="348"/>
      <c r="FE180" s="18"/>
      <c r="FF180" s="466"/>
      <c r="FG180" s="18"/>
      <c r="FH180" s="18"/>
      <c r="FM180" s="348"/>
      <c r="FN180" s="18"/>
      <c r="FO180" s="466"/>
      <c r="FP180" s="18"/>
      <c r="FQ180" s="18"/>
      <c r="FV180" s="348"/>
      <c r="FW180" s="18"/>
      <c r="FX180" s="466"/>
      <c r="FY180" s="18"/>
      <c r="FZ180" s="18"/>
      <c r="GE180" s="348"/>
      <c r="GF180" s="18"/>
      <c r="GG180" s="466"/>
      <c r="GH180" s="18"/>
      <c r="GI180" s="18"/>
      <c r="GW180" s="348"/>
      <c r="GX180" s="18"/>
      <c r="GZ180" s="18"/>
      <c r="HA180" s="18"/>
      <c r="HF180" s="348"/>
      <c r="HG180" s="18"/>
      <c r="HI180" s="18"/>
      <c r="HJ180" s="18"/>
      <c r="HO180" s="18"/>
      <c r="HP180" s="468"/>
      <c r="HR180" s="18"/>
      <c r="HS180" s="18"/>
      <c r="HT180" s="18"/>
      <c r="IG180" s="348"/>
      <c r="IH180" s="18"/>
      <c r="IJ180" s="18"/>
      <c r="IK180" s="18"/>
      <c r="IP180" s="348"/>
      <c r="IQ180" s="18"/>
      <c r="IS180" s="18"/>
      <c r="IT180" s="18"/>
      <c r="IY180" s="473"/>
      <c r="IZ180" s="18"/>
      <c r="JA180" s="466"/>
      <c r="JB180" s="18"/>
      <c r="JC180" s="18"/>
      <c r="JH180" s="469"/>
      <c r="JI180" s="470"/>
      <c r="JQ180" s="469"/>
      <c r="JR180" s="470"/>
      <c r="JS180" s="471"/>
      <c r="JT180" s="470"/>
      <c r="JU180" s="470"/>
      <c r="JZ180" s="348"/>
      <c r="KA180" s="18"/>
      <c r="KC180" s="18"/>
      <c r="KD180" s="18"/>
      <c r="KI180" s="348"/>
      <c r="KJ180" s="18"/>
      <c r="KR180" s="348"/>
      <c r="KS180" s="18"/>
      <c r="LA180" s="476"/>
      <c r="LB180" s="18"/>
      <c r="LC180" s="471"/>
      <c r="LD180" s="18"/>
      <c r="LE180" s="18"/>
      <c r="LJ180" s="469"/>
      <c r="LK180" s="470"/>
      <c r="LL180" s="466"/>
      <c r="LM180" s="470"/>
      <c r="LN180" s="470"/>
      <c r="MB180" s="470"/>
      <c r="MC180" s="18"/>
      <c r="MD180" s="18"/>
      <c r="ME180" s="473"/>
      <c r="MG180" s="18"/>
      <c r="MK180" s="348"/>
      <c r="ML180" s="18"/>
      <c r="MM180" s="18"/>
      <c r="MN180" s="18"/>
      <c r="MO180" s="18"/>
      <c r="MT180" s="478"/>
      <c r="MU180" s="63"/>
      <c r="MV180" s="481"/>
      <c r="MW180" s="79"/>
      <c r="MX180" s="40"/>
      <c r="MZ180" s="18"/>
    </row>
    <row r="181" spans="1:364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1740</v>
      </c>
      <c r="AX181" s="18"/>
      <c r="AY181" s="89"/>
      <c r="AZ181" s="18"/>
      <c r="BA181" s="3"/>
      <c r="BB181" s="50"/>
      <c r="BC181"/>
      <c r="BE181" s="49" t="s">
        <v>2353</v>
      </c>
      <c r="BI181" s="18"/>
      <c r="BK181" s="50"/>
      <c r="BN181" s="49" t="s">
        <v>4600</v>
      </c>
      <c r="BQ181" s="89"/>
      <c r="BT181" s="50"/>
      <c r="BV181" s="50"/>
      <c r="BX181" s="348"/>
      <c r="BY181" s="18"/>
      <c r="BZ181" s="466"/>
      <c r="CA181" s="50"/>
      <c r="CF181" s="50"/>
      <c r="CG181" s="18"/>
      <c r="CH181" s="466"/>
      <c r="CI181" s="18"/>
      <c r="CJ181" s="18"/>
      <c r="CK181" s="50"/>
      <c r="CO181" s="348"/>
      <c r="CP181" s="50"/>
      <c r="CQ181" s="466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73"/>
      <c r="DH181" s="18"/>
      <c r="DI181" s="466"/>
      <c r="DJ181" s="50"/>
      <c r="DK181" s="475"/>
      <c r="DL181" s="1"/>
      <c r="DM181" s="467"/>
      <c r="DN181" s="1"/>
      <c r="DO181" s="50"/>
      <c r="DT181" s="348"/>
      <c r="DU181" s="18"/>
      <c r="DV181" s="466"/>
      <c r="DW181" s="18"/>
      <c r="DX181" s="18"/>
      <c r="EC181" s="348"/>
      <c r="ED181" s="18"/>
      <c r="EE181" s="466"/>
      <c r="EF181" s="18"/>
      <c r="EG181" s="18"/>
      <c r="EL181" s="348"/>
      <c r="EM181" s="18"/>
      <c r="EN181" s="466"/>
      <c r="EO181" s="18"/>
      <c r="EP181" s="18"/>
      <c r="EU181" s="348"/>
      <c r="EV181" s="18"/>
      <c r="EW181" s="466"/>
      <c r="EX181" s="18"/>
      <c r="EY181" s="18"/>
      <c r="FD181" s="348"/>
      <c r="FE181" s="18"/>
      <c r="FF181" s="466"/>
      <c r="FG181" s="18"/>
      <c r="FH181" s="18"/>
      <c r="FM181" s="348"/>
      <c r="FN181" s="18"/>
      <c r="FO181" s="466"/>
      <c r="FP181" s="18"/>
      <c r="FQ181" s="18"/>
      <c r="FV181" s="348"/>
      <c r="FW181" s="18"/>
      <c r="FX181" s="466"/>
      <c r="FY181" s="18"/>
      <c r="FZ181" s="18"/>
      <c r="GE181" s="348"/>
      <c r="GF181" s="18"/>
      <c r="GG181" s="466"/>
      <c r="GH181" s="18"/>
      <c r="GI181" s="18"/>
      <c r="GW181" s="348"/>
      <c r="GX181" s="18"/>
      <c r="GZ181" s="18"/>
      <c r="HA181" s="18"/>
      <c r="HF181" s="348"/>
      <c r="HG181" s="18"/>
      <c r="HI181" s="18"/>
      <c r="HJ181" s="18"/>
      <c r="HO181" s="18"/>
      <c r="HP181" s="468"/>
      <c r="HR181" s="18"/>
      <c r="HS181" s="18"/>
      <c r="HT181" s="18"/>
      <c r="IG181" s="348"/>
      <c r="IH181" s="18"/>
      <c r="IJ181" s="18"/>
      <c r="IK181" s="18"/>
      <c r="IP181" s="348"/>
      <c r="IQ181" s="18"/>
      <c r="IS181" s="18"/>
      <c r="IT181" s="18"/>
      <c r="IY181" s="473"/>
      <c r="IZ181" s="18"/>
      <c r="JA181" s="466"/>
      <c r="JB181" s="18"/>
      <c r="JC181" s="18"/>
      <c r="JH181" s="469"/>
      <c r="JI181" s="470"/>
      <c r="JQ181" s="469"/>
      <c r="JR181" s="470"/>
      <c r="JS181" s="471"/>
      <c r="JT181" s="470"/>
      <c r="JU181" s="470"/>
      <c r="JZ181" s="348"/>
      <c r="KA181" s="18"/>
      <c r="KC181" s="18"/>
      <c r="KD181" s="18"/>
      <c r="KI181" s="348"/>
      <c r="KJ181" s="18"/>
      <c r="KR181" s="348"/>
      <c r="KS181" s="18"/>
      <c r="LA181" s="476"/>
      <c r="LB181" s="18"/>
      <c r="LC181" s="471"/>
      <c r="LD181" s="18"/>
      <c r="LE181" s="18"/>
      <c r="LJ181" s="469"/>
      <c r="LK181" s="470"/>
      <c r="LL181" s="466"/>
      <c r="LM181" s="470"/>
      <c r="LN181" s="470"/>
      <c r="MB181" s="470"/>
      <c r="MC181" s="18"/>
      <c r="MD181" s="18"/>
      <c r="ME181" s="473"/>
      <c r="MG181" s="18"/>
      <c r="MK181" s="348"/>
      <c r="ML181" s="18"/>
      <c r="MM181" s="18"/>
      <c r="MN181" s="18"/>
      <c r="MO181" s="18"/>
      <c r="MT181" s="478"/>
      <c r="MU181" s="63"/>
      <c r="MV181" s="481"/>
      <c r="MW181" s="79"/>
      <c r="MX181" s="40"/>
      <c r="MZ181" s="18"/>
    </row>
    <row r="182" spans="1:364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1889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2378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4622</v>
      </c>
      <c r="BS182" s="3" t="s">
        <v>1426</v>
      </c>
      <c r="BT182" s="50"/>
      <c r="BV182" s="50"/>
      <c r="BX182" s="473"/>
      <c r="BY182" s="18"/>
      <c r="BZ182" s="466"/>
      <c r="CA182" s="50"/>
      <c r="CF182" s="50"/>
      <c r="CG182" s="18"/>
      <c r="CH182" s="466"/>
      <c r="CI182" s="18"/>
      <c r="CJ182" s="18"/>
      <c r="CK182" s="50"/>
      <c r="CO182" s="473"/>
      <c r="CP182" s="50"/>
      <c r="CQ182" s="466"/>
      <c r="CR182" s="18"/>
      <c r="CS182" s="18"/>
      <c r="CU182" s="50"/>
      <c r="CX182" s="473"/>
      <c r="CY182" s="18"/>
      <c r="CZ182" s="50"/>
      <c r="DA182" s="18"/>
      <c r="DB182" s="18"/>
      <c r="DF182" s="50"/>
      <c r="DG182" s="473"/>
      <c r="DH182" s="18"/>
      <c r="DI182" s="466"/>
      <c r="DJ182" s="50"/>
      <c r="DK182" s="475"/>
      <c r="DL182" s="1"/>
      <c r="DM182" s="467"/>
      <c r="DN182" s="1"/>
      <c r="DO182" s="50"/>
      <c r="DT182" s="473"/>
      <c r="DU182" s="18"/>
      <c r="DV182" s="466"/>
      <c r="DW182" s="18"/>
      <c r="DX182" s="18"/>
      <c r="EC182" s="473"/>
      <c r="ED182" s="18"/>
      <c r="EE182" s="466"/>
      <c r="EF182" s="18"/>
      <c r="EG182" s="18"/>
      <c r="EL182" s="473"/>
      <c r="EM182" s="18"/>
      <c r="EN182" s="466"/>
      <c r="EO182" s="18"/>
      <c r="EP182" s="18"/>
      <c r="EU182" s="473"/>
      <c r="EV182" s="18"/>
      <c r="EW182" s="466"/>
      <c r="EX182" s="18"/>
      <c r="EY182" s="18"/>
      <c r="FD182" s="473"/>
      <c r="FE182" s="18"/>
      <c r="FF182" s="466"/>
      <c r="FG182" s="18"/>
      <c r="FH182" s="18"/>
      <c r="FM182" s="476"/>
      <c r="FN182" s="18"/>
      <c r="FO182" s="466"/>
      <c r="FP182" s="18"/>
      <c r="FQ182" s="18"/>
      <c r="FV182" s="473"/>
      <c r="FW182" s="18"/>
      <c r="FX182" s="466"/>
      <c r="FY182" s="18"/>
      <c r="FZ182" s="18"/>
      <c r="GE182" s="473"/>
      <c r="GF182" s="18"/>
      <c r="GG182" s="466"/>
      <c r="GH182" s="18"/>
      <c r="GI182" s="18"/>
      <c r="GW182" s="476"/>
      <c r="GX182" s="18"/>
      <c r="GZ182" s="18"/>
      <c r="HA182" s="18"/>
      <c r="HF182" s="476"/>
      <c r="HG182" s="18"/>
      <c r="HI182" s="18"/>
      <c r="HJ182" s="18"/>
      <c r="HO182" s="18"/>
      <c r="HP182" s="468"/>
      <c r="HR182" s="18"/>
      <c r="HS182" s="18"/>
      <c r="HT182" s="18"/>
      <c r="IG182" s="473"/>
      <c r="IH182" s="18"/>
      <c r="IJ182" s="18"/>
      <c r="IK182" s="18"/>
      <c r="IP182" s="476"/>
      <c r="IQ182" s="18"/>
      <c r="IS182" s="18"/>
      <c r="IT182" s="18"/>
      <c r="IY182" s="473"/>
      <c r="IZ182" s="18"/>
      <c r="JA182" s="466"/>
      <c r="JB182" s="18"/>
      <c r="JC182" s="18"/>
      <c r="JH182" s="473"/>
      <c r="JI182" s="470"/>
      <c r="JQ182" s="473"/>
      <c r="JR182" s="470"/>
      <c r="JS182" s="471"/>
      <c r="JT182" s="470"/>
      <c r="JU182" s="470"/>
      <c r="JZ182" s="476"/>
      <c r="KA182" s="18"/>
      <c r="KC182" s="18"/>
      <c r="KD182" s="18"/>
      <c r="KI182" s="476"/>
      <c r="KJ182" s="18"/>
      <c r="KR182" s="476"/>
      <c r="KS182" s="18"/>
      <c r="LA182" s="18"/>
      <c r="LB182" s="18"/>
      <c r="LC182" s="471"/>
      <c r="LD182" s="18"/>
      <c r="LE182" s="18"/>
      <c r="LJ182" s="473"/>
      <c r="LK182" s="470"/>
      <c r="LL182" s="466"/>
      <c r="LM182" s="470"/>
      <c r="LN182" s="470"/>
      <c r="MB182" s="470"/>
      <c r="MC182" s="18"/>
      <c r="MD182" s="18"/>
      <c r="ME182" s="473"/>
      <c r="MG182" s="18"/>
      <c r="MK182" s="476"/>
      <c r="ML182" s="18"/>
      <c r="MM182" s="18"/>
      <c r="MN182" s="18"/>
      <c r="MO182" s="18"/>
      <c r="MT182" s="3"/>
      <c r="MU182" s="63"/>
      <c r="MV182" s="481"/>
      <c r="MW182" s="79"/>
      <c r="MX182" s="3"/>
      <c r="MZ182" s="18"/>
    </row>
    <row r="183" spans="1:364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1742</v>
      </c>
      <c r="AX183" s="18"/>
      <c r="AY183" s="89"/>
      <c r="AZ183" s="18"/>
      <c r="BA183" s="3"/>
      <c r="BB183" s="50"/>
      <c r="BC183"/>
      <c r="BE183" s="49" t="s">
        <v>2372</v>
      </c>
      <c r="BI183" s="18"/>
      <c r="BK183" s="50"/>
      <c r="BN183" s="49" t="s">
        <v>4600</v>
      </c>
      <c r="BQ183" s="89"/>
      <c r="BT183" s="50"/>
      <c r="BV183" s="50"/>
      <c r="BX183" s="473"/>
      <c r="BY183" s="18"/>
      <c r="BZ183" s="466"/>
      <c r="CA183" s="50"/>
      <c r="CF183" s="50"/>
      <c r="CG183" s="18"/>
      <c r="CH183" s="466"/>
      <c r="CI183" s="18"/>
      <c r="CJ183" s="18"/>
      <c r="CK183" s="50"/>
      <c r="CO183" s="473"/>
      <c r="CP183" s="50"/>
      <c r="CQ183" s="466"/>
      <c r="CR183" s="18"/>
      <c r="CS183" s="18"/>
      <c r="CU183" s="50"/>
      <c r="CX183" s="473"/>
      <c r="CY183" s="18"/>
      <c r="CZ183" s="50"/>
      <c r="DA183" s="18"/>
      <c r="DB183" s="18"/>
      <c r="DF183" s="50"/>
      <c r="DG183" s="473"/>
      <c r="DH183" s="18"/>
      <c r="DI183" s="466"/>
      <c r="DJ183" s="50"/>
      <c r="DK183" s="475"/>
      <c r="DL183" s="1"/>
      <c r="DM183" s="467"/>
      <c r="DN183" s="1"/>
      <c r="DO183" s="50"/>
      <c r="DT183" s="473"/>
      <c r="DU183" s="18"/>
      <c r="DV183" s="466"/>
      <c r="DW183" s="18"/>
      <c r="DX183" s="18"/>
      <c r="EC183" s="473"/>
      <c r="ED183" s="18"/>
      <c r="EE183" s="466"/>
      <c r="EF183" s="18"/>
      <c r="EG183" s="18"/>
      <c r="EL183" s="473"/>
      <c r="EM183" s="18"/>
      <c r="EN183" s="466"/>
      <c r="EO183" s="18"/>
      <c r="EP183" s="18"/>
      <c r="EU183" s="473"/>
      <c r="EV183" s="18"/>
      <c r="EW183" s="466"/>
      <c r="EX183" s="18"/>
      <c r="EY183" s="18"/>
      <c r="FD183" s="473"/>
      <c r="FE183" s="18"/>
      <c r="FF183" s="466"/>
      <c r="FG183" s="18"/>
      <c r="FH183" s="18"/>
      <c r="FM183" s="476"/>
      <c r="FN183" s="18"/>
      <c r="FO183" s="466"/>
      <c r="FP183" s="18"/>
      <c r="FQ183" s="18"/>
      <c r="FV183" s="473"/>
      <c r="FW183" s="18"/>
      <c r="FX183" s="466"/>
      <c r="FY183" s="18"/>
      <c r="FZ183" s="18"/>
      <c r="GE183" s="473"/>
      <c r="GF183" s="18"/>
      <c r="GG183" s="466"/>
      <c r="GH183" s="18"/>
      <c r="GI183" s="18"/>
      <c r="GW183" s="476"/>
      <c r="GX183" s="18"/>
      <c r="GZ183" s="18"/>
      <c r="HA183" s="18"/>
      <c r="HF183" s="476"/>
      <c r="HG183" s="18"/>
      <c r="HI183" s="18"/>
      <c r="HJ183" s="18"/>
      <c r="HO183" s="18"/>
      <c r="HP183" s="468"/>
      <c r="HR183" s="18"/>
      <c r="HS183" s="18"/>
      <c r="HT183" s="18"/>
      <c r="IG183" s="473"/>
      <c r="IH183" s="18"/>
      <c r="IJ183" s="18"/>
      <c r="IK183" s="18"/>
      <c r="IP183" s="476"/>
      <c r="IQ183" s="18"/>
      <c r="IS183" s="18"/>
      <c r="IT183" s="18"/>
      <c r="IY183" s="18"/>
      <c r="IZ183" s="18"/>
      <c r="JA183" s="466"/>
      <c r="JB183" s="18"/>
      <c r="JC183" s="18"/>
      <c r="JH183" s="473"/>
      <c r="JI183" s="470"/>
      <c r="JQ183" s="473"/>
      <c r="JR183" s="470"/>
      <c r="JS183" s="471"/>
      <c r="JT183" s="470"/>
      <c r="JU183" s="470"/>
      <c r="JZ183" s="476"/>
      <c r="KA183" s="18"/>
      <c r="KC183" s="18"/>
      <c r="KD183" s="18"/>
      <c r="KI183" s="476"/>
      <c r="KJ183" s="18"/>
      <c r="KR183" s="476"/>
      <c r="KS183" s="18"/>
      <c r="LA183" s="348"/>
      <c r="LB183" s="18"/>
      <c r="LC183" s="471"/>
      <c r="LD183" s="18"/>
      <c r="LE183" s="18"/>
      <c r="LJ183" s="473"/>
      <c r="LK183" s="470"/>
      <c r="LL183" s="466"/>
      <c r="LM183" s="470"/>
      <c r="LN183" s="470"/>
      <c r="MB183" s="470"/>
      <c r="MC183" s="18"/>
      <c r="MD183" s="18"/>
      <c r="ME183" s="473"/>
      <c r="MG183" s="18"/>
      <c r="MK183" s="476"/>
      <c r="ML183" s="18"/>
      <c r="MM183" s="18"/>
      <c r="MN183" s="18"/>
      <c r="MO183" s="18"/>
      <c r="MT183" s="60"/>
      <c r="MU183" s="3"/>
      <c r="MV183" s="481"/>
      <c r="MW183" s="79"/>
      <c r="MX183" s="40"/>
      <c r="MZ183" s="18"/>
    </row>
    <row r="184" spans="1:364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1890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2379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4623</v>
      </c>
      <c r="BS184" s="3" t="s">
        <v>1427</v>
      </c>
      <c r="BT184" s="50"/>
      <c r="BV184" s="50"/>
      <c r="BX184" s="473"/>
      <c r="BY184" s="18"/>
      <c r="BZ184" s="466"/>
      <c r="CA184" s="50"/>
      <c r="CF184" s="50"/>
      <c r="CG184" s="18"/>
      <c r="CH184" s="466"/>
      <c r="CI184" s="18"/>
      <c r="CJ184" s="18"/>
      <c r="CK184" s="50"/>
      <c r="CO184" s="473"/>
      <c r="CP184" s="50"/>
      <c r="CQ184" s="466"/>
      <c r="CR184" s="18"/>
      <c r="CS184" s="18"/>
      <c r="CU184" s="50"/>
      <c r="CX184" s="473"/>
      <c r="CY184" s="18"/>
      <c r="CZ184" s="50"/>
      <c r="DA184" s="18"/>
      <c r="DB184" s="18"/>
      <c r="DF184" s="50"/>
      <c r="DG184" s="473"/>
      <c r="DH184" s="18"/>
      <c r="DI184" s="466"/>
      <c r="DJ184" s="50"/>
      <c r="DK184" s="475"/>
      <c r="DL184" s="1"/>
      <c r="DM184" s="467"/>
      <c r="DN184" s="1"/>
      <c r="DO184" s="50"/>
      <c r="DT184" s="473"/>
      <c r="DU184" s="18"/>
      <c r="DV184" s="466"/>
      <c r="DW184" s="18"/>
      <c r="DX184" s="18"/>
      <c r="EC184" s="473"/>
      <c r="ED184" s="18"/>
      <c r="EE184" s="466"/>
      <c r="EF184" s="18"/>
      <c r="EG184" s="18"/>
      <c r="EL184" s="473"/>
      <c r="EM184" s="18"/>
      <c r="EN184" s="466"/>
      <c r="EO184" s="18"/>
      <c r="EP184" s="18"/>
      <c r="EU184" s="473"/>
      <c r="EV184" s="18"/>
      <c r="EW184" s="466"/>
      <c r="EX184" s="18"/>
      <c r="EY184" s="18"/>
      <c r="FD184" s="473"/>
      <c r="FE184" s="18"/>
      <c r="FF184" s="466"/>
      <c r="FG184" s="18"/>
      <c r="FH184" s="18"/>
      <c r="FM184" s="476"/>
      <c r="FN184" s="18"/>
      <c r="FO184" s="466"/>
      <c r="FP184" s="18"/>
      <c r="FQ184" s="18"/>
      <c r="FV184" s="473"/>
      <c r="FW184" s="18"/>
      <c r="FX184" s="466"/>
      <c r="FY184" s="18"/>
      <c r="FZ184" s="18"/>
      <c r="GE184" s="473"/>
      <c r="GF184" s="18"/>
      <c r="GG184" s="466"/>
      <c r="GH184" s="18"/>
      <c r="GI184" s="18"/>
      <c r="GW184" s="476"/>
      <c r="GX184" s="18"/>
      <c r="GZ184" s="18"/>
      <c r="HA184" s="18"/>
      <c r="HF184" s="476"/>
      <c r="HG184" s="18"/>
      <c r="HI184" s="18"/>
      <c r="HJ184" s="18"/>
      <c r="HO184" s="18"/>
      <c r="HP184" s="468"/>
      <c r="HR184" s="18"/>
      <c r="HS184" s="18"/>
      <c r="HT184" s="18"/>
      <c r="IG184" s="473"/>
      <c r="IH184" s="18"/>
      <c r="IJ184" s="18"/>
      <c r="IK184" s="18"/>
      <c r="IP184" s="476"/>
      <c r="IQ184" s="18"/>
      <c r="IS184" s="18"/>
      <c r="IT184" s="18"/>
      <c r="IY184" s="348"/>
      <c r="IZ184" s="18"/>
      <c r="JA184" s="466"/>
      <c r="JB184" s="18"/>
      <c r="JC184" s="18"/>
      <c r="JH184" s="473"/>
      <c r="JI184" s="470"/>
      <c r="JQ184" s="473"/>
      <c r="JR184" s="470"/>
      <c r="JS184" s="471"/>
      <c r="JT184" s="470"/>
      <c r="JU184" s="470"/>
      <c r="JZ184" s="476"/>
      <c r="KA184" s="18"/>
      <c r="KC184" s="18"/>
      <c r="KD184" s="18"/>
      <c r="KI184" s="476"/>
      <c r="KJ184" s="18"/>
      <c r="KR184" s="476"/>
      <c r="KS184" s="18"/>
      <c r="LA184" s="18"/>
      <c r="LB184" s="18"/>
      <c r="LC184" s="471"/>
      <c r="LD184" s="18"/>
      <c r="LE184" s="18"/>
      <c r="LJ184" s="473"/>
      <c r="LK184" s="470"/>
      <c r="LL184" s="466"/>
      <c r="LM184" s="470"/>
      <c r="LN184" s="470"/>
      <c r="MB184" s="470"/>
      <c r="MC184" s="18"/>
      <c r="MD184" s="18"/>
      <c r="ME184" s="473"/>
      <c r="MG184" s="18"/>
      <c r="MK184" s="476"/>
      <c r="ML184" s="18"/>
      <c r="MM184" s="18"/>
      <c r="MN184" s="18"/>
      <c r="MO184" s="18"/>
      <c r="MT184" s="3"/>
      <c r="MU184" s="3"/>
      <c r="MV184" s="481"/>
      <c r="MW184" s="79"/>
      <c r="MX184" s="40"/>
      <c r="MZ184" s="18"/>
    </row>
    <row r="185" spans="1:364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1742</v>
      </c>
      <c r="AX185" s="18"/>
      <c r="AY185" s="89"/>
      <c r="AZ185" s="18"/>
      <c r="BA185" s="3"/>
      <c r="BB185" s="50"/>
      <c r="BC185"/>
      <c r="BE185" s="49" t="s">
        <v>2372</v>
      </c>
      <c r="BI185" s="18"/>
      <c r="BK185" s="50"/>
      <c r="BN185" s="49" t="s">
        <v>4600</v>
      </c>
      <c r="BQ185" s="89"/>
      <c r="BT185" s="50"/>
      <c r="BV185" s="50"/>
      <c r="BX185" s="348"/>
      <c r="BY185" s="18"/>
      <c r="BZ185" s="466"/>
      <c r="CA185" s="50"/>
      <c r="CF185" s="50"/>
      <c r="CG185" s="18"/>
      <c r="CH185" s="466"/>
      <c r="CI185" s="18"/>
      <c r="CJ185" s="18"/>
      <c r="CK185" s="50"/>
      <c r="CO185" s="348"/>
      <c r="CP185" s="50"/>
      <c r="CQ185" s="466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73"/>
      <c r="DH185" s="18"/>
      <c r="DI185" s="466"/>
      <c r="DJ185" s="50"/>
      <c r="DK185" s="475"/>
      <c r="DL185" s="1"/>
      <c r="DM185" s="467"/>
      <c r="DN185" s="1"/>
      <c r="DO185" s="50"/>
      <c r="DT185" s="348"/>
      <c r="DU185" s="18"/>
      <c r="DV185" s="466"/>
      <c r="DW185" s="18"/>
      <c r="DX185" s="18"/>
      <c r="EC185" s="348"/>
      <c r="ED185" s="18"/>
      <c r="EE185" s="466"/>
      <c r="EF185" s="18"/>
      <c r="EG185" s="18"/>
      <c r="EL185" s="348"/>
      <c r="EM185" s="18"/>
      <c r="EN185" s="466"/>
      <c r="EO185" s="18"/>
      <c r="EP185" s="18"/>
      <c r="EU185" s="348"/>
      <c r="EV185" s="18"/>
      <c r="EW185" s="466"/>
      <c r="EX185" s="18"/>
      <c r="EY185" s="18"/>
      <c r="FD185" s="348"/>
      <c r="FE185" s="18"/>
      <c r="FF185" s="466"/>
      <c r="FG185" s="18"/>
      <c r="FH185" s="18"/>
      <c r="FM185" s="348"/>
      <c r="FN185" s="18"/>
      <c r="FO185" s="466"/>
      <c r="FP185" s="18"/>
      <c r="FQ185" s="18"/>
      <c r="FV185" s="348"/>
      <c r="FW185" s="18"/>
      <c r="FX185" s="466"/>
      <c r="FY185" s="18"/>
      <c r="FZ185" s="18"/>
      <c r="GE185" s="348"/>
      <c r="GF185" s="18"/>
      <c r="GG185" s="466"/>
      <c r="GH185" s="18"/>
      <c r="GI185" s="18"/>
      <c r="GW185" s="348"/>
      <c r="GX185" s="18"/>
      <c r="GZ185" s="18"/>
      <c r="HA185" s="18"/>
      <c r="HF185" s="348"/>
      <c r="HG185" s="18"/>
      <c r="HI185" s="18"/>
      <c r="HJ185" s="18"/>
      <c r="HO185" s="18"/>
      <c r="HP185" s="468"/>
      <c r="HR185" s="18"/>
      <c r="HS185" s="18"/>
      <c r="HT185" s="18"/>
      <c r="IG185" s="348"/>
      <c r="IH185" s="18"/>
      <c r="IJ185" s="18"/>
      <c r="IK185" s="18"/>
      <c r="IP185" s="348"/>
      <c r="IQ185" s="18"/>
      <c r="IS185" s="18"/>
      <c r="IT185" s="18"/>
      <c r="IY185" s="18"/>
      <c r="IZ185" s="18"/>
      <c r="JA185" s="466"/>
      <c r="JB185" s="18"/>
      <c r="JC185" s="18"/>
      <c r="JH185" s="469"/>
      <c r="JI185" s="470"/>
      <c r="JQ185" s="469"/>
      <c r="JR185" s="470"/>
      <c r="JS185" s="471"/>
      <c r="JT185" s="470"/>
      <c r="JU185" s="470"/>
      <c r="JZ185" s="348"/>
      <c r="KA185" s="18"/>
      <c r="KC185" s="18"/>
      <c r="KD185" s="18"/>
      <c r="KI185" s="348"/>
      <c r="KJ185" s="18"/>
      <c r="KR185" s="348"/>
      <c r="KS185" s="18"/>
      <c r="LA185" s="18"/>
      <c r="LB185" s="18"/>
      <c r="LC185" s="472"/>
      <c r="LD185" s="18"/>
      <c r="LE185" s="18"/>
      <c r="LJ185" s="469"/>
      <c r="LK185" s="470"/>
      <c r="LL185" s="466"/>
      <c r="LM185" s="470"/>
      <c r="LN185" s="470"/>
      <c r="MB185" s="470"/>
      <c r="MC185" s="18"/>
      <c r="MD185" s="18"/>
      <c r="ME185" s="473"/>
      <c r="MG185" s="18"/>
      <c r="MK185" s="348"/>
      <c r="ML185" s="18"/>
      <c r="MM185" s="18"/>
      <c r="MN185" s="18"/>
      <c r="MO185" s="18"/>
      <c r="MT185" s="3"/>
      <c r="MU185" s="3"/>
      <c r="MV185" s="474"/>
      <c r="MW185" s="79"/>
      <c r="MX185" s="3"/>
      <c r="MZ185" s="18"/>
    </row>
    <row r="186" spans="1:364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1891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2380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4624</v>
      </c>
      <c r="BS186" s="3" t="s">
        <v>1428</v>
      </c>
      <c r="BT186" s="50"/>
      <c r="BV186" s="50"/>
      <c r="BX186" s="18"/>
      <c r="BY186" s="18"/>
      <c r="BZ186" s="466"/>
      <c r="CA186" s="50"/>
      <c r="CF186" s="50"/>
      <c r="CG186" s="18"/>
      <c r="CH186" s="466"/>
      <c r="CI186" s="18"/>
      <c r="CJ186" s="18"/>
      <c r="CK186" s="50"/>
      <c r="CO186" s="18"/>
      <c r="CP186" s="50"/>
      <c r="CQ186" s="466"/>
      <c r="CR186" s="18"/>
      <c r="CS186" s="18"/>
      <c r="CU186" s="50"/>
      <c r="CX186" s="18"/>
      <c r="CY186" s="18"/>
      <c r="CZ186" s="50"/>
      <c r="DA186" s="18"/>
      <c r="DB186" s="18"/>
      <c r="DF186" s="50"/>
      <c r="DG186" s="473"/>
      <c r="DH186" s="18"/>
      <c r="DI186" s="466"/>
      <c r="DJ186" s="50"/>
      <c r="DK186" s="475"/>
      <c r="DL186" s="1"/>
      <c r="DM186" s="467"/>
      <c r="DN186" s="1"/>
      <c r="DO186" s="50"/>
      <c r="DT186" s="18"/>
      <c r="DU186" s="18"/>
      <c r="DV186" s="466"/>
      <c r="DW186" s="18"/>
      <c r="DX186" s="18"/>
      <c r="EC186" s="18"/>
      <c r="ED186" s="18"/>
      <c r="EE186" s="466"/>
      <c r="EF186" s="18"/>
      <c r="EG186" s="18"/>
      <c r="EL186" s="18"/>
      <c r="EM186" s="18"/>
      <c r="EN186" s="466"/>
      <c r="EO186" s="18"/>
      <c r="EP186" s="18"/>
      <c r="EU186" s="18"/>
      <c r="EV186" s="18"/>
      <c r="EW186" s="466"/>
      <c r="EX186" s="18"/>
      <c r="EY186" s="18"/>
      <c r="FD186" s="18"/>
      <c r="FE186" s="18"/>
      <c r="FF186" s="466"/>
      <c r="FG186" s="18"/>
      <c r="FH186" s="18"/>
      <c r="FM186" s="18"/>
      <c r="FN186" s="18"/>
      <c r="FO186" s="466"/>
      <c r="FP186" s="18"/>
      <c r="FQ186" s="18"/>
      <c r="FV186" s="18"/>
      <c r="FW186" s="18"/>
      <c r="FX186" s="466"/>
      <c r="FY186" s="18"/>
      <c r="FZ186" s="18"/>
      <c r="GE186" s="18"/>
      <c r="GF186" s="18"/>
      <c r="GG186" s="466"/>
      <c r="GH186" s="18"/>
      <c r="GI186" s="18"/>
      <c r="GW186" s="18"/>
      <c r="GX186" s="18"/>
      <c r="GZ186" s="18"/>
      <c r="HA186" s="18"/>
      <c r="HF186" s="18"/>
      <c r="HG186" s="18"/>
      <c r="HI186" s="18"/>
      <c r="HJ186" s="18"/>
      <c r="HO186" s="18"/>
      <c r="HP186" s="468"/>
      <c r="HR186" s="18"/>
      <c r="HS186" s="18"/>
      <c r="HT186" s="18"/>
      <c r="IG186" s="18"/>
      <c r="IH186" s="18"/>
      <c r="IJ186" s="18"/>
      <c r="IK186" s="18"/>
      <c r="IP186" s="18"/>
      <c r="IQ186" s="18"/>
      <c r="IS186" s="18"/>
      <c r="IT186" s="18"/>
      <c r="IY186" s="18"/>
      <c r="IZ186" s="18"/>
      <c r="JA186" s="477"/>
      <c r="JB186" s="18"/>
      <c r="JC186" s="18"/>
      <c r="JH186" s="470"/>
      <c r="JI186" s="470"/>
      <c r="JQ186" s="470"/>
      <c r="JR186" s="470"/>
      <c r="JS186" s="471"/>
      <c r="JT186" s="470"/>
      <c r="JU186" s="470"/>
      <c r="JZ186" s="18"/>
      <c r="KA186" s="18"/>
      <c r="KC186" s="18"/>
      <c r="KD186" s="18"/>
      <c r="KI186" s="18"/>
      <c r="KJ186" s="18"/>
      <c r="KR186" s="18"/>
      <c r="KS186" s="18"/>
      <c r="LA186" s="18"/>
      <c r="LB186" s="18"/>
      <c r="LC186" s="471"/>
      <c r="LD186" s="18"/>
      <c r="LE186" s="18"/>
      <c r="LJ186" s="470"/>
      <c r="LK186" s="470"/>
      <c r="LL186" s="466"/>
      <c r="LM186" s="470"/>
      <c r="LN186" s="470"/>
      <c r="MB186" s="470"/>
      <c r="MC186" s="18"/>
      <c r="MD186" s="18"/>
      <c r="ME186" s="473"/>
      <c r="MG186" s="18"/>
      <c r="MK186" s="18"/>
      <c r="ML186" s="18"/>
      <c r="MM186" s="18"/>
      <c r="MN186" s="18"/>
      <c r="MO186" s="18"/>
      <c r="MT186" s="3"/>
      <c r="MU186" s="63"/>
      <c r="MV186" s="481"/>
      <c r="MW186" s="79"/>
      <c r="MX186" s="3"/>
      <c r="MZ186" s="18"/>
    </row>
    <row r="187" spans="1:364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1742</v>
      </c>
      <c r="AX187" s="18"/>
      <c r="AY187" s="89"/>
      <c r="AZ187" s="18"/>
      <c r="BA187" s="3"/>
      <c r="BB187" s="50"/>
      <c r="BC187"/>
      <c r="BE187" s="49" t="s">
        <v>2353</v>
      </c>
      <c r="BI187" s="18"/>
      <c r="BK187" s="50"/>
      <c r="BN187" s="49" t="s">
        <v>4600</v>
      </c>
      <c r="BQ187" s="89"/>
      <c r="BT187" s="50"/>
      <c r="BV187" s="50"/>
      <c r="BX187" s="348"/>
      <c r="BY187" s="18"/>
      <c r="BZ187" s="466"/>
      <c r="CA187" s="50"/>
      <c r="CF187" s="50"/>
      <c r="CG187" s="18"/>
      <c r="CH187" s="466"/>
      <c r="CI187" s="18"/>
      <c r="CJ187" s="18"/>
      <c r="CK187" s="50"/>
      <c r="CO187" s="348"/>
      <c r="CP187" s="50"/>
      <c r="CQ187" s="466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73"/>
      <c r="DH187" s="18"/>
      <c r="DI187" s="466"/>
      <c r="DJ187" s="50"/>
      <c r="DK187" s="475"/>
      <c r="DL187" s="1"/>
      <c r="DM187" s="467"/>
      <c r="DN187" s="1"/>
      <c r="DO187" s="50"/>
      <c r="DT187" s="348"/>
      <c r="DU187" s="18"/>
      <c r="DV187" s="466"/>
      <c r="DW187" s="18"/>
      <c r="DX187" s="18"/>
      <c r="EC187" s="348"/>
      <c r="ED187" s="18"/>
      <c r="EE187" s="466"/>
      <c r="EF187" s="18"/>
      <c r="EG187" s="18"/>
      <c r="EL187" s="348"/>
      <c r="EM187" s="18"/>
      <c r="EN187" s="466"/>
      <c r="EO187" s="18"/>
      <c r="EP187" s="18"/>
      <c r="EU187" s="348"/>
      <c r="EV187" s="18"/>
      <c r="EW187" s="466"/>
      <c r="EX187" s="18"/>
      <c r="EY187" s="18"/>
      <c r="FD187" s="348"/>
      <c r="FE187" s="18"/>
      <c r="FF187" s="466"/>
      <c r="FG187" s="18"/>
      <c r="FH187" s="18"/>
      <c r="FM187" s="348"/>
      <c r="FN187" s="18"/>
      <c r="FO187" s="466"/>
      <c r="FP187" s="18"/>
      <c r="FQ187" s="18"/>
      <c r="FV187" s="348"/>
      <c r="FW187" s="18"/>
      <c r="FX187" s="466"/>
      <c r="FY187" s="18"/>
      <c r="FZ187" s="18"/>
      <c r="GE187" s="348"/>
      <c r="GF187" s="18"/>
      <c r="GG187" s="466"/>
      <c r="GH187" s="18"/>
      <c r="GI187" s="18"/>
      <c r="GW187" s="348"/>
      <c r="GX187" s="18"/>
      <c r="GZ187" s="18"/>
      <c r="HA187" s="18"/>
      <c r="HF187" s="348"/>
      <c r="HG187" s="18"/>
      <c r="HI187" s="18"/>
      <c r="HJ187" s="18"/>
      <c r="HO187" s="18"/>
      <c r="HP187" s="468"/>
      <c r="HR187" s="18"/>
      <c r="HS187" s="18"/>
      <c r="HT187" s="18"/>
      <c r="IG187" s="348"/>
      <c r="IH187" s="18"/>
      <c r="IJ187" s="18"/>
      <c r="IK187" s="18"/>
      <c r="IP187" s="348"/>
      <c r="IQ187" s="18"/>
      <c r="IS187" s="18"/>
      <c r="IT187" s="18"/>
      <c r="IY187" s="18"/>
      <c r="IZ187" s="18"/>
      <c r="JA187" s="466"/>
      <c r="JB187" s="18"/>
      <c r="JC187" s="18"/>
      <c r="JH187" s="469"/>
      <c r="JI187" s="470"/>
      <c r="JQ187" s="469"/>
      <c r="JR187" s="470"/>
      <c r="JS187" s="471"/>
      <c r="JT187" s="470"/>
      <c r="JU187" s="470"/>
      <c r="JZ187" s="348"/>
      <c r="KA187" s="18"/>
      <c r="KC187" s="18"/>
      <c r="KD187" s="18"/>
      <c r="KI187" s="348"/>
      <c r="KJ187" s="18"/>
      <c r="KR187" s="348"/>
      <c r="KS187" s="18"/>
      <c r="LA187" s="348"/>
      <c r="LB187" s="18"/>
      <c r="LC187" s="471"/>
      <c r="LD187" s="18"/>
      <c r="LE187" s="18"/>
      <c r="LJ187" s="469"/>
      <c r="LK187" s="470"/>
      <c r="LL187" s="466"/>
      <c r="LM187" s="470"/>
      <c r="LN187" s="470"/>
      <c r="MB187" s="470"/>
      <c r="MC187" s="18"/>
      <c r="MD187" s="18"/>
      <c r="ME187" s="473"/>
      <c r="MG187" s="18"/>
      <c r="MK187" s="348"/>
      <c r="ML187" s="18"/>
      <c r="MM187" s="18"/>
      <c r="MN187" s="18"/>
      <c r="MO187" s="18"/>
      <c r="MT187" s="60"/>
      <c r="MU187" s="63"/>
      <c r="MV187" s="480"/>
      <c r="MW187" s="79"/>
      <c r="MX187" s="3"/>
      <c r="MZ187" s="18"/>
    </row>
    <row r="188" spans="1:364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1892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2381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4625</v>
      </c>
      <c r="BS188" s="3" t="s">
        <v>1429</v>
      </c>
      <c r="BT188" s="50"/>
      <c r="BV188" s="50"/>
      <c r="BX188" s="18"/>
      <c r="BY188" s="18"/>
      <c r="BZ188" s="466"/>
      <c r="CA188" s="50"/>
      <c r="CF188" s="50"/>
      <c r="CG188" s="18"/>
      <c r="CH188" s="466"/>
      <c r="CI188" s="18"/>
      <c r="CJ188" s="18"/>
      <c r="CK188" s="50"/>
      <c r="CO188" s="18"/>
      <c r="CP188" s="50"/>
      <c r="CQ188" s="466"/>
      <c r="CR188" s="18"/>
      <c r="CS188" s="18"/>
      <c r="CU188" s="50"/>
      <c r="CX188" s="18"/>
      <c r="CY188" s="18"/>
      <c r="CZ188" s="50"/>
      <c r="DA188" s="18"/>
      <c r="DB188" s="18"/>
      <c r="DF188" s="50"/>
      <c r="DG188" s="473"/>
      <c r="DH188" s="18"/>
      <c r="DI188" s="466"/>
      <c r="DJ188" s="50"/>
      <c r="DK188" s="475"/>
      <c r="DL188" s="1"/>
      <c r="DM188" s="467"/>
      <c r="DN188" s="1"/>
      <c r="DO188" s="50"/>
      <c r="DT188" s="18"/>
      <c r="DU188" s="18"/>
      <c r="DV188" s="466"/>
      <c r="DW188" s="18"/>
      <c r="DX188" s="18"/>
      <c r="EC188" s="18"/>
      <c r="ED188" s="18"/>
      <c r="EE188" s="466"/>
      <c r="EF188" s="18"/>
      <c r="EG188" s="18"/>
      <c r="EL188" s="18"/>
      <c r="EM188" s="18"/>
      <c r="EN188" s="466"/>
      <c r="EO188" s="18"/>
      <c r="EP188" s="18"/>
      <c r="EU188" s="18"/>
      <c r="EV188" s="18"/>
      <c r="EW188" s="466"/>
      <c r="EX188" s="18"/>
      <c r="EY188" s="18"/>
      <c r="FD188" s="18"/>
      <c r="FE188" s="18"/>
      <c r="FF188" s="466"/>
      <c r="FG188" s="18"/>
      <c r="FH188" s="18"/>
      <c r="FM188" s="18"/>
      <c r="FN188" s="18"/>
      <c r="FO188" s="466"/>
      <c r="FP188" s="18"/>
      <c r="FQ188" s="18"/>
      <c r="FV188" s="18"/>
      <c r="FW188" s="18"/>
      <c r="FX188" s="466"/>
      <c r="FY188" s="18"/>
      <c r="FZ188" s="18"/>
      <c r="GE188" s="18"/>
      <c r="GF188" s="18"/>
      <c r="GG188" s="466"/>
      <c r="GH188" s="18"/>
      <c r="GI188" s="18"/>
      <c r="GW188" s="18"/>
      <c r="GX188" s="18"/>
      <c r="GZ188" s="18"/>
      <c r="HA188" s="18"/>
      <c r="HF188" s="18"/>
      <c r="HG188" s="18"/>
      <c r="HI188" s="18"/>
      <c r="HJ188" s="18"/>
      <c r="HO188" s="18"/>
      <c r="HP188" s="468"/>
      <c r="HR188" s="18"/>
      <c r="HS188" s="18"/>
      <c r="HT188" s="18"/>
      <c r="IG188" s="18"/>
      <c r="IH188" s="18"/>
      <c r="IJ188" s="18"/>
      <c r="IK188" s="18"/>
      <c r="IP188" s="18"/>
      <c r="IQ188" s="18"/>
      <c r="IS188" s="18"/>
      <c r="IT188" s="18"/>
      <c r="IY188" s="348"/>
      <c r="IZ188" s="18"/>
      <c r="JA188" s="466"/>
      <c r="JB188" s="18"/>
      <c r="JC188" s="18"/>
      <c r="JH188" s="470"/>
      <c r="JI188" s="470"/>
      <c r="JQ188" s="470"/>
      <c r="JR188" s="470"/>
      <c r="JS188" s="471"/>
      <c r="JT188" s="470"/>
      <c r="JU188" s="470"/>
      <c r="JZ188" s="18"/>
      <c r="KA188" s="18"/>
      <c r="KC188" s="18"/>
      <c r="KD188" s="18"/>
      <c r="KI188" s="18"/>
      <c r="KJ188" s="18"/>
      <c r="KR188" s="18"/>
      <c r="KS188" s="18"/>
      <c r="LA188" s="18"/>
      <c r="LB188" s="18"/>
      <c r="LC188" s="471"/>
      <c r="LD188" s="18"/>
      <c r="LE188" s="18"/>
      <c r="LJ188" s="470"/>
      <c r="LK188" s="470"/>
      <c r="LL188" s="466"/>
      <c r="LM188" s="470"/>
      <c r="LN188" s="470"/>
      <c r="MB188" s="470"/>
      <c r="MC188" s="18"/>
      <c r="MD188" s="18"/>
      <c r="ME188" s="473"/>
      <c r="MG188" s="18"/>
      <c r="MK188" s="18"/>
      <c r="ML188" s="18"/>
      <c r="MM188" s="18"/>
      <c r="MN188" s="18"/>
      <c r="MO188" s="18"/>
      <c r="MU188" s="3"/>
      <c r="MV188" s="481"/>
      <c r="MW188" s="79"/>
      <c r="MX188" s="3"/>
      <c r="MZ188" s="18"/>
    </row>
    <row r="189" spans="1:364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1740</v>
      </c>
      <c r="AX189" s="18"/>
      <c r="AY189" s="89"/>
      <c r="AZ189" s="18"/>
      <c r="BA189" s="3"/>
      <c r="BB189" s="50"/>
      <c r="BC189"/>
      <c r="BE189" s="48" t="s">
        <v>2353</v>
      </c>
      <c r="BI189" s="18"/>
      <c r="BK189" s="50"/>
      <c r="BN189" s="49" t="s">
        <v>4620</v>
      </c>
      <c r="BQ189" s="89"/>
      <c r="BT189" s="50"/>
      <c r="BV189" s="50"/>
      <c r="BX189" s="18"/>
      <c r="BY189" s="18"/>
      <c r="BZ189" s="466"/>
      <c r="CA189" s="50"/>
      <c r="CF189" s="50"/>
      <c r="CG189" s="18"/>
      <c r="CH189" s="466"/>
      <c r="CI189" s="18"/>
      <c r="CJ189" s="18"/>
      <c r="CK189" s="50"/>
      <c r="CO189" s="18"/>
      <c r="CP189" s="50"/>
      <c r="CQ189" s="466"/>
      <c r="CR189" s="18"/>
      <c r="CS189" s="18"/>
      <c r="CU189" s="50"/>
      <c r="CX189" s="18"/>
      <c r="CY189" s="18"/>
      <c r="CZ189" s="50"/>
      <c r="DA189" s="18"/>
      <c r="DB189" s="18"/>
      <c r="DF189" s="50"/>
      <c r="DG189" s="473"/>
      <c r="DH189" s="18"/>
      <c r="DI189" s="466"/>
      <c r="DJ189" s="50"/>
      <c r="DK189" s="475"/>
      <c r="DL189" s="1"/>
      <c r="DM189" s="467"/>
      <c r="DN189" s="1"/>
      <c r="DO189" s="50"/>
      <c r="DT189" s="18"/>
      <c r="DU189" s="18"/>
      <c r="DV189" s="466"/>
      <c r="DW189" s="18"/>
      <c r="DX189" s="18"/>
      <c r="EC189" s="18"/>
      <c r="ED189" s="18"/>
      <c r="EE189" s="466"/>
      <c r="EF189" s="18"/>
      <c r="EG189" s="18"/>
      <c r="EL189" s="18"/>
      <c r="EM189" s="18"/>
      <c r="EN189" s="466"/>
      <c r="EO189" s="18"/>
      <c r="EP189" s="18"/>
      <c r="EU189" s="18"/>
      <c r="EV189" s="18"/>
      <c r="EW189" s="466"/>
      <c r="EX189" s="18"/>
      <c r="EY189" s="18"/>
      <c r="FD189" s="18"/>
      <c r="FE189" s="18"/>
      <c r="FF189" s="466"/>
      <c r="FG189" s="18"/>
      <c r="FH189" s="18"/>
      <c r="FM189" s="18"/>
      <c r="FN189" s="18"/>
      <c r="FO189" s="466"/>
      <c r="FP189" s="18"/>
      <c r="FQ189" s="18"/>
      <c r="FV189" s="18"/>
      <c r="FW189" s="18"/>
      <c r="FX189" s="466"/>
      <c r="FY189" s="18"/>
      <c r="FZ189" s="18"/>
      <c r="GE189" s="18"/>
      <c r="GF189" s="18"/>
      <c r="GG189" s="466"/>
      <c r="GH189" s="18"/>
      <c r="GI189" s="18"/>
      <c r="GW189" s="18"/>
      <c r="GX189" s="18"/>
      <c r="GZ189" s="18"/>
      <c r="HA189" s="18"/>
      <c r="HF189" s="18"/>
      <c r="HG189" s="18"/>
      <c r="HI189" s="18"/>
      <c r="HJ189" s="18"/>
      <c r="HO189" s="18"/>
      <c r="HP189" s="468"/>
      <c r="HR189" s="18"/>
      <c r="HS189" s="18"/>
      <c r="HT189" s="18"/>
      <c r="IG189" s="18"/>
      <c r="IH189" s="18"/>
      <c r="IJ189" s="18"/>
      <c r="IK189" s="18"/>
      <c r="IP189" s="18"/>
      <c r="IQ189" s="18"/>
      <c r="IS189" s="18"/>
      <c r="IT189" s="18"/>
      <c r="IY189" s="18"/>
      <c r="IZ189" s="18"/>
      <c r="JA189" s="466"/>
      <c r="JB189" s="18"/>
      <c r="JC189" s="18"/>
      <c r="JH189" s="470"/>
      <c r="JI189" s="470"/>
      <c r="JQ189" s="470"/>
      <c r="JR189" s="470"/>
      <c r="JS189" s="471"/>
      <c r="JT189" s="470"/>
      <c r="JU189" s="470"/>
      <c r="JZ189" s="18"/>
      <c r="KA189" s="18"/>
      <c r="KC189" s="18"/>
      <c r="KD189" s="18"/>
      <c r="KI189" s="18"/>
      <c r="KJ189" s="18"/>
      <c r="KR189" s="18"/>
      <c r="KS189" s="18"/>
      <c r="LA189" s="18"/>
      <c r="LB189" s="18"/>
      <c r="LC189" s="471"/>
      <c r="LD189" s="18"/>
      <c r="LE189" s="18"/>
      <c r="LJ189" s="470"/>
      <c r="LK189" s="470"/>
      <c r="LL189" s="466"/>
      <c r="LM189" s="470"/>
      <c r="LN189" s="470"/>
      <c r="MB189" s="470"/>
      <c r="MC189" s="18"/>
      <c r="MD189" s="18"/>
      <c r="ME189" s="473"/>
      <c r="MG189" s="18"/>
      <c r="MK189" s="18"/>
      <c r="ML189" s="18"/>
      <c r="MM189" s="18"/>
      <c r="MN189" s="18"/>
      <c r="MO189" s="18"/>
      <c r="MT189" s="3"/>
      <c r="MU189" s="63"/>
      <c r="MV189" s="481"/>
      <c r="MW189" s="79"/>
      <c r="MX189" s="3"/>
      <c r="MZ189" s="18"/>
    </row>
    <row r="190" spans="1:364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1893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2382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4626</v>
      </c>
      <c r="BS190" s="3" t="s">
        <v>1430</v>
      </c>
      <c r="BT190" s="50"/>
      <c r="BV190" s="50"/>
      <c r="BX190" s="18"/>
      <c r="BY190" s="18"/>
      <c r="BZ190" s="466"/>
      <c r="CA190" s="50"/>
      <c r="CF190" s="50"/>
      <c r="CG190" s="18"/>
      <c r="CH190" s="466"/>
      <c r="CI190" s="18"/>
      <c r="CJ190" s="18"/>
      <c r="CK190" s="50"/>
      <c r="CO190" s="18"/>
      <c r="CP190" s="50"/>
      <c r="CQ190" s="466"/>
      <c r="CR190" s="18"/>
      <c r="CS190" s="18"/>
      <c r="CU190" s="50"/>
      <c r="CX190" s="18"/>
      <c r="CY190" s="18"/>
      <c r="CZ190" s="50"/>
      <c r="DA190" s="18"/>
      <c r="DB190" s="18"/>
      <c r="DF190" s="50"/>
      <c r="DG190" s="473"/>
      <c r="DH190" s="18"/>
      <c r="DI190" s="466"/>
      <c r="DJ190" s="50"/>
      <c r="DK190" s="475"/>
      <c r="DL190" s="1"/>
      <c r="DM190" s="467"/>
      <c r="DN190" s="1"/>
      <c r="DO190" s="50"/>
      <c r="DT190" s="18"/>
      <c r="DU190" s="18"/>
      <c r="DV190" s="466"/>
      <c r="DW190" s="18"/>
      <c r="DX190" s="18"/>
      <c r="EC190" s="18"/>
      <c r="ED190" s="18"/>
      <c r="EE190" s="466"/>
      <c r="EF190" s="18"/>
      <c r="EG190" s="18"/>
      <c r="EL190" s="18"/>
      <c r="EM190" s="18"/>
      <c r="EN190" s="466"/>
      <c r="EO190" s="18"/>
      <c r="EP190" s="18"/>
      <c r="EU190" s="18"/>
      <c r="EV190" s="18"/>
      <c r="EW190" s="466"/>
      <c r="EX190" s="18"/>
      <c r="EY190" s="18"/>
      <c r="FD190" s="18"/>
      <c r="FE190" s="18"/>
      <c r="FF190" s="466"/>
      <c r="FG190" s="18"/>
      <c r="FH190" s="18"/>
      <c r="FM190" s="18"/>
      <c r="FN190" s="18"/>
      <c r="FO190" s="466"/>
      <c r="FP190" s="18"/>
      <c r="FQ190" s="18"/>
      <c r="FV190" s="18"/>
      <c r="FW190" s="18"/>
      <c r="FX190" s="466"/>
      <c r="FY190" s="18"/>
      <c r="FZ190" s="18"/>
      <c r="GE190" s="18"/>
      <c r="GF190" s="18"/>
      <c r="GG190" s="466"/>
      <c r="GH190" s="18"/>
      <c r="GI190" s="18"/>
      <c r="GW190" s="18"/>
      <c r="GX190" s="18"/>
      <c r="GZ190" s="18"/>
      <c r="HA190" s="18"/>
      <c r="HF190" s="18"/>
      <c r="HG190" s="18"/>
      <c r="HI190" s="18"/>
      <c r="HJ190" s="18"/>
      <c r="HO190" s="18"/>
      <c r="HP190" s="468"/>
      <c r="HR190" s="18"/>
      <c r="HS190" s="18"/>
      <c r="HT190" s="18"/>
      <c r="IG190" s="18"/>
      <c r="IH190" s="18"/>
      <c r="IJ190" s="18"/>
      <c r="IK190" s="18"/>
      <c r="IP190" s="18"/>
      <c r="IQ190" s="18"/>
      <c r="IS190" s="18"/>
      <c r="IT190" s="18"/>
      <c r="IY190" s="18"/>
      <c r="IZ190" s="18"/>
      <c r="JA190" s="466"/>
      <c r="JB190" s="18"/>
      <c r="JC190" s="18"/>
      <c r="JH190" s="470"/>
      <c r="JI190" s="470"/>
      <c r="JQ190" s="470"/>
      <c r="JR190" s="470"/>
      <c r="JS190" s="471"/>
      <c r="JT190" s="470"/>
      <c r="JU190" s="470"/>
      <c r="JZ190" s="18"/>
      <c r="KA190" s="18"/>
      <c r="KC190" s="18"/>
      <c r="KD190" s="18"/>
      <c r="KI190" s="18"/>
      <c r="KJ190" s="18"/>
      <c r="KR190" s="18"/>
      <c r="KS190" s="18"/>
      <c r="LA190" s="476"/>
      <c r="LB190" s="18"/>
      <c r="LC190" s="471"/>
      <c r="LD190" s="18"/>
      <c r="LE190" s="18"/>
      <c r="LJ190" s="470"/>
      <c r="LK190" s="470"/>
      <c r="LL190" s="466"/>
      <c r="LM190" s="470"/>
      <c r="LN190" s="470"/>
      <c r="MB190" s="470"/>
      <c r="MC190" s="18"/>
      <c r="MD190" s="18"/>
      <c r="ME190" s="473"/>
      <c r="MG190" s="18"/>
      <c r="MK190" s="18"/>
      <c r="ML190" s="18"/>
      <c r="MM190" s="18"/>
      <c r="MN190" s="18"/>
      <c r="MO190" s="18"/>
      <c r="MT190" s="478"/>
      <c r="MU190" s="3"/>
      <c r="MV190" s="481"/>
      <c r="MW190" s="79"/>
      <c r="MX190" s="3"/>
      <c r="MZ190" s="18"/>
    </row>
    <row r="191" spans="1:364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1740</v>
      </c>
      <c r="AX191" s="18"/>
      <c r="AY191" s="89"/>
      <c r="AZ191" s="18"/>
      <c r="BA191" s="3"/>
      <c r="BB191" s="50"/>
      <c r="BC191"/>
      <c r="BE191" s="49" t="s">
        <v>2372</v>
      </c>
      <c r="BI191" s="18"/>
      <c r="BK191" s="50"/>
      <c r="BN191" s="49" t="s">
        <v>4600</v>
      </c>
      <c r="BQ191" s="89"/>
      <c r="BT191" s="50"/>
      <c r="BV191" s="50"/>
      <c r="BX191" s="18"/>
      <c r="BY191" s="18"/>
      <c r="BZ191" s="466"/>
      <c r="CA191" s="50"/>
      <c r="CF191" s="50"/>
      <c r="CG191" s="18"/>
      <c r="CH191" s="466"/>
      <c r="CI191" s="18"/>
      <c r="CJ191" s="18"/>
      <c r="CK191" s="50"/>
      <c r="CO191" s="18"/>
      <c r="CP191" s="50"/>
      <c r="CQ191" s="466"/>
      <c r="CR191" s="18"/>
      <c r="CS191" s="18"/>
      <c r="CU191" s="50"/>
      <c r="CX191" s="18"/>
      <c r="CY191" s="18"/>
      <c r="CZ191" s="50"/>
      <c r="DA191" s="18"/>
      <c r="DB191" s="18"/>
      <c r="DF191" s="50"/>
      <c r="DG191" s="473"/>
      <c r="DH191" s="18"/>
      <c r="DI191" s="466"/>
      <c r="DJ191" s="50"/>
      <c r="DK191" s="475"/>
      <c r="DL191" s="1"/>
      <c r="DM191" s="467"/>
      <c r="DN191" s="1"/>
      <c r="DO191" s="50"/>
      <c r="DT191" s="18"/>
      <c r="DU191" s="18"/>
      <c r="DV191" s="466"/>
      <c r="DW191" s="18"/>
      <c r="DX191" s="18"/>
      <c r="EC191" s="18"/>
      <c r="ED191" s="18"/>
      <c r="EE191" s="466"/>
      <c r="EF191" s="18"/>
      <c r="EG191" s="18"/>
      <c r="EL191" s="18"/>
      <c r="EM191" s="18"/>
      <c r="EN191" s="466"/>
      <c r="EO191" s="18"/>
      <c r="EP191" s="18"/>
      <c r="EU191" s="18"/>
      <c r="EV191" s="18"/>
      <c r="EW191" s="466"/>
      <c r="EX191" s="18"/>
      <c r="EY191" s="18"/>
      <c r="FD191" s="18"/>
      <c r="FE191" s="18"/>
      <c r="FF191" s="466"/>
      <c r="FG191" s="18"/>
      <c r="FH191" s="18"/>
      <c r="FM191" s="18"/>
      <c r="FN191" s="18"/>
      <c r="FO191" s="466"/>
      <c r="FP191" s="18"/>
      <c r="FQ191" s="18"/>
      <c r="FV191" s="18"/>
      <c r="FW191" s="18"/>
      <c r="FX191" s="466"/>
      <c r="FY191" s="18"/>
      <c r="FZ191" s="18"/>
      <c r="GE191" s="18"/>
      <c r="GF191" s="18"/>
      <c r="GG191" s="466"/>
      <c r="GH191" s="18"/>
      <c r="GI191" s="18"/>
      <c r="GW191" s="18"/>
      <c r="GX191" s="18"/>
      <c r="GZ191" s="18"/>
      <c r="HA191" s="18"/>
      <c r="HF191" s="18"/>
      <c r="HG191" s="18"/>
      <c r="HI191" s="18"/>
      <c r="HJ191" s="18"/>
      <c r="HO191" s="18"/>
      <c r="HP191" s="468"/>
      <c r="HR191" s="18"/>
      <c r="HS191" s="18"/>
      <c r="HT191" s="18"/>
      <c r="IG191" s="18"/>
      <c r="IH191" s="18"/>
      <c r="IJ191" s="18"/>
      <c r="IK191" s="18"/>
      <c r="IP191" s="18"/>
      <c r="IQ191" s="18"/>
      <c r="IS191" s="18"/>
      <c r="IT191" s="18"/>
      <c r="IY191" s="473"/>
      <c r="IZ191" s="18"/>
      <c r="JA191" s="466"/>
      <c r="JB191" s="18"/>
      <c r="JC191" s="18"/>
      <c r="JH191" s="470"/>
      <c r="JI191" s="470"/>
      <c r="JQ191" s="470"/>
      <c r="JR191" s="470"/>
      <c r="JS191" s="471"/>
      <c r="JT191" s="470"/>
      <c r="JU191" s="470"/>
      <c r="JZ191" s="18"/>
      <c r="KA191" s="18"/>
      <c r="KC191" s="18"/>
      <c r="KD191" s="18"/>
      <c r="KI191" s="18"/>
      <c r="KJ191" s="18"/>
      <c r="KR191" s="18"/>
      <c r="KS191" s="18"/>
      <c r="LA191" s="18"/>
      <c r="LB191" s="18"/>
      <c r="LC191" s="471"/>
      <c r="LD191" s="18"/>
      <c r="LE191" s="18"/>
      <c r="LJ191" s="470"/>
      <c r="LK191" s="470"/>
      <c r="LL191" s="466"/>
      <c r="LM191" s="470"/>
      <c r="LN191" s="470"/>
      <c r="MB191" s="470"/>
      <c r="MC191" s="18"/>
      <c r="MD191" s="18"/>
      <c r="ME191" s="473"/>
      <c r="MG191" s="18"/>
      <c r="MK191" s="18"/>
      <c r="ML191" s="18"/>
      <c r="MM191" s="18"/>
      <c r="MN191" s="18"/>
      <c r="MO191" s="18"/>
      <c r="MT191" s="3"/>
      <c r="MU191" s="3"/>
      <c r="MV191" s="481"/>
      <c r="MW191" s="79"/>
      <c r="MX191" s="3"/>
      <c r="MZ191" s="18"/>
    </row>
    <row r="192" spans="1:364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1894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2383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4627</v>
      </c>
      <c r="BS192" s="3" t="s">
        <v>1431</v>
      </c>
      <c r="BT192" s="50"/>
      <c r="BV192" s="50"/>
      <c r="BX192" s="18"/>
      <c r="BY192" s="18"/>
      <c r="BZ192" s="466"/>
      <c r="CA192" s="50"/>
      <c r="CF192" s="50"/>
      <c r="CG192" s="18"/>
      <c r="CH192" s="466"/>
      <c r="CI192" s="18"/>
      <c r="CJ192" s="18"/>
      <c r="CK192" s="50"/>
      <c r="CO192" s="18"/>
      <c r="CP192" s="50"/>
      <c r="CQ192" s="466"/>
      <c r="CR192" s="18"/>
      <c r="CS192" s="18"/>
      <c r="CU192" s="50"/>
      <c r="CX192" s="18"/>
      <c r="CY192" s="18"/>
      <c r="CZ192" s="50"/>
      <c r="DA192" s="18"/>
      <c r="DB192" s="18"/>
      <c r="DF192" s="50"/>
      <c r="DG192" s="473"/>
      <c r="DH192" s="18"/>
      <c r="DI192" s="466"/>
      <c r="DJ192" s="50"/>
      <c r="DK192" s="475"/>
      <c r="DL192" s="1"/>
      <c r="DM192" s="467"/>
      <c r="DN192" s="1"/>
      <c r="DO192" s="50"/>
      <c r="DT192" s="18"/>
      <c r="DU192" s="18"/>
      <c r="DV192" s="466"/>
      <c r="DW192" s="18"/>
      <c r="DX192" s="18"/>
      <c r="EC192" s="18"/>
      <c r="ED192" s="18"/>
      <c r="EE192" s="466"/>
      <c r="EF192" s="18"/>
      <c r="EG192" s="18"/>
      <c r="EL192" s="18"/>
      <c r="EM192" s="18"/>
      <c r="EN192" s="466"/>
      <c r="EO192" s="18"/>
      <c r="EP192" s="18"/>
      <c r="EU192" s="18"/>
      <c r="EV192" s="18"/>
      <c r="EW192" s="466"/>
      <c r="EX192" s="18"/>
      <c r="EY192" s="18"/>
      <c r="FD192" s="18"/>
      <c r="FE192" s="18"/>
      <c r="FF192" s="466"/>
      <c r="FG192" s="18"/>
      <c r="FH192" s="18"/>
      <c r="FM192" s="18"/>
      <c r="FN192" s="18"/>
      <c r="FO192" s="466"/>
      <c r="FP192" s="18"/>
      <c r="FQ192" s="18"/>
      <c r="FV192" s="18"/>
      <c r="FW192" s="18"/>
      <c r="FX192" s="466"/>
      <c r="FY192" s="18"/>
      <c r="FZ192" s="18"/>
      <c r="GE192" s="18"/>
      <c r="GF192" s="18"/>
      <c r="GG192" s="466"/>
      <c r="GH192" s="18"/>
      <c r="GI192" s="18"/>
      <c r="GW192" s="18"/>
      <c r="GX192" s="18"/>
      <c r="GZ192" s="18"/>
      <c r="HA192" s="18"/>
      <c r="HF192" s="18"/>
      <c r="HG192" s="18"/>
      <c r="HI192" s="18"/>
      <c r="HJ192" s="18"/>
      <c r="HO192" s="18"/>
      <c r="HP192" s="468"/>
      <c r="HR192" s="18"/>
      <c r="HS192" s="18"/>
      <c r="HT192" s="18"/>
      <c r="IG192" s="18"/>
      <c r="IH192" s="18"/>
      <c r="IJ192" s="18"/>
      <c r="IK192" s="18"/>
      <c r="IP192" s="18"/>
      <c r="IQ192" s="18"/>
      <c r="IS192" s="18"/>
      <c r="IT192" s="18"/>
      <c r="IY192" s="18"/>
      <c r="IZ192" s="18"/>
      <c r="JA192" s="466"/>
      <c r="JB192" s="18"/>
      <c r="JC192" s="18"/>
      <c r="JH192" s="470"/>
      <c r="JI192" s="470"/>
      <c r="JQ192" s="470"/>
      <c r="JR192" s="470"/>
      <c r="JS192" s="471"/>
      <c r="JT192" s="470"/>
      <c r="JU192" s="470"/>
      <c r="JZ192" s="18"/>
      <c r="KA192" s="18"/>
      <c r="KC192" s="18"/>
      <c r="KD192" s="18"/>
      <c r="KI192" s="18"/>
      <c r="KJ192" s="18"/>
      <c r="KR192" s="18"/>
      <c r="KS192" s="18"/>
      <c r="LA192" s="18"/>
      <c r="LB192" s="18"/>
      <c r="LC192" s="471"/>
      <c r="LD192" s="18"/>
      <c r="LE192" s="18"/>
      <c r="LJ192" s="470"/>
      <c r="LK192" s="470"/>
      <c r="LL192" s="466"/>
      <c r="LM192" s="470"/>
      <c r="LN192" s="470"/>
      <c r="MB192" s="470"/>
      <c r="MC192" s="18"/>
      <c r="MD192" s="18"/>
      <c r="ME192" s="473"/>
      <c r="MG192" s="18"/>
      <c r="MK192" s="18"/>
      <c r="ML192" s="18"/>
      <c r="MM192" s="18"/>
      <c r="MN192" s="18"/>
      <c r="MO192" s="18"/>
      <c r="MT192" s="3"/>
      <c r="MU192" s="3"/>
      <c r="MV192" s="481"/>
      <c r="MW192" s="79"/>
      <c r="MX192" s="3"/>
      <c r="MZ192" s="18"/>
    </row>
    <row r="193" spans="1:364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1742</v>
      </c>
      <c r="AX193" s="18"/>
      <c r="AY193" s="89"/>
      <c r="AZ193" s="18"/>
      <c r="BA193" s="3"/>
      <c r="BB193" s="50"/>
      <c r="BC193"/>
      <c r="BE193" s="49" t="s">
        <v>2372</v>
      </c>
      <c r="BI193" s="18"/>
      <c r="BK193" s="50"/>
      <c r="BN193" s="49" t="s">
        <v>4600</v>
      </c>
      <c r="BQ193" s="89"/>
      <c r="BT193" s="50"/>
      <c r="BV193" s="50"/>
      <c r="BX193" s="473"/>
      <c r="BY193" s="18"/>
      <c r="BZ193" s="466"/>
      <c r="CA193" s="50"/>
      <c r="CF193" s="50"/>
      <c r="CG193" s="18"/>
      <c r="CH193" s="466"/>
      <c r="CI193" s="18"/>
      <c r="CJ193" s="18"/>
      <c r="CK193" s="50"/>
      <c r="CO193" s="473"/>
      <c r="CP193" s="50"/>
      <c r="CQ193" s="466"/>
      <c r="CR193" s="18"/>
      <c r="CS193" s="18"/>
      <c r="CU193" s="50"/>
      <c r="CX193" s="473"/>
      <c r="CY193" s="18"/>
      <c r="CZ193" s="50"/>
      <c r="DA193" s="18"/>
      <c r="DB193" s="18"/>
      <c r="DF193" s="50"/>
      <c r="DG193" s="473"/>
      <c r="DH193" s="18"/>
      <c r="DI193" s="466"/>
      <c r="DJ193" s="50"/>
      <c r="DK193" s="475"/>
      <c r="DL193" s="1"/>
      <c r="DM193" s="467"/>
      <c r="DN193" s="1"/>
      <c r="DO193" s="50"/>
      <c r="DT193" s="473"/>
      <c r="DU193" s="18"/>
      <c r="DV193" s="466"/>
      <c r="DW193" s="18"/>
      <c r="DX193" s="18"/>
      <c r="EC193" s="473"/>
      <c r="ED193" s="18"/>
      <c r="EE193" s="466"/>
      <c r="EF193" s="18"/>
      <c r="EG193" s="18"/>
      <c r="EL193" s="473"/>
      <c r="EM193" s="18"/>
      <c r="EN193" s="466"/>
      <c r="EO193" s="18"/>
      <c r="EP193" s="18"/>
      <c r="EU193" s="473"/>
      <c r="EV193" s="18"/>
      <c r="EW193" s="466"/>
      <c r="EX193" s="18"/>
      <c r="EY193" s="18"/>
      <c r="FD193" s="473"/>
      <c r="FE193" s="18"/>
      <c r="FF193" s="466"/>
      <c r="FG193" s="18"/>
      <c r="FH193" s="18"/>
      <c r="FM193" s="476"/>
      <c r="FN193" s="18"/>
      <c r="FO193" s="466"/>
      <c r="FP193" s="18"/>
      <c r="FQ193" s="18"/>
      <c r="FV193" s="473"/>
      <c r="FW193" s="18"/>
      <c r="FX193" s="466"/>
      <c r="FY193" s="18"/>
      <c r="FZ193" s="18"/>
      <c r="GE193" s="473"/>
      <c r="GF193" s="18"/>
      <c r="GG193" s="466"/>
      <c r="GH193" s="18"/>
      <c r="GI193" s="18"/>
      <c r="GW193" s="476"/>
      <c r="GX193" s="18"/>
      <c r="GZ193" s="18"/>
      <c r="HA193" s="18"/>
      <c r="HF193" s="476"/>
      <c r="HG193" s="18"/>
      <c r="HI193" s="18"/>
      <c r="HJ193" s="18"/>
      <c r="HO193" s="18"/>
      <c r="HP193" s="468"/>
      <c r="HR193" s="18"/>
      <c r="HS193" s="18"/>
      <c r="HT193" s="18"/>
      <c r="IG193" s="473"/>
      <c r="IH193" s="18"/>
      <c r="IJ193" s="18"/>
      <c r="IK193" s="18"/>
      <c r="IP193" s="476"/>
      <c r="IQ193" s="18"/>
      <c r="IS193" s="18"/>
      <c r="IT193" s="18"/>
      <c r="IY193" s="18"/>
      <c r="IZ193" s="18"/>
      <c r="JA193" s="466"/>
      <c r="JB193" s="18"/>
      <c r="JC193" s="18"/>
      <c r="JH193" s="473"/>
      <c r="JI193" s="470"/>
      <c r="JQ193" s="473"/>
      <c r="JR193" s="470"/>
      <c r="JS193" s="471"/>
      <c r="JT193" s="470"/>
      <c r="JU193" s="470"/>
      <c r="JZ193" s="476"/>
      <c r="KA193" s="18"/>
      <c r="KC193" s="18"/>
      <c r="KD193" s="18"/>
      <c r="KI193" s="476"/>
      <c r="KJ193" s="18"/>
      <c r="KR193" s="476"/>
      <c r="KS193" s="18"/>
      <c r="LA193" s="18"/>
      <c r="LB193" s="18"/>
      <c r="LC193" s="471"/>
      <c r="LD193" s="18"/>
      <c r="LE193" s="18"/>
      <c r="LJ193" s="473"/>
      <c r="LK193" s="470"/>
      <c r="LL193" s="466"/>
      <c r="LM193" s="470"/>
      <c r="LN193" s="470"/>
      <c r="MB193" s="470"/>
      <c r="MC193" s="18"/>
      <c r="MD193" s="18"/>
      <c r="ME193" s="473"/>
      <c r="MG193" s="18"/>
      <c r="MK193" s="476"/>
      <c r="ML193" s="18"/>
      <c r="MM193" s="18"/>
      <c r="MN193" s="18"/>
      <c r="MO193" s="18"/>
      <c r="MT193" s="3"/>
      <c r="MU193" s="63"/>
      <c r="MV193" s="481"/>
      <c r="MW193" s="79"/>
      <c r="MX193" s="3"/>
      <c r="MZ193" s="18"/>
    </row>
    <row r="194" spans="1:364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1895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2384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4628</v>
      </c>
      <c r="BS194" s="3" t="s">
        <v>1432</v>
      </c>
      <c r="BT194" s="50"/>
      <c r="BV194" s="50"/>
      <c r="BX194" s="18"/>
      <c r="BY194" s="18"/>
      <c r="BZ194" s="466"/>
      <c r="CA194" s="50"/>
      <c r="CF194" s="50"/>
      <c r="CG194" s="18"/>
      <c r="CH194" s="466"/>
      <c r="CI194" s="18"/>
      <c r="CJ194" s="18"/>
      <c r="CK194" s="50"/>
      <c r="CO194" s="18"/>
      <c r="CP194" s="50"/>
      <c r="CQ194" s="466"/>
      <c r="CR194" s="18"/>
      <c r="CS194" s="18"/>
      <c r="CU194" s="50"/>
      <c r="CX194" s="18"/>
      <c r="CY194" s="18"/>
      <c r="CZ194" s="50"/>
      <c r="DA194" s="18"/>
      <c r="DB194" s="18"/>
      <c r="DF194" s="50"/>
      <c r="DG194" s="473"/>
      <c r="DH194" s="18"/>
      <c r="DI194" s="466"/>
      <c r="DJ194" s="50"/>
      <c r="DK194" s="475"/>
      <c r="DL194" s="1"/>
      <c r="DM194" s="467"/>
      <c r="DN194" s="1"/>
      <c r="DO194" s="50"/>
      <c r="DT194" s="18"/>
      <c r="DU194" s="18"/>
      <c r="DV194" s="466"/>
      <c r="DW194" s="18"/>
      <c r="DX194" s="18"/>
      <c r="EC194" s="18"/>
      <c r="ED194" s="18"/>
      <c r="EE194" s="466"/>
      <c r="EF194" s="18"/>
      <c r="EG194" s="18"/>
      <c r="EL194" s="18"/>
      <c r="EM194" s="18"/>
      <c r="EN194" s="466"/>
      <c r="EO194" s="18"/>
      <c r="EP194" s="18"/>
      <c r="EU194" s="18"/>
      <c r="EV194" s="18"/>
      <c r="EW194" s="466"/>
      <c r="EX194" s="18"/>
      <c r="EY194" s="18"/>
      <c r="FD194" s="18"/>
      <c r="FE194" s="18"/>
      <c r="FF194" s="466"/>
      <c r="FG194" s="18"/>
      <c r="FH194" s="18"/>
      <c r="FM194" s="18"/>
      <c r="FN194" s="18"/>
      <c r="FO194" s="466"/>
      <c r="FP194" s="18"/>
      <c r="FQ194" s="18"/>
      <c r="FV194" s="18"/>
      <c r="FW194" s="18"/>
      <c r="FX194" s="466"/>
      <c r="FY194" s="18"/>
      <c r="FZ194" s="18"/>
      <c r="GE194" s="18"/>
      <c r="GF194" s="18"/>
      <c r="GG194" s="466"/>
      <c r="GH194" s="18"/>
      <c r="GI194" s="18"/>
      <c r="GW194" s="18"/>
      <c r="GX194" s="18"/>
      <c r="GZ194" s="18"/>
      <c r="HA194" s="18"/>
      <c r="HF194" s="18"/>
      <c r="HG194" s="18"/>
      <c r="HI194" s="18"/>
      <c r="HJ194" s="18"/>
      <c r="HO194" s="18"/>
      <c r="HP194" s="468"/>
      <c r="HR194" s="18"/>
      <c r="HS194" s="18"/>
      <c r="HT194" s="18"/>
      <c r="IG194" s="18"/>
      <c r="IH194" s="18"/>
      <c r="IJ194" s="18"/>
      <c r="IK194" s="18"/>
      <c r="IP194" s="18"/>
      <c r="IQ194" s="18"/>
      <c r="IS194" s="18"/>
      <c r="IT194" s="18"/>
      <c r="IY194" s="18"/>
      <c r="IZ194" s="18"/>
      <c r="JA194" s="466"/>
      <c r="JB194" s="18"/>
      <c r="JC194" s="18"/>
      <c r="JH194" s="470"/>
      <c r="JI194" s="470"/>
      <c r="JQ194" s="470"/>
      <c r="JR194" s="470"/>
      <c r="JS194" s="471"/>
      <c r="JT194" s="470"/>
      <c r="JU194" s="470"/>
      <c r="JZ194" s="18"/>
      <c r="KA194" s="18"/>
      <c r="KC194" s="18"/>
      <c r="KD194" s="18"/>
      <c r="KI194" s="18"/>
      <c r="KJ194" s="18"/>
      <c r="KR194" s="18"/>
      <c r="KS194" s="18"/>
      <c r="LA194" s="18"/>
      <c r="LB194" s="18"/>
      <c r="LC194" s="472"/>
      <c r="LD194" s="18"/>
      <c r="LE194" s="18"/>
      <c r="LJ194" s="470"/>
      <c r="LK194" s="470"/>
      <c r="LL194" s="466"/>
      <c r="LM194" s="470"/>
      <c r="LN194" s="470"/>
      <c r="MB194" s="470"/>
      <c r="MC194" s="18"/>
      <c r="MD194" s="18"/>
      <c r="ME194" s="473"/>
      <c r="MG194" s="18"/>
      <c r="MK194" s="18"/>
      <c r="ML194" s="18"/>
      <c r="MM194" s="18"/>
      <c r="MN194" s="18"/>
      <c r="MO194" s="18"/>
      <c r="MT194" s="3"/>
      <c r="MU194" s="63"/>
      <c r="MV194" s="479"/>
      <c r="MW194" s="79"/>
      <c r="MX194" s="3"/>
      <c r="MZ194" s="18"/>
    </row>
    <row r="195" spans="1:364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1740</v>
      </c>
      <c r="AX195" s="18"/>
      <c r="AY195" s="89"/>
      <c r="AZ195" s="18"/>
      <c r="BA195" s="60"/>
      <c r="BB195" s="50"/>
      <c r="BC195"/>
      <c r="BE195" s="49" t="s">
        <v>2372</v>
      </c>
      <c r="BI195" s="18"/>
      <c r="BK195" s="50"/>
      <c r="BN195" s="49" t="s">
        <v>4600</v>
      </c>
      <c r="BQ195" s="89"/>
      <c r="BT195" s="50"/>
      <c r="BV195" s="50"/>
      <c r="BX195" s="348"/>
      <c r="BY195" s="18"/>
      <c r="BZ195" s="466"/>
      <c r="CA195" s="50"/>
      <c r="CF195" s="50"/>
      <c r="CG195" s="18"/>
      <c r="CH195" s="466"/>
      <c r="CI195" s="18"/>
      <c r="CJ195" s="18"/>
      <c r="CK195" s="50"/>
      <c r="CO195" s="348"/>
      <c r="CP195" s="50"/>
      <c r="CQ195" s="466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73"/>
      <c r="DH195" s="18"/>
      <c r="DI195" s="466"/>
      <c r="DJ195" s="50"/>
      <c r="DK195" s="475"/>
      <c r="DL195" s="1"/>
      <c r="DM195" s="467"/>
      <c r="DN195" s="1"/>
      <c r="DO195" s="50"/>
      <c r="DT195" s="348"/>
      <c r="DU195" s="18"/>
      <c r="DV195" s="466"/>
      <c r="DW195" s="18"/>
      <c r="DX195" s="18"/>
      <c r="EC195" s="348"/>
      <c r="ED195" s="18"/>
      <c r="EE195" s="466"/>
      <c r="EF195" s="18"/>
      <c r="EG195" s="18"/>
      <c r="EL195" s="348"/>
      <c r="EM195" s="18"/>
      <c r="EN195" s="466"/>
      <c r="EO195" s="18"/>
      <c r="EP195" s="18"/>
      <c r="EU195" s="348"/>
      <c r="EV195" s="18"/>
      <c r="EW195" s="466"/>
      <c r="EX195" s="18"/>
      <c r="EY195" s="18"/>
      <c r="FD195" s="348"/>
      <c r="FE195" s="18"/>
      <c r="FF195" s="466"/>
      <c r="FG195" s="18"/>
      <c r="FH195" s="18"/>
      <c r="FM195" s="348"/>
      <c r="FN195" s="18"/>
      <c r="FO195" s="466"/>
      <c r="FP195" s="18"/>
      <c r="FQ195" s="18"/>
      <c r="FV195" s="348"/>
      <c r="FW195" s="18"/>
      <c r="FX195" s="466"/>
      <c r="FY195" s="18"/>
      <c r="FZ195" s="18"/>
      <c r="GE195" s="348"/>
      <c r="GF195" s="18"/>
      <c r="GG195" s="466"/>
      <c r="GH195" s="18"/>
      <c r="GI195" s="18"/>
      <c r="GW195" s="348"/>
      <c r="GX195" s="18"/>
      <c r="GZ195" s="18"/>
      <c r="HA195" s="18"/>
      <c r="HF195" s="348"/>
      <c r="HG195" s="18"/>
      <c r="HI195" s="18"/>
      <c r="HJ195" s="18"/>
      <c r="HO195" s="18"/>
      <c r="HP195" s="468"/>
      <c r="HR195" s="18"/>
      <c r="HS195" s="18"/>
      <c r="HT195" s="18"/>
      <c r="IG195" s="348"/>
      <c r="IH195" s="18"/>
      <c r="IJ195" s="18"/>
      <c r="IK195" s="18"/>
      <c r="IP195" s="348"/>
      <c r="IQ195" s="18"/>
      <c r="IS195" s="18"/>
      <c r="IT195" s="18"/>
      <c r="IY195" s="18"/>
      <c r="IZ195" s="18"/>
      <c r="JA195" s="477"/>
      <c r="JB195" s="18"/>
      <c r="JC195" s="18"/>
      <c r="JH195" s="469"/>
      <c r="JI195" s="470"/>
      <c r="JQ195" s="469"/>
      <c r="JR195" s="470"/>
      <c r="JS195" s="471"/>
      <c r="JT195" s="470"/>
      <c r="JU195" s="470"/>
      <c r="JZ195" s="348"/>
      <c r="KA195" s="18"/>
      <c r="KC195" s="18"/>
      <c r="KD195" s="18"/>
      <c r="KI195" s="348"/>
      <c r="KJ195" s="18"/>
      <c r="KR195" s="348"/>
      <c r="KS195" s="18"/>
      <c r="LA195" s="348"/>
      <c r="LB195" s="18"/>
      <c r="LC195" s="472"/>
      <c r="LD195" s="18"/>
      <c r="LE195" s="18"/>
      <c r="LJ195" s="469"/>
      <c r="LK195" s="470"/>
      <c r="LL195" s="466"/>
      <c r="LM195" s="470"/>
      <c r="LN195" s="470"/>
      <c r="MB195" s="470"/>
      <c r="MC195" s="18"/>
      <c r="MD195" s="18"/>
      <c r="ME195" s="473"/>
      <c r="MG195" s="18"/>
      <c r="MK195" s="348"/>
      <c r="ML195" s="18"/>
      <c r="MM195" s="18"/>
      <c r="MN195" s="18"/>
      <c r="MO195" s="18"/>
      <c r="MT195" s="60"/>
      <c r="MU195" s="3"/>
      <c r="MV195" s="474"/>
      <c r="MW195" s="79"/>
      <c r="MX195" s="3"/>
      <c r="MZ195" s="18"/>
    </row>
    <row r="196" spans="1:364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1896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2385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4629</v>
      </c>
      <c r="BS196" s="3" t="s">
        <v>1433</v>
      </c>
      <c r="BT196" s="50"/>
      <c r="BV196" s="50"/>
      <c r="BX196" s="18"/>
      <c r="BY196" s="18"/>
      <c r="BZ196" s="466"/>
      <c r="CA196" s="50"/>
      <c r="CF196" s="50"/>
      <c r="CG196" s="18"/>
      <c r="CH196" s="466"/>
      <c r="CI196" s="18"/>
      <c r="CJ196" s="18"/>
      <c r="CK196" s="50"/>
      <c r="CO196" s="18"/>
      <c r="CP196" s="50"/>
      <c r="CQ196" s="466"/>
      <c r="CR196" s="18"/>
      <c r="CS196" s="18"/>
      <c r="CU196" s="50"/>
      <c r="CX196" s="18"/>
      <c r="CY196" s="18"/>
      <c r="CZ196" s="50"/>
      <c r="DA196" s="18"/>
      <c r="DB196" s="18"/>
      <c r="DF196" s="50"/>
      <c r="DG196" s="473"/>
      <c r="DH196" s="18"/>
      <c r="DI196" s="466"/>
      <c r="DJ196" s="50"/>
      <c r="DK196" s="475"/>
      <c r="DL196" s="1"/>
      <c r="DM196" s="467"/>
      <c r="DN196" s="1"/>
      <c r="DO196" s="50"/>
      <c r="DT196" s="18"/>
      <c r="DU196" s="18"/>
      <c r="DV196" s="466"/>
      <c r="DW196" s="18"/>
      <c r="DX196" s="18"/>
      <c r="EC196" s="18"/>
      <c r="ED196" s="18"/>
      <c r="EE196" s="466"/>
      <c r="EF196" s="18"/>
      <c r="EG196" s="18"/>
      <c r="EL196" s="18"/>
      <c r="EM196" s="18"/>
      <c r="EN196" s="466"/>
      <c r="EO196" s="18"/>
      <c r="EP196" s="18"/>
      <c r="EU196" s="18"/>
      <c r="EV196" s="18"/>
      <c r="EW196" s="466"/>
      <c r="EX196" s="18"/>
      <c r="EY196" s="18"/>
      <c r="FD196" s="18"/>
      <c r="FE196" s="18"/>
      <c r="FF196" s="466"/>
      <c r="FG196" s="18"/>
      <c r="FH196" s="18"/>
      <c r="FM196" s="18"/>
      <c r="FN196" s="18"/>
      <c r="FO196" s="466"/>
      <c r="FP196" s="18"/>
      <c r="FQ196" s="18"/>
      <c r="FV196" s="18"/>
      <c r="FW196" s="18"/>
      <c r="FX196" s="466"/>
      <c r="FY196" s="18"/>
      <c r="FZ196" s="18"/>
      <c r="GE196" s="18"/>
      <c r="GF196" s="18"/>
      <c r="GG196" s="466"/>
      <c r="GH196" s="18"/>
      <c r="GI196" s="18"/>
      <c r="GW196" s="18"/>
      <c r="GX196" s="18"/>
      <c r="GZ196" s="18"/>
      <c r="HA196" s="18"/>
      <c r="HF196" s="18"/>
      <c r="HG196" s="18"/>
      <c r="HI196" s="18"/>
      <c r="HJ196" s="18"/>
      <c r="HO196" s="18"/>
      <c r="HP196" s="468"/>
      <c r="HR196" s="18"/>
      <c r="HS196" s="18"/>
      <c r="HT196" s="18"/>
      <c r="IG196" s="18"/>
      <c r="IH196" s="18"/>
      <c r="IJ196" s="18"/>
      <c r="IK196" s="18"/>
      <c r="IP196" s="18"/>
      <c r="IQ196" s="18"/>
      <c r="IS196" s="18"/>
      <c r="IT196" s="18"/>
      <c r="IY196" s="348"/>
      <c r="IZ196" s="18"/>
      <c r="JA196" s="477"/>
      <c r="JB196" s="18"/>
      <c r="JC196" s="18"/>
      <c r="JH196" s="470"/>
      <c r="JI196" s="470"/>
      <c r="JQ196" s="470"/>
      <c r="JR196" s="470"/>
      <c r="JS196" s="471"/>
      <c r="JT196" s="470"/>
      <c r="JU196" s="470"/>
      <c r="JZ196" s="18"/>
      <c r="KA196" s="18"/>
      <c r="KC196" s="18"/>
      <c r="KD196" s="18"/>
      <c r="KI196" s="18"/>
      <c r="KJ196" s="18"/>
      <c r="KR196" s="18"/>
      <c r="KS196" s="18"/>
      <c r="LA196" s="348"/>
      <c r="LB196" s="18"/>
      <c r="LC196" s="471"/>
      <c r="LD196" s="18"/>
      <c r="LE196" s="18"/>
      <c r="LJ196" s="470"/>
      <c r="LK196" s="470"/>
      <c r="LL196" s="466"/>
      <c r="LM196" s="470"/>
      <c r="LN196" s="470"/>
      <c r="MB196" s="470"/>
      <c r="MC196" s="18"/>
      <c r="MD196" s="18"/>
      <c r="ME196" s="473"/>
      <c r="MG196" s="18"/>
      <c r="MK196" s="18"/>
      <c r="ML196" s="18"/>
      <c r="MM196" s="18"/>
      <c r="MN196" s="18"/>
      <c r="MO196" s="18"/>
      <c r="MT196" s="60"/>
      <c r="MU196" s="3"/>
      <c r="MV196" s="481"/>
      <c r="MW196" s="79"/>
      <c r="MX196" s="3"/>
      <c r="MZ196" s="18"/>
    </row>
    <row r="197" spans="1:364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53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1741</v>
      </c>
      <c r="AX197" s="18"/>
      <c r="AY197" s="89"/>
      <c r="AZ197" s="18"/>
      <c r="BA197" s="60"/>
      <c r="BB197" s="50"/>
      <c r="BC197"/>
      <c r="BE197" s="49" t="s">
        <v>2372</v>
      </c>
      <c r="BI197" s="18"/>
      <c r="BK197" s="50"/>
      <c r="BN197" s="49" t="s">
        <v>4600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6"/>
      <c r="CA197" s="50"/>
      <c r="CF197" s="50"/>
      <c r="CG197" s="18"/>
      <c r="CH197" s="466"/>
      <c r="CI197" s="18"/>
      <c r="CJ197" s="18"/>
      <c r="CK197" s="50"/>
      <c r="CO197" s="18"/>
      <c r="CP197" s="50"/>
      <c r="CQ197" s="466"/>
      <c r="CR197" s="18"/>
      <c r="CS197" s="18"/>
      <c r="CU197" s="50"/>
      <c r="CX197" s="18"/>
      <c r="CY197" s="18"/>
      <c r="CZ197" s="50"/>
      <c r="DA197" s="18"/>
      <c r="DB197" s="18"/>
      <c r="DF197" s="50"/>
      <c r="DG197" s="473"/>
      <c r="DH197" s="18"/>
      <c r="DI197" s="466"/>
      <c r="DJ197" s="50"/>
      <c r="DK197" s="475"/>
      <c r="DL197" s="1"/>
      <c r="DM197" s="467"/>
      <c r="DN197" s="1"/>
      <c r="DO197" s="50"/>
      <c r="DT197" s="18"/>
      <c r="DU197" s="18"/>
      <c r="DV197" s="466"/>
      <c r="DW197" s="18"/>
      <c r="DX197" s="18"/>
      <c r="EC197" s="18"/>
      <c r="ED197" s="18"/>
      <c r="EE197" s="466"/>
      <c r="EF197" s="18"/>
      <c r="EG197" s="18"/>
      <c r="EL197" s="18"/>
      <c r="EM197" s="18"/>
      <c r="EN197" s="466"/>
      <c r="EO197" s="18"/>
      <c r="EP197" s="18"/>
      <c r="EU197" s="18"/>
      <c r="EV197" s="18"/>
      <c r="EW197" s="466"/>
      <c r="EX197" s="18"/>
      <c r="EY197" s="18"/>
      <c r="FD197" s="18"/>
      <c r="FE197" s="18"/>
      <c r="FF197" s="466"/>
      <c r="FG197" s="18"/>
      <c r="FH197" s="18"/>
      <c r="FM197" s="18"/>
      <c r="FN197" s="18"/>
      <c r="FO197" s="466"/>
      <c r="FP197" s="18"/>
      <c r="FQ197" s="18"/>
      <c r="FV197" s="18"/>
      <c r="FW197" s="18"/>
      <c r="FX197" s="466"/>
      <c r="FY197" s="18"/>
      <c r="FZ197" s="18"/>
      <c r="GE197" s="18"/>
      <c r="GF197" s="18"/>
      <c r="GG197" s="466"/>
      <c r="GH197" s="18"/>
      <c r="GI197" s="18"/>
      <c r="GW197" s="18"/>
      <c r="GX197" s="18"/>
      <c r="GZ197" s="18"/>
      <c r="HA197" s="18"/>
      <c r="HF197" s="18"/>
      <c r="HG197" s="18"/>
      <c r="HI197" s="18"/>
      <c r="HJ197" s="18"/>
      <c r="HO197" s="18"/>
      <c r="HP197" s="468"/>
      <c r="HR197" s="18"/>
      <c r="HS197" s="18"/>
      <c r="HT197" s="18"/>
      <c r="IG197" s="18"/>
      <c r="IH197" s="18"/>
      <c r="IJ197" s="18"/>
      <c r="IK197" s="18"/>
      <c r="IP197" s="18"/>
      <c r="IQ197" s="18"/>
      <c r="IS197" s="18"/>
      <c r="IT197" s="18"/>
      <c r="IY197" s="348"/>
      <c r="IZ197" s="18"/>
      <c r="JA197" s="466"/>
      <c r="JB197" s="18"/>
      <c r="JC197" s="18"/>
      <c r="JH197" s="470"/>
      <c r="JI197" s="470"/>
      <c r="JQ197" s="470"/>
      <c r="JR197" s="470"/>
      <c r="JS197" s="471"/>
      <c r="JT197" s="470"/>
      <c r="JU197" s="470"/>
      <c r="JZ197" s="18"/>
      <c r="KA197" s="18"/>
      <c r="KC197" s="18"/>
      <c r="KD197" s="18"/>
      <c r="KI197" s="18"/>
      <c r="KJ197" s="18"/>
      <c r="KR197" s="18"/>
      <c r="KS197" s="18"/>
      <c r="LA197" s="18"/>
      <c r="LB197" s="18"/>
      <c r="LC197" s="471"/>
      <c r="LD197" s="18"/>
      <c r="LE197" s="18"/>
      <c r="LJ197" s="470"/>
      <c r="LK197" s="470"/>
      <c r="LL197" s="466"/>
      <c r="LM197" s="470"/>
      <c r="LN197" s="470"/>
      <c r="MB197" s="470"/>
      <c r="MC197" s="18"/>
      <c r="MD197" s="18"/>
      <c r="ME197" s="473"/>
      <c r="MG197" s="18"/>
      <c r="MK197" s="18"/>
      <c r="ML197" s="18"/>
      <c r="MM197" s="18"/>
      <c r="MN197" s="18"/>
      <c r="MO197" s="18"/>
      <c r="MT197" s="3"/>
      <c r="MU197" s="3"/>
      <c r="MV197" s="481"/>
      <c r="MW197" s="79"/>
      <c r="MX197" s="3"/>
      <c r="MZ197" s="18"/>
    </row>
    <row r="198" spans="1:364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8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1897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2386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4630</v>
      </c>
      <c r="BS198" s="3" t="s">
        <v>1434</v>
      </c>
      <c r="BT198" s="50"/>
      <c r="BV198" s="50"/>
      <c r="BX198" s="348"/>
      <c r="BY198" s="18"/>
      <c r="BZ198" s="466"/>
      <c r="CA198" s="50"/>
      <c r="CF198" s="50"/>
      <c r="CG198" s="18"/>
      <c r="CH198" s="466"/>
      <c r="CI198" s="18"/>
      <c r="CJ198" s="18"/>
      <c r="CK198" s="50"/>
      <c r="CO198" s="348"/>
      <c r="CP198" s="50"/>
      <c r="CQ198" s="466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73"/>
      <c r="DH198" s="18"/>
      <c r="DI198" s="466"/>
      <c r="DJ198" s="50"/>
      <c r="DK198" s="475"/>
      <c r="DL198" s="1"/>
      <c r="DM198" s="467"/>
      <c r="DN198" s="1"/>
      <c r="DO198" s="50"/>
      <c r="DT198" s="348"/>
      <c r="DU198" s="18"/>
      <c r="DV198" s="466"/>
      <c r="DW198" s="18"/>
      <c r="DX198" s="18"/>
      <c r="EC198" s="348"/>
      <c r="ED198" s="18"/>
      <c r="EE198" s="466"/>
      <c r="EF198" s="18"/>
      <c r="EG198" s="18"/>
      <c r="EL198" s="348"/>
      <c r="EM198" s="18"/>
      <c r="EN198" s="466"/>
      <c r="EO198" s="18"/>
      <c r="EP198" s="18"/>
      <c r="EU198" s="348"/>
      <c r="EV198" s="18"/>
      <c r="EW198" s="466"/>
      <c r="EX198" s="18"/>
      <c r="EY198" s="18"/>
      <c r="FD198" s="348"/>
      <c r="FE198" s="18"/>
      <c r="FF198" s="466"/>
      <c r="FG198" s="18"/>
      <c r="FH198" s="18"/>
      <c r="FM198" s="348"/>
      <c r="FN198" s="18"/>
      <c r="FO198" s="466"/>
      <c r="FP198" s="18"/>
      <c r="FQ198" s="18"/>
      <c r="FV198" s="348"/>
      <c r="FW198" s="18"/>
      <c r="FX198" s="466"/>
      <c r="FY198" s="18"/>
      <c r="FZ198" s="18"/>
      <c r="GE198" s="348"/>
      <c r="GF198" s="18"/>
      <c r="GG198" s="466"/>
      <c r="GH198" s="18"/>
      <c r="GI198" s="18"/>
      <c r="GW198" s="348"/>
      <c r="GX198" s="18"/>
      <c r="GZ198" s="18"/>
      <c r="HA198" s="18"/>
      <c r="HF198" s="348"/>
      <c r="HG198" s="18"/>
      <c r="HI198" s="18"/>
      <c r="HJ198" s="18"/>
      <c r="HO198" s="18"/>
      <c r="HP198" s="468"/>
      <c r="HR198" s="18"/>
      <c r="HS198" s="18"/>
      <c r="HT198" s="18"/>
      <c r="IG198" s="348"/>
      <c r="IH198" s="18"/>
      <c r="IJ198" s="18"/>
      <c r="IK198" s="18"/>
      <c r="IP198" s="348"/>
      <c r="IQ198" s="18"/>
      <c r="IS198" s="18"/>
      <c r="IT198" s="18"/>
      <c r="IY198" s="18"/>
      <c r="IZ198" s="18"/>
      <c r="JA198" s="466"/>
      <c r="JB198" s="18"/>
      <c r="JC198" s="18"/>
      <c r="JH198" s="469"/>
      <c r="JI198" s="470"/>
      <c r="JQ198" s="469"/>
      <c r="JR198" s="470"/>
      <c r="JS198" s="471"/>
      <c r="JT198" s="470"/>
      <c r="JU198" s="470"/>
      <c r="JZ198" s="348"/>
      <c r="KA198" s="18"/>
      <c r="KC198" s="18"/>
      <c r="KD198" s="18"/>
      <c r="KI198" s="348"/>
      <c r="KJ198" s="18"/>
      <c r="KR198" s="348"/>
      <c r="KS198" s="18"/>
      <c r="LA198" s="18"/>
      <c r="LB198" s="18"/>
      <c r="LC198" s="471"/>
      <c r="LD198" s="18"/>
      <c r="LE198" s="18"/>
      <c r="LJ198" s="469"/>
      <c r="LK198" s="470"/>
      <c r="LL198" s="466"/>
      <c r="LM198" s="470"/>
      <c r="LN198" s="470"/>
      <c r="MB198" s="470"/>
      <c r="MC198" s="18"/>
      <c r="MD198" s="18"/>
      <c r="ME198" s="473"/>
      <c r="MG198" s="18"/>
      <c r="MK198" s="348"/>
      <c r="ML198" s="18"/>
      <c r="MM198" s="18"/>
      <c r="MN198" s="18"/>
      <c r="MO198" s="18"/>
      <c r="MT198" s="3"/>
      <c r="MU198" s="3"/>
      <c r="MV198" s="481"/>
      <c r="MW198" s="79"/>
      <c r="MX198" s="40"/>
      <c r="MZ198" s="18"/>
    </row>
    <row r="199" spans="1:364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53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1741</v>
      </c>
      <c r="AX199" s="18"/>
      <c r="AY199" s="89"/>
      <c r="AZ199" s="18"/>
      <c r="BA199" s="3"/>
      <c r="BB199" s="50"/>
      <c r="BC199"/>
      <c r="BE199" s="49" t="s">
        <v>2372</v>
      </c>
      <c r="BI199" s="18"/>
      <c r="BK199" s="50"/>
      <c r="BN199" s="49" t="s">
        <v>4600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6"/>
      <c r="CA199" s="50"/>
      <c r="CF199" s="50"/>
      <c r="CG199" s="18"/>
      <c r="CH199" s="466"/>
      <c r="CI199" s="18"/>
      <c r="CJ199" s="18"/>
      <c r="CK199" s="50"/>
      <c r="CO199" s="348"/>
      <c r="CP199" s="50"/>
      <c r="CQ199" s="466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73"/>
      <c r="DH199" s="18"/>
      <c r="DI199" s="466"/>
      <c r="DJ199" s="50"/>
      <c r="DK199" s="475"/>
      <c r="DL199" s="1"/>
      <c r="DM199" s="467"/>
      <c r="DN199" s="1"/>
      <c r="DO199" s="50"/>
      <c r="DT199" s="348"/>
      <c r="DU199" s="18"/>
      <c r="DV199" s="466"/>
      <c r="DW199" s="18"/>
      <c r="DX199" s="18"/>
      <c r="EC199" s="348"/>
      <c r="ED199" s="18"/>
      <c r="EE199" s="466"/>
      <c r="EF199" s="18"/>
      <c r="EG199" s="18"/>
      <c r="EL199" s="348"/>
      <c r="EM199" s="18"/>
      <c r="EN199" s="466"/>
      <c r="EO199" s="18"/>
      <c r="EP199" s="18"/>
      <c r="EU199" s="348"/>
      <c r="EV199" s="18"/>
      <c r="EW199" s="466"/>
      <c r="EX199" s="18"/>
      <c r="EY199" s="18"/>
      <c r="FD199" s="348"/>
      <c r="FE199" s="18"/>
      <c r="FF199" s="466"/>
      <c r="FG199" s="18"/>
      <c r="FH199" s="18"/>
      <c r="FM199" s="348"/>
      <c r="FN199" s="18"/>
      <c r="FO199" s="466"/>
      <c r="FP199" s="18"/>
      <c r="FQ199" s="18"/>
      <c r="FV199" s="348"/>
      <c r="FW199" s="18"/>
      <c r="FX199" s="466"/>
      <c r="FY199" s="18"/>
      <c r="FZ199" s="18"/>
      <c r="GE199" s="348"/>
      <c r="GF199" s="18"/>
      <c r="GG199" s="466"/>
      <c r="GH199" s="18"/>
      <c r="GI199" s="18"/>
      <c r="GW199" s="348"/>
      <c r="GX199" s="18"/>
      <c r="GZ199" s="18"/>
      <c r="HA199" s="18"/>
      <c r="HF199" s="348"/>
      <c r="HG199" s="18"/>
      <c r="HI199" s="18"/>
      <c r="HJ199" s="18"/>
      <c r="HO199" s="18"/>
      <c r="HP199" s="468"/>
      <c r="HR199" s="18"/>
      <c r="HS199" s="18"/>
      <c r="HT199" s="18"/>
      <c r="IG199" s="348"/>
      <c r="IH199" s="18"/>
      <c r="IJ199" s="18"/>
      <c r="IK199" s="18"/>
      <c r="IP199" s="348"/>
      <c r="IQ199" s="18"/>
      <c r="IS199" s="18"/>
      <c r="IT199" s="18"/>
      <c r="IY199" s="18"/>
      <c r="IZ199" s="18"/>
      <c r="JA199" s="466"/>
      <c r="JB199" s="18"/>
      <c r="JC199" s="18"/>
      <c r="JH199" s="469"/>
      <c r="JI199" s="470"/>
      <c r="JQ199" s="469"/>
      <c r="JR199" s="470"/>
      <c r="JS199" s="471"/>
      <c r="JT199" s="470"/>
      <c r="JU199" s="470"/>
      <c r="JZ199" s="348"/>
      <c r="KA199" s="18"/>
      <c r="KC199" s="18"/>
      <c r="KD199" s="18"/>
      <c r="KI199" s="348"/>
      <c r="KJ199" s="18"/>
      <c r="KR199" s="348"/>
      <c r="KS199" s="18"/>
      <c r="LA199" s="18"/>
      <c r="LB199" s="18"/>
      <c r="LC199" s="471"/>
      <c r="LD199" s="18"/>
      <c r="LE199" s="18"/>
      <c r="LJ199" s="469"/>
      <c r="LK199" s="470"/>
      <c r="LL199" s="466"/>
      <c r="LM199" s="470"/>
      <c r="LN199" s="470"/>
      <c r="MB199" s="470"/>
      <c r="MC199" s="18"/>
      <c r="MD199" s="18"/>
      <c r="ME199" s="473"/>
      <c r="MG199" s="18"/>
      <c r="MK199" s="348"/>
      <c r="ML199" s="18"/>
      <c r="MM199" s="18"/>
      <c r="MN199" s="18"/>
      <c r="MO199" s="18"/>
      <c r="MT199" s="3"/>
      <c r="MU199" s="3"/>
      <c r="MV199" s="480"/>
      <c r="MW199" s="79"/>
      <c r="MX199" s="3"/>
      <c r="MZ199" s="18"/>
    </row>
    <row r="200" spans="1:364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8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1898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2387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4631</v>
      </c>
      <c r="BS200" t="s">
        <v>1440</v>
      </c>
      <c r="BT200" s="50"/>
      <c r="BV200" s="50"/>
      <c r="BX200" s="18"/>
      <c r="BY200" s="18"/>
      <c r="BZ200" s="466"/>
      <c r="CA200" s="50"/>
      <c r="CF200" s="50"/>
      <c r="CG200" s="18"/>
      <c r="CH200" s="466"/>
      <c r="CI200" s="18"/>
      <c r="CJ200" s="18"/>
      <c r="CK200" s="50"/>
      <c r="CO200" s="18"/>
      <c r="CP200" s="50"/>
      <c r="CQ200" s="466"/>
      <c r="CR200" s="18"/>
      <c r="CS200" s="18"/>
      <c r="CU200" s="50"/>
      <c r="CX200" s="18"/>
      <c r="CY200" s="18"/>
      <c r="CZ200" s="50"/>
      <c r="DA200" s="18"/>
      <c r="DB200" s="18"/>
      <c r="DF200" s="50"/>
      <c r="DG200" s="473"/>
      <c r="DH200" s="18"/>
      <c r="DI200" s="466"/>
      <c r="DJ200" s="50"/>
      <c r="DK200" s="475"/>
      <c r="DL200" s="1"/>
      <c r="DM200" s="467"/>
      <c r="DN200" s="1"/>
      <c r="DO200" s="50"/>
      <c r="DT200" s="18"/>
      <c r="DU200" s="18"/>
      <c r="DV200" s="466"/>
      <c r="DW200" s="18"/>
      <c r="DX200" s="18"/>
      <c r="EC200" s="18"/>
      <c r="ED200" s="18"/>
      <c r="EE200" s="466"/>
      <c r="EF200" s="18"/>
      <c r="EG200" s="18"/>
      <c r="EL200" s="18"/>
      <c r="EM200" s="18"/>
      <c r="EN200" s="466"/>
      <c r="EO200" s="18"/>
      <c r="EP200" s="18"/>
      <c r="EU200" s="18"/>
      <c r="EV200" s="18"/>
      <c r="EW200" s="466"/>
      <c r="EX200" s="18"/>
      <c r="EY200" s="18"/>
      <c r="FD200" s="18"/>
      <c r="FE200" s="18"/>
      <c r="FF200" s="466"/>
      <c r="FG200" s="18"/>
      <c r="FH200" s="18"/>
      <c r="FM200" s="18"/>
      <c r="FN200" s="18"/>
      <c r="FO200" s="466"/>
      <c r="FP200" s="18"/>
      <c r="FQ200" s="18"/>
      <c r="FV200" s="18"/>
      <c r="FW200" s="18"/>
      <c r="FX200" s="466"/>
      <c r="FY200" s="18"/>
      <c r="FZ200" s="18"/>
      <c r="GE200" s="18"/>
      <c r="GF200" s="18"/>
      <c r="GG200" s="466"/>
      <c r="GH200" s="18"/>
      <c r="GI200" s="18"/>
      <c r="GW200" s="18"/>
      <c r="GX200" s="18"/>
      <c r="GZ200" s="18"/>
      <c r="HA200" s="18"/>
      <c r="HF200" s="18"/>
      <c r="HG200" s="18"/>
      <c r="HI200" s="18"/>
      <c r="HJ200" s="18"/>
      <c r="HO200" s="18"/>
      <c r="HP200" s="468"/>
      <c r="HR200" s="18"/>
      <c r="HS200" s="18"/>
      <c r="HT200" s="18"/>
      <c r="IG200" s="18"/>
      <c r="IH200" s="18"/>
      <c r="IJ200" s="18"/>
      <c r="IK200" s="18"/>
      <c r="IP200" s="18"/>
      <c r="IQ200" s="18"/>
      <c r="IS200" s="18"/>
      <c r="IT200" s="18"/>
      <c r="IY200" s="18"/>
      <c r="IZ200" s="18"/>
      <c r="JA200" s="466"/>
      <c r="JB200" s="18"/>
      <c r="JC200" s="18"/>
      <c r="JH200" s="470"/>
      <c r="JI200" s="470"/>
      <c r="JQ200" s="470"/>
      <c r="JR200" s="470"/>
      <c r="JS200" s="471"/>
      <c r="JT200" s="470"/>
      <c r="JU200" s="470"/>
      <c r="JZ200" s="18"/>
      <c r="KA200" s="18"/>
      <c r="KC200" s="18"/>
      <c r="KD200" s="18"/>
      <c r="KI200" s="18"/>
      <c r="KJ200" s="18"/>
      <c r="KR200" s="18"/>
      <c r="KS200" s="18"/>
      <c r="LA200" s="348"/>
      <c r="LB200" s="18"/>
      <c r="LC200" s="472"/>
      <c r="LD200" s="18"/>
      <c r="LE200" s="18"/>
      <c r="LJ200" s="470"/>
      <c r="LK200" s="470"/>
      <c r="LL200" s="466"/>
      <c r="LM200" s="470"/>
      <c r="LN200" s="470"/>
      <c r="MB200" s="470"/>
      <c r="MC200" s="18"/>
      <c r="MD200" s="18"/>
      <c r="ME200" s="473"/>
      <c r="MG200" s="18"/>
      <c r="MK200" s="18"/>
      <c r="ML200" s="18"/>
      <c r="MM200" s="18"/>
      <c r="MN200" s="18"/>
      <c r="MO200" s="18"/>
      <c r="MT200" s="60"/>
      <c r="MU200" s="3"/>
      <c r="MV200" s="479"/>
      <c r="MW200" s="79"/>
      <c r="MX200" s="3"/>
      <c r="MZ200" s="18"/>
    </row>
    <row r="201" spans="1:364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8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1741</v>
      </c>
      <c r="AX201" s="18"/>
      <c r="AY201" s="89"/>
      <c r="AZ201" s="18"/>
      <c r="BA201"/>
      <c r="BB201" s="50"/>
      <c r="BC201"/>
      <c r="BE201" s="49" t="s">
        <v>2372</v>
      </c>
      <c r="BI201" s="18"/>
      <c r="BK201" s="50"/>
      <c r="BN201" s="49" t="s">
        <v>4600</v>
      </c>
      <c r="BO201" s="9"/>
      <c r="BQ201" s="89"/>
      <c r="BR201" s="59"/>
      <c r="BS201" s="59"/>
      <c r="BT201" s="50"/>
      <c r="BV201" s="50"/>
      <c r="BX201" s="348"/>
      <c r="BY201" s="18"/>
      <c r="BZ201" s="466"/>
      <c r="CA201" s="50"/>
      <c r="CF201" s="50"/>
      <c r="CG201" s="18"/>
      <c r="CH201" s="466"/>
      <c r="CI201" s="18"/>
      <c r="CJ201" s="18"/>
      <c r="CK201" s="50"/>
      <c r="CO201" s="348"/>
      <c r="CP201" s="50"/>
      <c r="CQ201" s="466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73"/>
      <c r="DH201" s="18"/>
      <c r="DI201" s="466"/>
      <c r="DJ201" s="50"/>
      <c r="DK201" s="475"/>
      <c r="DL201" s="1"/>
      <c r="DM201" s="467"/>
      <c r="DN201" s="1"/>
      <c r="DO201" s="50"/>
      <c r="DT201" s="348"/>
      <c r="DU201" s="18"/>
      <c r="DV201" s="466"/>
      <c r="DW201" s="18"/>
      <c r="DX201" s="18"/>
      <c r="EC201" s="348"/>
      <c r="ED201" s="18"/>
      <c r="EE201" s="466"/>
      <c r="EF201" s="18"/>
      <c r="EG201" s="18"/>
      <c r="EL201" s="348"/>
      <c r="EM201" s="18"/>
      <c r="EN201" s="466"/>
      <c r="EO201" s="18"/>
      <c r="EP201" s="18"/>
      <c r="EU201" s="348"/>
      <c r="EV201" s="18"/>
      <c r="EW201" s="466"/>
      <c r="EX201" s="18"/>
      <c r="EY201" s="18"/>
      <c r="FD201" s="348"/>
      <c r="FE201" s="18"/>
      <c r="FF201" s="466"/>
      <c r="FG201" s="18"/>
      <c r="FH201" s="18"/>
      <c r="FM201" s="348"/>
      <c r="FN201" s="18"/>
      <c r="FO201" s="466"/>
      <c r="FP201" s="18"/>
      <c r="FQ201" s="18"/>
      <c r="FV201" s="348"/>
      <c r="FW201" s="18"/>
      <c r="FX201" s="466"/>
      <c r="FY201" s="18"/>
      <c r="FZ201" s="18"/>
      <c r="GE201" s="348"/>
      <c r="GF201" s="18"/>
      <c r="GG201" s="466"/>
      <c r="GH201" s="18"/>
      <c r="GI201" s="18"/>
      <c r="GW201" s="348"/>
      <c r="GX201" s="18"/>
      <c r="GZ201" s="18"/>
      <c r="HA201" s="18"/>
      <c r="HF201" s="348"/>
      <c r="HG201" s="18"/>
      <c r="HI201" s="18"/>
      <c r="HJ201" s="18"/>
      <c r="HO201" s="18"/>
      <c r="HP201" s="468"/>
      <c r="HR201" s="18"/>
      <c r="HS201" s="18"/>
      <c r="HT201" s="18"/>
      <c r="IG201" s="348"/>
      <c r="IH201" s="18"/>
      <c r="IJ201" s="18"/>
      <c r="IK201" s="18"/>
      <c r="IP201" s="348"/>
      <c r="IQ201" s="18"/>
      <c r="IS201" s="18"/>
      <c r="IT201" s="18"/>
      <c r="IY201" s="348"/>
      <c r="IZ201" s="18"/>
      <c r="JA201" s="477"/>
      <c r="JB201" s="18"/>
      <c r="JC201" s="18"/>
      <c r="JH201" s="469"/>
      <c r="JI201" s="470"/>
      <c r="JQ201" s="469"/>
      <c r="JR201" s="470"/>
      <c r="JS201" s="471"/>
      <c r="JT201" s="470"/>
      <c r="JU201" s="470"/>
      <c r="JZ201" s="348"/>
      <c r="KA201" s="18"/>
      <c r="KC201" s="18"/>
      <c r="KD201" s="18"/>
      <c r="KI201" s="348"/>
      <c r="KJ201" s="18"/>
      <c r="KR201" s="348"/>
      <c r="KS201" s="18"/>
      <c r="LA201" s="348"/>
      <c r="LB201" s="18"/>
      <c r="LC201" s="472"/>
      <c r="LD201" s="18"/>
      <c r="LE201" s="18"/>
      <c r="LJ201" s="469"/>
      <c r="LK201" s="470"/>
      <c r="LL201" s="466"/>
      <c r="LM201" s="470"/>
      <c r="LN201" s="470"/>
      <c r="MB201" s="470"/>
      <c r="MC201" s="18"/>
      <c r="MD201" s="18"/>
      <c r="ME201" s="473"/>
      <c r="MG201" s="18"/>
      <c r="MK201" s="348"/>
      <c r="ML201" s="18"/>
      <c r="MM201" s="18"/>
      <c r="MN201" s="18"/>
      <c r="MO201" s="18"/>
      <c r="MT201" s="60"/>
      <c r="MU201" s="3"/>
      <c r="MV201" s="474"/>
      <c r="MW201" s="79"/>
      <c r="MX201" s="3"/>
      <c r="MZ201" s="18"/>
    </row>
    <row r="202" spans="1:364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1899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2388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4632</v>
      </c>
      <c r="BS202" t="s">
        <v>1441</v>
      </c>
      <c r="BT202" s="50"/>
      <c r="BV202" s="50"/>
      <c r="BX202" s="348"/>
      <c r="BY202" s="18"/>
      <c r="BZ202" s="466"/>
      <c r="CA202" s="50"/>
      <c r="CF202" s="50"/>
      <c r="CG202" s="18"/>
      <c r="CH202" s="466"/>
      <c r="CI202" s="18"/>
      <c r="CJ202" s="18"/>
      <c r="CK202" s="50"/>
      <c r="CO202" s="348"/>
      <c r="CP202" s="50"/>
      <c r="CQ202" s="466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73"/>
      <c r="DH202" s="18"/>
      <c r="DI202" s="466"/>
      <c r="DJ202" s="50"/>
      <c r="DK202" s="475"/>
      <c r="DL202" s="1"/>
      <c r="DM202" s="467"/>
      <c r="DN202" s="1"/>
      <c r="DO202" s="50"/>
      <c r="DT202" s="348"/>
      <c r="DU202" s="18"/>
      <c r="DV202" s="466"/>
      <c r="DW202" s="18"/>
      <c r="DX202" s="18"/>
      <c r="EC202" s="348"/>
      <c r="ED202" s="18"/>
      <c r="EE202" s="466"/>
      <c r="EF202" s="18"/>
      <c r="EG202" s="18"/>
      <c r="EL202" s="348"/>
      <c r="EM202" s="18"/>
      <c r="EN202" s="466"/>
      <c r="EO202" s="18"/>
      <c r="EP202" s="18"/>
      <c r="EU202" s="348"/>
      <c r="EV202" s="18"/>
      <c r="EW202" s="466"/>
      <c r="EX202" s="18"/>
      <c r="EY202" s="18"/>
      <c r="FD202" s="348"/>
      <c r="FE202" s="18"/>
      <c r="FF202" s="466"/>
      <c r="FG202" s="18"/>
      <c r="FH202" s="18"/>
      <c r="FM202" s="348"/>
      <c r="FN202" s="18"/>
      <c r="FO202" s="466"/>
      <c r="FP202" s="18"/>
      <c r="FQ202" s="18"/>
      <c r="FV202" s="348"/>
      <c r="FW202" s="18"/>
      <c r="FX202" s="466"/>
      <c r="FY202" s="18"/>
      <c r="FZ202" s="18"/>
      <c r="GE202" s="348"/>
      <c r="GF202" s="18"/>
      <c r="GG202" s="466"/>
      <c r="GH202" s="18"/>
      <c r="GI202" s="18"/>
      <c r="GW202" s="348"/>
      <c r="GX202" s="18"/>
      <c r="GZ202" s="18"/>
      <c r="HA202" s="18"/>
      <c r="HF202" s="348"/>
      <c r="HG202" s="18"/>
      <c r="HI202" s="18"/>
      <c r="HJ202" s="18"/>
      <c r="HO202" s="18"/>
      <c r="HP202" s="468"/>
      <c r="HR202" s="18"/>
      <c r="HS202" s="18"/>
      <c r="HT202" s="18"/>
      <c r="IG202" s="348"/>
      <c r="IH202" s="18"/>
      <c r="IJ202" s="18"/>
      <c r="IK202" s="18"/>
      <c r="IP202" s="348"/>
      <c r="IQ202" s="18"/>
      <c r="IS202" s="18"/>
      <c r="IT202" s="18"/>
      <c r="IY202" s="348"/>
      <c r="IZ202" s="18"/>
      <c r="JA202" s="477"/>
      <c r="JB202" s="18"/>
      <c r="JC202" s="18"/>
      <c r="JH202" s="469"/>
      <c r="JI202" s="470"/>
      <c r="JQ202" s="469"/>
      <c r="JR202" s="470"/>
      <c r="JS202" s="471"/>
      <c r="JT202" s="470"/>
      <c r="JU202" s="470"/>
      <c r="JZ202" s="348"/>
      <c r="KA202" s="18"/>
      <c r="KC202" s="18"/>
      <c r="KD202" s="18"/>
      <c r="KI202" s="348"/>
      <c r="KJ202" s="18"/>
      <c r="KR202" s="348"/>
      <c r="KS202" s="18"/>
      <c r="LA202" s="18"/>
      <c r="LB202" s="18"/>
      <c r="LC202" s="472"/>
      <c r="LD202" s="18"/>
      <c r="LE202" s="18"/>
      <c r="LJ202" s="469"/>
      <c r="LK202" s="470"/>
      <c r="LL202" s="466"/>
      <c r="LM202" s="470"/>
      <c r="LN202" s="470"/>
      <c r="MB202" s="470"/>
      <c r="MC202" s="18"/>
      <c r="MD202" s="18"/>
      <c r="ME202" s="473"/>
      <c r="MG202" s="18"/>
      <c r="MK202" s="348"/>
      <c r="ML202" s="18"/>
      <c r="MM202" s="18"/>
      <c r="MN202" s="18"/>
      <c r="MO202" s="18"/>
      <c r="MU202" s="3"/>
      <c r="MV202" s="474"/>
      <c r="MW202" s="79"/>
      <c r="MX202" s="3"/>
      <c r="MZ202" s="18"/>
    </row>
    <row r="203" spans="1:364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53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1741</v>
      </c>
      <c r="AX203" s="18"/>
      <c r="AY203" s="89"/>
      <c r="AZ203" s="18"/>
      <c r="BA203"/>
      <c r="BB203" s="50"/>
      <c r="BC203"/>
      <c r="BE203" s="49" t="s">
        <v>2372</v>
      </c>
      <c r="BI203" s="18"/>
      <c r="BK203" s="50"/>
      <c r="BN203" s="49" t="s">
        <v>4600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6"/>
      <c r="CA203" s="50"/>
      <c r="CF203" s="50"/>
      <c r="CG203" s="18"/>
      <c r="CH203" s="466"/>
      <c r="CI203" s="18"/>
      <c r="CJ203" s="18"/>
      <c r="CK203" s="50"/>
      <c r="CO203" s="348"/>
      <c r="CP203" s="50"/>
      <c r="CQ203" s="466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73"/>
      <c r="DH203" s="18"/>
      <c r="DI203" s="466"/>
      <c r="DJ203" s="50"/>
      <c r="DK203" s="475"/>
      <c r="DL203" s="1"/>
      <c r="DM203" s="467"/>
      <c r="DN203" s="1"/>
      <c r="DO203" s="50"/>
      <c r="DT203" s="348"/>
      <c r="DU203" s="18"/>
      <c r="DV203" s="466"/>
      <c r="DW203" s="18"/>
      <c r="DX203" s="18"/>
      <c r="EC203" s="348"/>
      <c r="ED203" s="18"/>
      <c r="EE203" s="466"/>
      <c r="EF203" s="18"/>
      <c r="EG203" s="18"/>
      <c r="EL203" s="348"/>
      <c r="EM203" s="18"/>
      <c r="EN203" s="466"/>
      <c r="EO203" s="18"/>
      <c r="EP203" s="18"/>
      <c r="EU203" s="348"/>
      <c r="EV203" s="18"/>
      <c r="EW203" s="466"/>
      <c r="EX203" s="18"/>
      <c r="EY203" s="18"/>
      <c r="FD203" s="348"/>
      <c r="FE203" s="18"/>
      <c r="FF203" s="466"/>
      <c r="FG203" s="18"/>
      <c r="FH203" s="18"/>
      <c r="FM203" s="348"/>
      <c r="FN203" s="18"/>
      <c r="FO203" s="466"/>
      <c r="FP203" s="18"/>
      <c r="FQ203" s="18"/>
      <c r="FV203" s="348"/>
      <c r="FW203" s="18"/>
      <c r="FX203" s="466"/>
      <c r="FY203" s="18"/>
      <c r="FZ203" s="18"/>
      <c r="GE203" s="348"/>
      <c r="GF203" s="18"/>
      <c r="GG203" s="466"/>
      <c r="GH203" s="18"/>
      <c r="GI203" s="18"/>
      <c r="GW203" s="348"/>
      <c r="GX203" s="18"/>
      <c r="GZ203" s="18"/>
      <c r="HA203" s="18"/>
      <c r="HF203" s="348"/>
      <c r="HG203" s="18"/>
      <c r="HI203" s="18"/>
      <c r="HJ203" s="18"/>
      <c r="HO203" s="18"/>
      <c r="HP203" s="468"/>
      <c r="HR203" s="18"/>
      <c r="HS203" s="18"/>
      <c r="HT203" s="18"/>
      <c r="IG203" s="348"/>
      <c r="IH203" s="18"/>
      <c r="IJ203" s="18"/>
      <c r="IK203" s="18"/>
      <c r="IP203" s="348"/>
      <c r="IQ203" s="18"/>
      <c r="IS203" s="18"/>
      <c r="IT203" s="18"/>
      <c r="IY203" s="18"/>
      <c r="IZ203" s="18"/>
      <c r="JA203" s="477"/>
      <c r="JB203" s="18"/>
      <c r="JC203" s="18"/>
      <c r="JH203" s="469"/>
      <c r="JI203" s="470"/>
      <c r="JQ203" s="469"/>
      <c r="JR203" s="470"/>
      <c r="JS203" s="471"/>
      <c r="JT203" s="470"/>
      <c r="JU203" s="470"/>
      <c r="JZ203" s="348"/>
      <c r="KA203" s="18"/>
      <c r="KC203" s="18"/>
      <c r="KD203" s="18"/>
      <c r="KI203" s="348"/>
      <c r="KJ203" s="18"/>
      <c r="KR203" s="348"/>
      <c r="KS203" s="18"/>
      <c r="LA203" s="476"/>
      <c r="LB203" s="18"/>
      <c r="LC203" s="471"/>
      <c r="LD203" s="18"/>
      <c r="LE203" s="18"/>
      <c r="LJ203" s="469"/>
      <c r="LK203" s="470"/>
      <c r="LL203" s="466"/>
      <c r="LM203" s="470"/>
      <c r="LN203" s="470"/>
      <c r="MB203" s="470"/>
      <c r="MC203" s="18"/>
      <c r="MD203" s="18"/>
      <c r="ME203" s="473"/>
      <c r="MG203" s="18"/>
      <c r="MK203" s="348"/>
      <c r="ML203" s="18"/>
      <c r="MM203" s="18"/>
      <c r="MN203" s="18"/>
      <c r="MO203" s="18"/>
      <c r="MT203" s="478"/>
      <c r="MU203" s="63"/>
      <c r="MV203" s="480"/>
      <c r="MW203" s="79"/>
      <c r="MX203" s="3"/>
      <c r="MZ203" s="18"/>
    </row>
    <row r="204" spans="1:364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53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1900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2389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4633</v>
      </c>
      <c r="BS204" t="s">
        <v>1442</v>
      </c>
      <c r="BT204" s="50"/>
      <c r="BV204" s="50"/>
      <c r="BX204" s="18"/>
      <c r="BY204" s="18"/>
      <c r="BZ204" s="466"/>
      <c r="CA204" s="50"/>
      <c r="CF204" s="50"/>
      <c r="CG204" s="18"/>
      <c r="CH204" s="466"/>
      <c r="CI204" s="18"/>
      <c r="CJ204" s="18"/>
      <c r="CK204" s="50"/>
      <c r="CO204" s="18"/>
      <c r="CP204" s="50"/>
      <c r="CQ204" s="466"/>
      <c r="CR204" s="18"/>
      <c r="CS204" s="18"/>
      <c r="CU204" s="50"/>
      <c r="CX204" s="18"/>
      <c r="CY204" s="18"/>
      <c r="CZ204" s="50"/>
      <c r="DA204" s="18"/>
      <c r="DB204" s="18"/>
      <c r="DF204" s="50"/>
      <c r="DG204" s="473"/>
      <c r="DH204" s="18"/>
      <c r="DI204" s="466"/>
      <c r="DJ204" s="50"/>
      <c r="DK204" s="475"/>
      <c r="DL204" s="1"/>
      <c r="DM204" s="467"/>
      <c r="DN204" s="1"/>
      <c r="DO204" s="50"/>
      <c r="DT204" s="18"/>
      <c r="DU204" s="18"/>
      <c r="DV204" s="466"/>
      <c r="DW204" s="18"/>
      <c r="DX204" s="18"/>
      <c r="EC204" s="18"/>
      <c r="ED204" s="18"/>
      <c r="EE204" s="466"/>
      <c r="EF204" s="18"/>
      <c r="EG204" s="18"/>
      <c r="EL204" s="18"/>
      <c r="EM204" s="18"/>
      <c r="EN204" s="466"/>
      <c r="EO204" s="18"/>
      <c r="EP204" s="18"/>
      <c r="EU204" s="18"/>
      <c r="EV204" s="18"/>
      <c r="EW204" s="466"/>
      <c r="EX204" s="18"/>
      <c r="EY204" s="18"/>
      <c r="FD204" s="18"/>
      <c r="FE204" s="18"/>
      <c r="FF204" s="466"/>
      <c r="FG204" s="18"/>
      <c r="FH204" s="18"/>
      <c r="FM204" s="18"/>
      <c r="FN204" s="18"/>
      <c r="FO204" s="466"/>
      <c r="FP204" s="18"/>
      <c r="FQ204" s="18"/>
      <c r="FV204" s="18"/>
      <c r="FW204" s="18"/>
      <c r="FX204" s="466"/>
      <c r="FY204" s="18"/>
      <c r="FZ204" s="18"/>
      <c r="GE204" s="18"/>
      <c r="GF204" s="18"/>
      <c r="GG204" s="466"/>
      <c r="GH204" s="18"/>
      <c r="GI204" s="18"/>
      <c r="GW204" s="18"/>
      <c r="GX204" s="18"/>
      <c r="GZ204" s="18"/>
      <c r="HA204" s="18"/>
      <c r="HF204" s="18"/>
      <c r="HG204" s="18"/>
      <c r="HI204" s="18"/>
      <c r="HJ204" s="18"/>
      <c r="HO204" s="18"/>
      <c r="HP204" s="468"/>
      <c r="HR204" s="18"/>
      <c r="HS204" s="18"/>
      <c r="HT204" s="18"/>
      <c r="IG204" s="18"/>
      <c r="IH204" s="18"/>
      <c r="IJ204" s="18"/>
      <c r="IK204" s="18"/>
      <c r="IP204" s="18"/>
      <c r="IQ204" s="18"/>
      <c r="IS204" s="18"/>
      <c r="IT204" s="18"/>
      <c r="IY204" s="473"/>
      <c r="IZ204" s="18"/>
      <c r="JA204" s="466"/>
      <c r="JB204" s="18"/>
      <c r="JC204" s="18"/>
      <c r="JH204" s="470"/>
      <c r="JI204" s="470"/>
      <c r="JQ204" s="470"/>
      <c r="JR204" s="470"/>
      <c r="JS204" s="471"/>
      <c r="JT204" s="470"/>
      <c r="JU204" s="470"/>
      <c r="JZ204" s="18"/>
      <c r="KA204" s="18"/>
      <c r="KC204" s="18"/>
      <c r="KD204" s="18"/>
      <c r="KI204" s="18"/>
      <c r="KJ204" s="18"/>
      <c r="KR204" s="18"/>
      <c r="KS204" s="18"/>
      <c r="LA204" s="348"/>
      <c r="LB204" s="18"/>
      <c r="LC204" s="472"/>
      <c r="LD204" s="18"/>
      <c r="LE204" s="18"/>
      <c r="LJ204" s="470"/>
      <c r="LK204" s="470"/>
      <c r="LL204" s="466"/>
      <c r="LM204" s="470"/>
      <c r="LN204" s="470"/>
      <c r="MB204" s="470"/>
      <c r="MC204" s="18"/>
      <c r="MD204" s="18"/>
      <c r="ME204" s="473"/>
      <c r="MG204" s="18"/>
      <c r="MK204" s="18"/>
      <c r="ML204" s="18"/>
      <c r="MM204" s="18"/>
      <c r="MN204" s="18"/>
      <c r="MO204" s="18"/>
      <c r="MT204" s="60"/>
      <c r="MU204" s="3"/>
      <c r="MV204" s="474"/>
      <c r="MW204" s="79"/>
      <c r="MX204" s="3"/>
      <c r="MZ204" s="18"/>
    </row>
    <row r="205" spans="1:364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1741</v>
      </c>
      <c r="AX205" s="18"/>
      <c r="AY205" s="89"/>
      <c r="AZ205" s="18"/>
      <c r="BA205"/>
      <c r="BB205" s="50"/>
      <c r="BC205"/>
      <c r="BE205" s="48" t="s">
        <v>2353</v>
      </c>
      <c r="BI205" s="18"/>
      <c r="BK205" s="50"/>
      <c r="BN205" s="49" t="s">
        <v>4600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6"/>
      <c r="CA205" s="50"/>
      <c r="CF205" s="50"/>
      <c r="CG205" s="18"/>
      <c r="CH205" s="466"/>
      <c r="CI205" s="18"/>
      <c r="CJ205" s="18"/>
      <c r="CK205" s="50"/>
      <c r="CO205" s="18"/>
      <c r="CP205" s="50"/>
      <c r="CQ205" s="466"/>
      <c r="CR205" s="18"/>
      <c r="CS205" s="18"/>
      <c r="CU205" s="50"/>
      <c r="CX205" s="18"/>
      <c r="CY205" s="18"/>
      <c r="CZ205" s="50"/>
      <c r="DA205" s="18"/>
      <c r="DB205" s="18"/>
      <c r="DF205" s="50"/>
      <c r="DG205" s="473"/>
      <c r="DH205" s="18"/>
      <c r="DI205" s="466"/>
      <c r="DJ205" s="50"/>
      <c r="DK205" s="475"/>
      <c r="DL205" s="1"/>
      <c r="DM205" s="467"/>
      <c r="DN205" s="1"/>
      <c r="DO205" s="50"/>
      <c r="DT205" s="18"/>
      <c r="DU205" s="18"/>
      <c r="DV205" s="466"/>
      <c r="DW205" s="18"/>
      <c r="DX205" s="18"/>
      <c r="EC205" s="18"/>
      <c r="ED205" s="18"/>
      <c r="EE205" s="466"/>
      <c r="EF205" s="18"/>
      <c r="EG205" s="18"/>
      <c r="EL205" s="18"/>
      <c r="EM205" s="18"/>
      <c r="EN205" s="466"/>
      <c r="EO205" s="18"/>
      <c r="EP205" s="18"/>
      <c r="EU205" s="18"/>
      <c r="EV205" s="18"/>
      <c r="EW205" s="466"/>
      <c r="EX205" s="18"/>
      <c r="EY205" s="18"/>
      <c r="FD205" s="18"/>
      <c r="FE205" s="18"/>
      <c r="FF205" s="466"/>
      <c r="FG205" s="18"/>
      <c r="FH205" s="18"/>
      <c r="FM205" s="18"/>
      <c r="FN205" s="18"/>
      <c r="FO205" s="466"/>
      <c r="FP205" s="18"/>
      <c r="FQ205" s="18"/>
      <c r="FV205" s="18"/>
      <c r="FW205" s="18"/>
      <c r="FX205" s="466"/>
      <c r="FY205" s="18"/>
      <c r="FZ205" s="18"/>
      <c r="GE205" s="18"/>
      <c r="GF205" s="18"/>
      <c r="GG205" s="466"/>
      <c r="GH205" s="18"/>
      <c r="GI205" s="18"/>
      <c r="GW205" s="18"/>
      <c r="GX205" s="18"/>
      <c r="GZ205" s="18"/>
      <c r="HA205" s="18"/>
      <c r="HF205" s="18"/>
      <c r="HG205" s="18"/>
      <c r="HI205" s="18"/>
      <c r="HJ205" s="18"/>
      <c r="HO205" s="18"/>
      <c r="HP205" s="468"/>
      <c r="HR205" s="18"/>
      <c r="HS205" s="18"/>
      <c r="HT205" s="18"/>
      <c r="IG205" s="18"/>
      <c r="IH205" s="18"/>
      <c r="IJ205" s="18"/>
      <c r="IK205" s="18"/>
      <c r="IP205" s="18"/>
      <c r="IQ205" s="18"/>
      <c r="IS205" s="18"/>
      <c r="IT205" s="18"/>
      <c r="IY205" s="348"/>
      <c r="IZ205" s="18"/>
      <c r="JA205" s="477"/>
      <c r="JB205" s="18"/>
      <c r="JC205" s="18"/>
      <c r="JH205" s="470"/>
      <c r="JI205" s="470"/>
      <c r="JQ205" s="470"/>
      <c r="JR205" s="470"/>
      <c r="JS205" s="471"/>
      <c r="JT205" s="470"/>
      <c r="JU205" s="470"/>
      <c r="JZ205" s="18"/>
      <c r="KA205" s="18"/>
      <c r="KC205" s="18"/>
      <c r="KD205" s="18"/>
      <c r="KI205" s="18"/>
      <c r="KJ205" s="18"/>
      <c r="KR205" s="18"/>
      <c r="KS205" s="18"/>
      <c r="LA205" s="18"/>
      <c r="LB205" s="18"/>
      <c r="LC205" s="471"/>
      <c r="LD205" s="18"/>
      <c r="LE205" s="18"/>
      <c r="LJ205" s="470"/>
      <c r="LK205" s="470"/>
      <c r="LL205" s="466"/>
      <c r="LM205" s="470"/>
      <c r="LN205" s="470"/>
      <c r="MB205" s="470"/>
      <c r="MC205" s="18"/>
      <c r="MD205" s="18"/>
      <c r="ME205" s="473"/>
      <c r="MG205" s="18"/>
      <c r="MK205" s="18"/>
      <c r="ML205" s="18"/>
      <c r="MM205" s="18"/>
      <c r="MN205" s="18"/>
      <c r="MO205" s="18"/>
      <c r="MU205" s="3"/>
      <c r="MV205" s="481"/>
      <c r="MW205" s="79"/>
      <c r="MX205" s="3"/>
      <c r="MZ205" s="18"/>
    </row>
    <row r="206" spans="1:364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8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1901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2390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4634</v>
      </c>
      <c r="BS206" t="s">
        <v>1443</v>
      </c>
      <c r="BT206" s="50"/>
      <c r="BV206" s="50"/>
      <c r="BX206" s="18"/>
      <c r="BY206" s="18"/>
      <c r="BZ206" s="466"/>
      <c r="CA206" s="50"/>
      <c r="CF206" s="50"/>
      <c r="CG206" s="18"/>
      <c r="CH206" s="466"/>
      <c r="CI206" s="18"/>
      <c r="CJ206" s="18"/>
      <c r="CK206" s="50"/>
      <c r="CO206" s="18"/>
      <c r="CP206" s="50"/>
      <c r="CQ206" s="466"/>
      <c r="CR206" s="18"/>
      <c r="CS206" s="18"/>
      <c r="CU206" s="50"/>
      <c r="CX206" s="18"/>
      <c r="CY206" s="18"/>
      <c r="CZ206" s="50"/>
      <c r="DA206" s="18"/>
      <c r="DB206" s="18"/>
      <c r="DF206" s="50"/>
      <c r="DG206" s="473"/>
      <c r="DH206" s="18"/>
      <c r="DI206" s="466"/>
      <c r="DJ206" s="50"/>
      <c r="DK206" s="475"/>
      <c r="DL206" s="1"/>
      <c r="DM206" s="467"/>
      <c r="DN206" s="1"/>
      <c r="DO206" s="50"/>
      <c r="DT206" s="18"/>
      <c r="DU206" s="18"/>
      <c r="DV206" s="466"/>
      <c r="DW206" s="18"/>
      <c r="DX206" s="18"/>
      <c r="EC206" s="18"/>
      <c r="ED206" s="18"/>
      <c r="EE206" s="466"/>
      <c r="EF206" s="18"/>
      <c r="EG206" s="18"/>
      <c r="EL206" s="18"/>
      <c r="EM206" s="18"/>
      <c r="EN206" s="466"/>
      <c r="EO206" s="18"/>
      <c r="EP206" s="18"/>
      <c r="EU206" s="18"/>
      <c r="EV206" s="18"/>
      <c r="EW206" s="466"/>
      <c r="EX206" s="18"/>
      <c r="EY206" s="18"/>
      <c r="FD206" s="18"/>
      <c r="FE206" s="18"/>
      <c r="FF206" s="466"/>
      <c r="FG206" s="18"/>
      <c r="FH206" s="18"/>
      <c r="FM206" s="18"/>
      <c r="FN206" s="18"/>
      <c r="FO206" s="466"/>
      <c r="FP206" s="18"/>
      <c r="FQ206" s="18"/>
      <c r="FV206" s="18"/>
      <c r="FW206" s="18"/>
      <c r="FX206" s="466"/>
      <c r="FY206" s="18"/>
      <c r="FZ206" s="18"/>
      <c r="GE206" s="18"/>
      <c r="GF206" s="18"/>
      <c r="GG206" s="466"/>
      <c r="GH206" s="18"/>
      <c r="GI206" s="18"/>
      <c r="GW206" s="18"/>
      <c r="GX206" s="18"/>
      <c r="GZ206" s="18"/>
      <c r="HA206" s="18"/>
      <c r="HF206" s="18"/>
      <c r="HG206" s="18"/>
      <c r="HI206" s="18"/>
      <c r="HJ206" s="18"/>
      <c r="HO206" s="18"/>
      <c r="HP206" s="468"/>
      <c r="HR206" s="18"/>
      <c r="HS206" s="18"/>
      <c r="HT206" s="18"/>
      <c r="IG206" s="18"/>
      <c r="IH206" s="18"/>
      <c r="IJ206" s="18"/>
      <c r="IK206" s="18"/>
      <c r="IP206" s="18"/>
      <c r="IQ206" s="18"/>
      <c r="IS206" s="18"/>
      <c r="IT206" s="18"/>
      <c r="IY206" s="18"/>
      <c r="IZ206" s="18"/>
      <c r="JA206" s="466"/>
      <c r="JB206" s="18"/>
      <c r="JC206" s="18"/>
      <c r="JH206" s="470"/>
      <c r="JI206" s="470"/>
      <c r="JQ206" s="470"/>
      <c r="JR206" s="470"/>
      <c r="JS206" s="471"/>
      <c r="JT206" s="470"/>
      <c r="JU206" s="470"/>
      <c r="JZ206" s="18"/>
      <c r="KA206" s="18"/>
      <c r="KC206" s="18"/>
      <c r="KD206" s="18"/>
      <c r="KI206" s="18"/>
      <c r="KJ206" s="18"/>
      <c r="KR206" s="18"/>
      <c r="KS206" s="18"/>
      <c r="LA206" s="476"/>
      <c r="LB206" s="18"/>
      <c r="LC206" s="471"/>
      <c r="LD206" s="18"/>
      <c r="LE206" s="18"/>
      <c r="LJ206" s="470"/>
      <c r="LK206" s="470"/>
      <c r="LL206" s="466"/>
      <c r="LM206" s="470"/>
      <c r="LN206" s="470"/>
      <c r="MB206" s="470"/>
      <c r="MC206" s="18"/>
      <c r="MD206" s="18"/>
      <c r="ME206" s="473"/>
      <c r="MG206" s="18"/>
      <c r="MK206" s="18"/>
      <c r="ML206" s="18"/>
      <c r="MM206" s="18"/>
      <c r="MN206" s="18"/>
      <c r="MO206" s="18"/>
      <c r="MT206" s="478"/>
      <c r="MU206" s="3"/>
      <c r="MV206" s="481"/>
      <c r="MW206" s="79"/>
      <c r="MX206" s="3"/>
      <c r="MZ206" s="18"/>
    </row>
    <row r="207" spans="1:364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1741</v>
      </c>
      <c r="AX207" s="18"/>
      <c r="AY207" s="89"/>
      <c r="AZ207" s="18"/>
      <c r="BA207"/>
      <c r="BB207" s="50"/>
      <c r="BC207"/>
      <c r="BE207" s="49" t="s">
        <v>2372</v>
      </c>
      <c r="BI207" s="18"/>
      <c r="BK207" s="50"/>
      <c r="BN207" s="49" t="s">
        <v>4600</v>
      </c>
      <c r="BQ207" s="89"/>
      <c r="BT207" s="50"/>
      <c r="BV207" s="50"/>
      <c r="BX207" s="348"/>
      <c r="BY207" s="18"/>
      <c r="BZ207" s="466"/>
      <c r="CA207" s="50"/>
      <c r="CF207" s="50"/>
      <c r="CG207" s="18"/>
      <c r="CH207" s="466"/>
      <c r="CI207" s="18"/>
      <c r="CJ207" s="18"/>
      <c r="CK207" s="50"/>
      <c r="CO207" s="348"/>
      <c r="CP207" s="50"/>
      <c r="CQ207" s="466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73"/>
      <c r="DH207" s="18"/>
      <c r="DI207" s="466"/>
      <c r="DJ207" s="50"/>
      <c r="DK207" s="475"/>
      <c r="DL207" s="1"/>
      <c r="DM207" s="467"/>
      <c r="DN207" s="1"/>
      <c r="DO207" s="50"/>
      <c r="DT207" s="348"/>
      <c r="DU207" s="18"/>
      <c r="DV207" s="466"/>
      <c r="DW207" s="18"/>
      <c r="DX207" s="18"/>
      <c r="EC207" s="348"/>
      <c r="ED207" s="18"/>
      <c r="EE207" s="466"/>
      <c r="EF207" s="18"/>
      <c r="EG207" s="18"/>
      <c r="EL207" s="348"/>
      <c r="EM207" s="18"/>
      <c r="EN207" s="466"/>
      <c r="EO207" s="18"/>
      <c r="EP207" s="18"/>
      <c r="EU207" s="348"/>
      <c r="EV207" s="18"/>
      <c r="EW207" s="466"/>
      <c r="EX207" s="18"/>
      <c r="EY207" s="18"/>
      <c r="FD207" s="348"/>
      <c r="FE207" s="18"/>
      <c r="FF207" s="466"/>
      <c r="FG207" s="18"/>
      <c r="FH207" s="18"/>
      <c r="FM207" s="348"/>
      <c r="FN207" s="18"/>
      <c r="FO207" s="466"/>
      <c r="FP207" s="18"/>
      <c r="FQ207" s="18"/>
      <c r="FV207" s="348"/>
      <c r="FW207" s="18"/>
      <c r="FX207" s="466"/>
      <c r="FY207" s="18"/>
      <c r="FZ207" s="18"/>
      <c r="GE207" s="348"/>
      <c r="GF207" s="18"/>
      <c r="GG207" s="466"/>
      <c r="GH207" s="18"/>
      <c r="GI207" s="18"/>
      <c r="GW207" s="348"/>
      <c r="GX207" s="18"/>
      <c r="GZ207" s="18"/>
      <c r="HA207" s="18"/>
      <c r="HF207" s="348"/>
      <c r="HG207" s="18"/>
      <c r="HI207" s="18"/>
      <c r="HJ207" s="18"/>
      <c r="HO207" s="18"/>
      <c r="HP207" s="468"/>
      <c r="HR207" s="18"/>
      <c r="HS207" s="18"/>
      <c r="HT207" s="18"/>
      <c r="IG207" s="348"/>
      <c r="IH207" s="18"/>
      <c r="IJ207" s="18"/>
      <c r="IK207" s="18"/>
      <c r="IP207" s="348"/>
      <c r="IQ207" s="18"/>
      <c r="IS207" s="18"/>
      <c r="IT207" s="18"/>
      <c r="IY207" s="473"/>
      <c r="IZ207" s="18"/>
      <c r="JA207" s="466"/>
      <c r="JB207" s="18"/>
      <c r="JC207" s="18"/>
      <c r="JH207" s="469"/>
      <c r="JI207" s="470"/>
      <c r="JQ207" s="469"/>
      <c r="JR207" s="470"/>
      <c r="JS207" s="471"/>
      <c r="JT207" s="470"/>
      <c r="JU207" s="470"/>
      <c r="JZ207" s="348"/>
      <c r="KA207" s="18"/>
      <c r="KC207" s="18"/>
      <c r="KD207" s="18"/>
      <c r="KI207" s="348"/>
      <c r="KJ207" s="18"/>
      <c r="KR207" s="348"/>
      <c r="KS207" s="18"/>
      <c r="LA207" s="18"/>
      <c r="LB207" s="18"/>
      <c r="LC207" s="472"/>
      <c r="LD207" s="18"/>
      <c r="LE207" s="18"/>
      <c r="LJ207" s="469"/>
      <c r="LK207" s="470"/>
      <c r="LL207" s="466"/>
      <c r="LM207" s="470"/>
      <c r="LN207" s="470"/>
      <c r="MB207" s="470"/>
      <c r="MC207" s="18"/>
      <c r="MD207" s="18"/>
      <c r="ME207" s="473"/>
      <c r="MG207" s="18"/>
      <c r="MK207" s="348"/>
      <c r="ML207" s="18"/>
      <c r="MM207" s="18"/>
      <c r="MN207" s="18"/>
      <c r="MO207" s="18"/>
      <c r="MT207" s="3"/>
      <c r="MU207" s="63"/>
      <c r="MV207" s="474"/>
      <c r="MW207" s="79"/>
      <c r="MX207" s="3"/>
      <c r="MZ207" s="18"/>
    </row>
    <row r="208" spans="1:364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53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1902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2391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4635</v>
      </c>
      <c r="BS208" s="3" t="s">
        <v>1461</v>
      </c>
      <c r="BT208" s="50"/>
      <c r="BV208" s="50"/>
      <c r="BX208" s="348"/>
      <c r="BY208" s="18"/>
      <c r="BZ208" s="466"/>
      <c r="CA208" s="50"/>
      <c r="CF208" s="50"/>
      <c r="CG208" s="18"/>
      <c r="CH208" s="466"/>
      <c r="CI208" s="18"/>
      <c r="CJ208" s="18"/>
      <c r="CK208" s="50"/>
      <c r="CO208" s="348"/>
      <c r="CP208" s="50"/>
      <c r="CQ208" s="466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73"/>
      <c r="DH208" s="18"/>
      <c r="DI208" s="466"/>
      <c r="DJ208" s="50"/>
      <c r="DK208" s="475"/>
      <c r="DL208" s="1"/>
      <c r="DM208" s="467"/>
      <c r="DN208" s="1"/>
      <c r="DO208" s="50"/>
      <c r="DT208" s="348"/>
      <c r="DU208" s="18"/>
      <c r="DV208" s="466"/>
      <c r="DW208" s="18"/>
      <c r="DX208" s="18"/>
      <c r="EC208" s="348"/>
      <c r="ED208" s="18"/>
      <c r="EE208" s="466"/>
      <c r="EF208" s="18"/>
      <c r="EG208" s="18"/>
      <c r="EL208" s="348"/>
      <c r="EM208" s="18"/>
      <c r="EN208" s="466"/>
      <c r="EO208" s="18"/>
      <c r="EP208" s="18"/>
      <c r="EU208" s="348"/>
      <c r="EV208" s="18"/>
      <c r="EW208" s="466"/>
      <c r="EX208" s="18"/>
      <c r="EY208" s="18"/>
      <c r="FD208" s="348"/>
      <c r="FE208" s="18"/>
      <c r="FF208" s="466"/>
      <c r="FG208" s="18"/>
      <c r="FH208" s="18"/>
      <c r="FM208" s="348"/>
      <c r="FN208" s="18"/>
      <c r="FO208" s="466"/>
      <c r="FP208" s="18"/>
      <c r="FQ208" s="18"/>
      <c r="FV208" s="348"/>
      <c r="FW208" s="18"/>
      <c r="FX208" s="466"/>
      <c r="FY208" s="18"/>
      <c r="FZ208" s="18"/>
      <c r="GE208" s="348"/>
      <c r="GF208" s="18"/>
      <c r="GG208" s="466"/>
      <c r="GH208" s="18"/>
      <c r="GI208" s="18"/>
      <c r="GW208" s="348"/>
      <c r="GX208" s="18"/>
      <c r="GZ208" s="18"/>
      <c r="HA208" s="18"/>
      <c r="HF208" s="348"/>
      <c r="HG208" s="18"/>
      <c r="HI208" s="18"/>
      <c r="HJ208" s="18"/>
      <c r="HO208" s="18"/>
      <c r="HP208" s="468"/>
      <c r="HR208" s="18"/>
      <c r="HS208" s="18"/>
      <c r="HT208" s="18"/>
      <c r="IG208" s="348"/>
      <c r="IH208" s="18"/>
      <c r="IJ208" s="18"/>
      <c r="IK208" s="18"/>
      <c r="IP208" s="348"/>
      <c r="IQ208" s="18"/>
      <c r="IS208" s="18"/>
      <c r="IT208" s="18"/>
      <c r="IY208" s="18"/>
      <c r="IZ208" s="18"/>
      <c r="JA208" s="477"/>
      <c r="JB208" s="18"/>
      <c r="JC208" s="18"/>
      <c r="JH208" s="469"/>
      <c r="JI208" s="470"/>
      <c r="JQ208" s="469"/>
      <c r="JR208" s="470"/>
      <c r="JS208" s="471"/>
      <c r="JT208" s="470"/>
      <c r="JU208" s="470"/>
      <c r="JZ208" s="348"/>
      <c r="KA208" s="18"/>
      <c r="KC208" s="18"/>
      <c r="KD208" s="18"/>
      <c r="KI208" s="348"/>
      <c r="KJ208" s="18"/>
      <c r="KR208" s="348"/>
      <c r="KS208" s="18"/>
      <c r="LA208" s="18"/>
      <c r="LB208" s="18"/>
      <c r="LC208" s="472"/>
      <c r="LD208" s="18"/>
      <c r="LE208" s="18"/>
      <c r="LJ208" s="469"/>
      <c r="LK208" s="470"/>
      <c r="LL208" s="466"/>
      <c r="LM208" s="470"/>
      <c r="LN208" s="470"/>
      <c r="MB208" s="470"/>
      <c r="MC208" s="18"/>
      <c r="MD208" s="18"/>
      <c r="ME208" s="473"/>
      <c r="MG208" s="18"/>
      <c r="MK208" s="348"/>
      <c r="ML208" s="18"/>
      <c r="MM208" s="18"/>
      <c r="MN208" s="18"/>
      <c r="MO208" s="18"/>
      <c r="MT208" s="3"/>
      <c r="MU208" s="3"/>
      <c r="MV208" s="474"/>
      <c r="MW208" s="79"/>
      <c r="MX208" s="3"/>
      <c r="MZ208" s="18"/>
    </row>
    <row r="209" spans="1:364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1741</v>
      </c>
      <c r="AX209" s="18"/>
      <c r="AY209" s="89"/>
      <c r="AZ209" s="18"/>
      <c r="BA209" s="3"/>
      <c r="BB209" s="50"/>
      <c r="BC209"/>
      <c r="BE209" s="49" t="s">
        <v>2372</v>
      </c>
      <c r="BI209" s="18"/>
      <c r="BK209" s="50"/>
      <c r="BN209" s="49" t="s">
        <v>4600</v>
      </c>
      <c r="BQ209" s="89"/>
      <c r="BT209" s="50"/>
      <c r="BV209" s="50"/>
      <c r="BX209" s="18"/>
      <c r="BY209" s="18"/>
      <c r="BZ209" s="466"/>
      <c r="CA209" s="50"/>
      <c r="CF209" s="50"/>
      <c r="CG209" s="18"/>
      <c r="CH209" s="466"/>
      <c r="CI209" s="18"/>
      <c r="CJ209" s="18"/>
      <c r="CK209" s="50"/>
      <c r="CO209" s="18"/>
      <c r="CP209" s="50"/>
      <c r="CQ209" s="466"/>
      <c r="CR209" s="18"/>
      <c r="CS209" s="18"/>
      <c r="CU209" s="50"/>
      <c r="CX209" s="18"/>
      <c r="CY209" s="18"/>
      <c r="CZ209" s="50"/>
      <c r="DA209" s="18"/>
      <c r="DB209" s="18"/>
      <c r="DF209" s="50"/>
      <c r="DG209" s="473"/>
      <c r="DH209" s="18"/>
      <c r="DI209" s="466"/>
      <c r="DJ209" s="50"/>
      <c r="DK209" s="475"/>
      <c r="DL209" s="1"/>
      <c r="DM209" s="467"/>
      <c r="DN209" s="1"/>
      <c r="DO209" s="50"/>
      <c r="DT209" s="18"/>
      <c r="DU209" s="18"/>
      <c r="DV209" s="466"/>
      <c r="DW209" s="18"/>
      <c r="DX209" s="18"/>
      <c r="EC209" s="18"/>
      <c r="ED209" s="18"/>
      <c r="EE209" s="466"/>
      <c r="EF209" s="18"/>
      <c r="EG209" s="18"/>
      <c r="EL209" s="18"/>
      <c r="EM209" s="18"/>
      <c r="EN209" s="466"/>
      <c r="EO209" s="18"/>
      <c r="EP209" s="18"/>
      <c r="EU209" s="18"/>
      <c r="EV209" s="18"/>
      <c r="EW209" s="466"/>
      <c r="EX209" s="18"/>
      <c r="EY209" s="18"/>
      <c r="FD209" s="18"/>
      <c r="FE209" s="18"/>
      <c r="FF209" s="466"/>
      <c r="FG209" s="18"/>
      <c r="FH209" s="18"/>
      <c r="FM209" s="18"/>
      <c r="FN209" s="18"/>
      <c r="FO209" s="466"/>
      <c r="FP209" s="18"/>
      <c r="FQ209" s="18"/>
      <c r="FV209" s="18"/>
      <c r="FW209" s="18"/>
      <c r="FX209" s="466"/>
      <c r="FY209" s="18"/>
      <c r="FZ209" s="18"/>
      <c r="GE209" s="18"/>
      <c r="GF209" s="18"/>
      <c r="GG209" s="466"/>
      <c r="GH209" s="18"/>
      <c r="GI209" s="18"/>
      <c r="GW209" s="18"/>
      <c r="GX209" s="18"/>
      <c r="GZ209" s="18"/>
      <c r="HA209" s="18"/>
      <c r="HF209" s="18"/>
      <c r="HG209" s="18"/>
      <c r="HI209" s="18"/>
      <c r="HJ209" s="18"/>
      <c r="HO209" s="18"/>
      <c r="HP209" s="468"/>
      <c r="HR209" s="18"/>
      <c r="HS209" s="18"/>
      <c r="HT209" s="18"/>
      <c r="IG209" s="18"/>
      <c r="IH209" s="18"/>
      <c r="IJ209" s="18"/>
      <c r="IK209" s="18"/>
      <c r="IP209" s="18"/>
      <c r="IQ209" s="18"/>
      <c r="IS209" s="18"/>
      <c r="IT209" s="18"/>
      <c r="IY209" s="18"/>
      <c r="IZ209" s="18"/>
      <c r="JA209" s="477"/>
      <c r="JB209" s="18"/>
      <c r="JC209" s="18"/>
      <c r="JH209" s="470"/>
      <c r="JI209" s="470"/>
      <c r="JQ209" s="470"/>
      <c r="JR209" s="470"/>
      <c r="JS209" s="471"/>
      <c r="JT209" s="470"/>
      <c r="JU209" s="470"/>
      <c r="JZ209" s="18"/>
      <c r="KA209" s="18"/>
      <c r="KC209" s="18"/>
      <c r="KD209" s="18"/>
      <c r="KI209" s="18"/>
      <c r="KJ209" s="18"/>
      <c r="KR209" s="18"/>
      <c r="KS209" s="18"/>
      <c r="LA209" s="348"/>
      <c r="LB209" s="18"/>
      <c r="LC209" s="471"/>
      <c r="LD209" s="18"/>
      <c r="LE209" s="18"/>
      <c r="LJ209" s="470"/>
      <c r="LK209" s="470"/>
      <c r="LL209" s="466"/>
      <c r="LM209" s="470"/>
      <c r="LN209" s="470"/>
      <c r="MB209" s="470"/>
      <c r="MC209" s="18"/>
      <c r="MD209" s="18"/>
      <c r="ME209" s="473"/>
      <c r="MG209" s="18"/>
      <c r="MK209" s="18"/>
      <c r="ML209" s="18"/>
      <c r="MM209" s="18"/>
      <c r="MN209" s="18"/>
      <c r="MO209" s="18"/>
      <c r="MT209" s="60"/>
      <c r="MU209" s="3"/>
      <c r="MV209" s="481"/>
      <c r="MW209" s="79"/>
      <c r="MX209" s="3"/>
      <c r="MZ209" s="18"/>
    </row>
    <row r="210" spans="1:364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53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1903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2392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4636</v>
      </c>
      <c r="BS210" s="3" t="s">
        <v>1462</v>
      </c>
      <c r="BT210" s="50"/>
      <c r="BV210" s="50"/>
      <c r="BX210" s="473"/>
      <c r="BY210" s="18"/>
      <c r="BZ210" s="466"/>
      <c r="CA210" s="50"/>
      <c r="CF210" s="50"/>
      <c r="CG210" s="18"/>
      <c r="CH210" s="466"/>
      <c r="CI210" s="18"/>
      <c r="CJ210" s="18"/>
      <c r="CK210" s="50"/>
      <c r="CO210" s="473"/>
      <c r="CP210" s="50"/>
      <c r="CQ210" s="466"/>
      <c r="CR210" s="18"/>
      <c r="CS210" s="18"/>
      <c r="CU210" s="50"/>
      <c r="CX210" s="473"/>
      <c r="CY210" s="18"/>
      <c r="CZ210" s="50"/>
      <c r="DA210" s="18"/>
      <c r="DB210" s="18"/>
      <c r="DF210" s="50"/>
      <c r="DG210" s="473"/>
      <c r="DH210" s="18"/>
      <c r="DI210" s="466"/>
      <c r="DJ210" s="50"/>
      <c r="DK210" s="475"/>
      <c r="DL210" s="1"/>
      <c r="DM210" s="467"/>
      <c r="DN210" s="1"/>
      <c r="DO210" s="50"/>
      <c r="DT210" s="473"/>
      <c r="DU210" s="18"/>
      <c r="DV210" s="466"/>
      <c r="DW210" s="18"/>
      <c r="DX210" s="18"/>
      <c r="EC210" s="473"/>
      <c r="ED210" s="18"/>
      <c r="EE210" s="466"/>
      <c r="EF210" s="18"/>
      <c r="EG210" s="18"/>
      <c r="EL210" s="473"/>
      <c r="EM210" s="18"/>
      <c r="EN210" s="466"/>
      <c r="EO210" s="18"/>
      <c r="EP210" s="18"/>
      <c r="EU210" s="473"/>
      <c r="EV210" s="18"/>
      <c r="EW210" s="466"/>
      <c r="EX210" s="18"/>
      <c r="EY210" s="18"/>
      <c r="FD210" s="473"/>
      <c r="FE210" s="18"/>
      <c r="FF210" s="466"/>
      <c r="FG210" s="18"/>
      <c r="FH210" s="18"/>
      <c r="FM210" s="476"/>
      <c r="FN210" s="18"/>
      <c r="FO210" s="466"/>
      <c r="FP210" s="18"/>
      <c r="FQ210" s="18"/>
      <c r="FV210" s="473"/>
      <c r="FW210" s="18"/>
      <c r="FX210" s="466"/>
      <c r="FY210" s="18"/>
      <c r="FZ210" s="18"/>
      <c r="GE210" s="473"/>
      <c r="GF210" s="18"/>
      <c r="GG210" s="466"/>
      <c r="GH210" s="18"/>
      <c r="GI210" s="18"/>
      <c r="GW210" s="476"/>
      <c r="GX210" s="18"/>
      <c r="GZ210" s="18"/>
      <c r="HF210" s="476"/>
      <c r="HG210" s="18"/>
      <c r="HO210" s="18"/>
      <c r="HP210" s="468"/>
      <c r="IG210" s="473"/>
      <c r="IH210" s="18"/>
      <c r="IP210" s="476"/>
      <c r="IQ210" s="18"/>
      <c r="IY210" s="348"/>
      <c r="IZ210" s="18"/>
      <c r="JA210" s="466"/>
      <c r="JB210" s="18"/>
      <c r="JC210" s="18"/>
      <c r="JH210" s="473"/>
      <c r="JI210" s="470"/>
      <c r="JQ210" s="473"/>
      <c r="JR210" s="470"/>
      <c r="JS210" s="471"/>
      <c r="JT210" s="470"/>
      <c r="JU210" s="470"/>
      <c r="JZ210" s="476"/>
      <c r="KA210" s="18"/>
      <c r="KC210" s="18"/>
      <c r="KI210" s="476"/>
      <c r="KJ210" s="18"/>
      <c r="KR210" s="476"/>
      <c r="KS210" s="18"/>
      <c r="LJ210" s="473"/>
      <c r="LK210" s="470"/>
      <c r="LL210" s="466"/>
      <c r="LM210" s="470"/>
      <c r="LN210" s="470"/>
      <c r="MB210" s="470"/>
      <c r="MC210" s="18"/>
      <c r="MD210" s="18"/>
      <c r="ME210" s="473"/>
      <c r="MG210" s="18"/>
      <c r="MK210" s="476"/>
      <c r="ML210" s="18"/>
      <c r="MM210" s="18"/>
      <c r="MN210" s="18"/>
      <c r="MO210" s="18"/>
    </row>
    <row r="211" spans="1:364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1741</v>
      </c>
      <c r="AX211" s="18"/>
      <c r="AY211" s="89"/>
      <c r="AZ211" s="18"/>
      <c r="BA211" s="3"/>
      <c r="BB211" s="50"/>
      <c r="BC211"/>
      <c r="BE211" s="49" t="s">
        <v>2353</v>
      </c>
      <c r="BK211" s="50"/>
      <c r="BN211" s="49" t="s">
        <v>4600</v>
      </c>
      <c r="BQ211" s="89"/>
      <c r="BT211" s="50"/>
      <c r="BV211" s="50"/>
      <c r="BX211" s="348"/>
      <c r="BY211" s="18"/>
      <c r="BZ211" s="466"/>
      <c r="CA211" s="50"/>
      <c r="CF211" s="50"/>
      <c r="CG211" s="18"/>
      <c r="CH211" s="466"/>
      <c r="CI211" s="18"/>
      <c r="CJ211" s="18"/>
      <c r="CK211" s="50"/>
      <c r="CO211" s="348"/>
      <c r="CP211" s="50"/>
      <c r="CQ211" s="466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73"/>
      <c r="DH211" s="18"/>
      <c r="DI211" s="466"/>
      <c r="DJ211" s="50"/>
      <c r="DK211" s="475"/>
      <c r="DL211" s="1"/>
      <c r="DM211" s="467"/>
      <c r="DN211" s="1"/>
      <c r="DO211" s="50"/>
      <c r="DT211" s="348"/>
      <c r="DU211" s="18"/>
      <c r="DV211" s="466"/>
      <c r="DW211" s="18"/>
      <c r="DX211" s="18"/>
      <c r="EC211" s="348"/>
      <c r="ED211" s="18"/>
      <c r="EE211" s="466"/>
      <c r="EF211" s="18"/>
      <c r="EG211" s="18"/>
      <c r="EL211" s="348"/>
      <c r="EM211" s="18"/>
      <c r="EN211" s="466"/>
      <c r="EO211" s="18"/>
      <c r="EP211" s="18"/>
      <c r="EU211" s="348"/>
      <c r="EV211" s="18"/>
      <c r="EW211" s="466"/>
      <c r="EX211" s="18"/>
      <c r="EY211" s="18"/>
      <c r="FD211" s="348"/>
      <c r="FE211" s="18"/>
      <c r="FF211" s="466"/>
      <c r="FG211" s="18"/>
      <c r="FH211" s="18"/>
      <c r="FM211" s="348"/>
      <c r="FN211" s="18"/>
      <c r="FO211" s="466"/>
      <c r="FP211" s="18"/>
      <c r="FQ211" s="18"/>
      <c r="FV211" s="348"/>
      <c r="FW211" s="18"/>
      <c r="FX211" s="466"/>
      <c r="FY211" s="18"/>
      <c r="FZ211" s="18"/>
      <c r="GE211" s="348"/>
      <c r="GF211" s="18"/>
      <c r="GG211" s="466"/>
      <c r="GH211" s="18"/>
      <c r="GI211" s="18"/>
      <c r="GW211" s="348"/>
      <c r="GX211" s="18"/>
      <c r="HF211" s="348"/>
      <c r="HG211" s="18"/>
      <c r="HO211" s="18"/>
      <c r="HP211" s="468"/>
      <c r="IG211" s="348"/>
      <c r="IH211" s="18"/>
      <c r="IP211" s="348"/>
      <c r="IQ211" s="18"/>
      <c r="IY211" s="107"/>
      <c r="IZ211" s="107"/>
      <c r="JA211" s="107"/>
      <c r="JB211" s="233"/>
      <c r="JH211" s="469"/>
      <c r="JI211" s="470"/>
      <c r="JQ211" s="469"/>
      <c r="JR211" s="470"/>
      <c r="JS211" s="471"/>
      <c r="JT211" s="470"/>
      <c r="JU211" s="470"/>
      <c r="JZ211" s="348"/>
      <c r="KA211" s="18"/>
      <c r="KC211" s="18"/>
      <c r="KI211" s="348"/>
      <c r="KJ211" s="18"/>
      <c r="KR211" s="348"/>
      <c r="KS211" s="18"/>
      <c r="LJ211" s="469"/>
      <c r="LK211" s="470"/>
      <c r="LL211" s="466"/>
      <c r="LM211" s="470"/>
      <c r="LN211" s="470"/>
      <c r="MB211" s="470"/>
      <c r="MC211" s="18"/>
      <c r="MD211" s="18"/>
      <c r="ME211" s="473"/>
      <c r="MG211" s="18"/>
      <c r="MK211" s="348"/>
      <c r="ML211" s="18"/>
      <c r="MM211" s="18"/>
      <c r="MN211" s="18"/>
      <c r="MO211" s="18"/>
    </row>
    <row r="212" spans="1:364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1904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2393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4638</v>
      </c>
      <c r="BS212" s="60" t="s">
        <v>1463</v>
      </c>
      <c r="BT212" s="50"/>
      <c r="BV212" s="50"/>
      <c r="BX212" s="348"/>
      <c r="BY212" s="18"/>
      <c r="BZ212" s="466"/>
      <c r="CA212" s="50"/>
      <c r="CF212" s="50"/>
      <c r="CG212" s="18"/>
      <c r="CH212" s="466"/>
      <c r="CI212" s="18"/>
      <c r="CJ212" s="18"/>
      <c r="CK212" s="50"/>
      <c r="CO212" s="348"/>
      <c r="CP212" s="50"/>
      <c r="CQ212" s="466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73"/>
      <c r="DH212" s="18"/>
      <c r="DI212" s="466"/>
      <c r="DJ212" s="50"/>
      <c r="DK212" s="475"/>
      <c r="DL212" s="1"/>
      <c r="DM212" s="467"/>
      <c r="DN212" s="1"/>
      <c r="DO212" s="50"/>
      <c r="DT212" s="348"/>
      <c r="DU212" s="18"/>
      <c r="DV212" s="466"/>
      <c r="DW212" s="18"/>
      <c r="DX212" s="18"/>
      <c r="EC212" s="348"/>
      <c r="ED212" s="18"/>
      <c r="EE212" s="466"/>
      <c r="EF212" s="18"/>
      <c r="EG212" s="18"/>
      <c r="EL212" s="348"/>
      <c r="EM212" s="18"/>
      <c r="EN212" s="466"/>
      <c r="EO212" s="18"/>
      <c r="EP212" s="18"/>
      <c r="EU212" s="348"/>
      <c r="EV212" s="18"/>
      <c r="EW212" s="466"/>
      <c r="EX212" s="18"/>
      <c r="EY212" s="18"/>
      <c r="FD212" s="348"/>
      <c r="FE212" s="18"/>
      <c r="FF212" s="466"/>
      <c r="FG212" s="18"/>
      <c r="FH212" s="18"/>
      <c r="FM212" s="348"/>
      <c r="FN212" s="18"/>
      <c r="FO212" s="466"/>
      <c r="FP212" s="18"/>
      <c r="FQ212" s="18"/>
      <c r="FV212" s="348"/>
      <c r="FW212" s="18"/>
      <c r="FX212" s="466"/>
      <c r="FY212" s="18"/>
      <c r="FZ212" s="18"/>
      <c r="GE212" s="348"/>
      <c r="GF212" s="18"/>
      <c r="GG212" s="466"/>
      <c r="GH212" s="18"/>
      <c r="GI212" s="18"/>
      <c r="GW212" s="348"/>
      <c r="GX212" s="18"/>
      <c r="HF212" s="348"/>
      <c r="HG212" s="18"/>
      <c r="HO212" s="18"/>
      <c r="HP212" s="468"/>
      <c r="IG212" s="348"/>
      <c r="IH212" s="18"/>
      <c r="IP212" s="348"/>
      <c r="IQ212" s="18"/>
      <c r="JH212" s="469"/>
      <c r="JI212" s="470"/>
      <c r="JQ212" s="469"/>
      <c r="JR212" s="470"/>
      <c r="JS212" s="471"/>
      <c r="JT212" s="470"/>
      <c r="JU212" s="470"/>
      <c r="JZ212" s="348"/>
      <c r="KA212" s="18"/>
      <c r="KC212" s="18"/>
      <c r="KI212" s="348"/>
      <c r="KJ212" s="18"/>
      <c r="KR212" s="348"/>
      <c r="KS212" s="18"/>
      <c r="LJ212" s="469"/>
      <c r="LK212" s="470"/>
      <c r="LL212" s="466"/>
      <c r="LM212" s="470"/>
      <c r="LN212" s="470"/>
      <c r="MB212" s="470"/>
      <c r="MC212" s="18"/>
      <c r="MD212" s="18"/>
      <c r="ME212" s="473"/>
      <c r="MG212" s="18"/>
      <c r="MK212" s="348"/>
      <c r="ML212" s="18"/>
      <c r="MM212" s="18"/>
      <c r="MN212" s="18"/>
      <c r="MO212" s="18"/>
    </row>
    <row r="213" spans="1:364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53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1741</v>
      </c>
      <c r="AX213" s="18"/>
      <c r="AY213" s="89"/>
      <c r="AZ213" s="18"/>
      <c r="BA213" s="3"/>
      <c r="BB213" s="50"/>
      <c r="BC213"/>
      <c r="BE213" s="49" t="s">
        <v>2372</v>
      </c>
      <c r="BK213" s="50"/>
      <c r="BN213" s="49" t="s">
        <v>4600</v>
      </c>
      <c r="BQ213" s="89"/>
      <c r="BT213" s="50"/>
      <c r="BV213" s="50"/>
      <c r="BX213" s="18"/>
      <c r="BY213" s="18"/>
      <c r="BZ213" s="466"/>
      <c r="CA213" s="50"/>
      <c r="CF213" s="50"/>
      <c r="CG213" s="18"/>
      <c r="CH213" s="466"/>
      <c r="CI213" s="18"/>
      <c r="CJ213" s="18"/>
      <c r="CK213" s="50"/>
      <c r="CO213" s="18"/>
      <c r="CP213" s="50"/>
      <c r="CQ213" s="466"/>
      <c r="CR213" s="18"/>
      <c r="CS213" s="18"/>
      <c r="CU213" s="50"/>
      <c r="CX213" s="18"/>
      <c r="CY213" s="18"/>
      <c r="CZ213" s="50"/>
      <c r="DA213" s="18"/>
      <c r="DB213" s="18"/>
      <c r="DF213" s="50"/>
      <c r="DG213" s="473"/>
      <c r="DH213" s="18"/>
      <c r="DI213" s="466"/>
      <c r="DJ213" s="50"/>
      <c r="DK213" s="475"/>
      <c r="DL213" s="1"/>
      <c r="DM213" s="467"/>
      <c r="DN213" s="1"/>
      <c r="DO213" s="50"/>
      <c r="DT213" s="18"/>
      <c r="DU213" s="18"/>
      <c r="DV213" s="466"/>
      <c r="DW213" s="18"/>
      <c r="DX213" s="18"/>
      <c r="EC213" s="18"/>
      <c r="ED213" s="18"/>
      <c r="EE213" s="466"/>
      <c r="EF213" s="18"/>
      <c r="EG213" s="18"/>
      <c r="EL213" s="18"/>
      <c r="EM213" s="18"/>
      <c r="EN213" s="466"/>
      <c r="EO213" s="18"/>
      <c r="EP213" s="18"/>
      <c r="EU213" s="18"/>
      <c r="EV213" s="18"/>
      <c r="EW213" s="466"/>
      <c r="EX213" s="18"/>
      <c r="EY213" s="18"/>
      <c r="FD213" s="18"/>
      <c r="FE213" s="18"/>
      <c r="FF213" s="466"/>
      <c r="FG213" s="18"/>
      <c r="FH213" s="18"/>
      <c r="FM213" s="18"/>
      <c r="FN213" s="18"/>
      <c r="FO213" s="466"/>
      <c r="FP213" s="18"/>
      <c r="FQ213" s="18"/>
      <c r="FV213" s="18"/>
      <c r="FW213" s="18"/>
      <c r="FX213" s="466"/>
      <c r="FY213" s="18"/>
      <c r="FZ213" s="18"/>
      <c r="GE213" s="18"/>
      <c r="GF213" s="18"/>
      <c r="GG213" s="466"/>
      <c r="GH213" s="18"/>
      <c r="GI213" s="18"/>
      <c r="GW213" s="18"/>
      <c r="GX213" s="18"/>
      <c r="HF213" s="18"/>
      <c r="HG213" s="18"/>
      <c r="HO213" s="18"/>
      <c r="HP213" s="468"/>
      <c r="IG213" s="18"/>
      <c r="IH213" s="18"/>
      <c r="IP213" s="18"/>
      <c r="IQ213" s="18"/>
      <c r="JH213" s="470"/>
      <c r="JI213" s="470"/>
      <c r="JQ213" s="470"/>
      <c r="JR213" s="470"/>
      <c r="JS213" s="471"/>
      <c r="JT213" s="470"/>
      <c r="JU213" s="470"/>
      <c r="JZ213" s="18"/>
      <c r="KA213" s="18"/>
      <c r="KC213" s="18"/>
      <c r="KI213" s="18"/>
      <c r="KJ213" s="18"/>
      <c r="KR213" s="18"/>
      <c r="KS213" s="18"/>
      <c r="LJ213" s="470"/>
      <c r="LK213" s="470"/>
      <c r="LL213" s="466"/>
      <c r="LM213" s="470"/>
      <c r="LN213" s="470"/>
      <c r="MB213" s="470"/>
      <c r="MC213" s="18"/>
      <c r="MD213" s="18"/>
      <c r="ME213" s="473"/>
      <c r="MG213" s="18"/>
      <c r="MK213" s="18"/>
      <c r="ML213" s="18"/>
      <c r="MM213" s="18"/>
      <c r="MN213" s="18"/>
      <c r="MO213" s="18"/>
    </row>
    <row r="214" spans="1:364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1905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2394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4637</v>
      </c>
      <c r="BS214" s="3" t="s">
        <v>1464</v>
      </c>
      <c r="BT214" s="50"/>
      <c r="BV214" s="50"/>
      <c r="BX214" s="473"/>
      <c r="BY214" s="18"/>
      <c r="BZ214" s="466"/>
      <c r="CA214" s="50"/>
      <c r="CF214" s="50"/>
      <c r="CG214" s="18"/>
      <c r="CH214" s="466"/>
      <c r="CI214" s="18"/>
      <c r="CJ214" s="18"/>
      <c r="CK214" s="50"/>
      <c r="CO214" s="473"/>
      <c r="CP214" s="50"/>
      <c r="CQ214" s="466"/>
      <c r="CR214" s="18"/>
      <c r="CS214" s="18"/>
      <c r="CU214" s="50"/>
      <c r="CX214" s="473"/>
      <c r="CY214" s="18"/>
      <c r="CZ214" s="50"/>
      <c r="DA214" s="18"/>
      <c r="DB214" s="18"/>
      <c r="DF214" s="50"/>
      <c r="DG214" s="473"/>
      <c r="DH214" s="18"/>
      <c r="DI214" s="466"/>
      <c r="DJ214" s="50"/>
      <c r="DK214" s="475"/>
      <c r="DL214" s="1"/>
      <c r="DM214" s="467"/>
      <c r="DN214" s="1"/>
      <c r="DO214" s="50"/>
      <c r="DT214" s="473"/>
      <c r="DU214" s="18"/>
      <c r="DV214" s="466"/>
      <c r="DW214" s="18"/>
      <c r="DX214" s="18"/>
      <c r="EC214" s="473"/>
      <c r="ED214" s="18"/>
      <c r="EE214" s="466"/>
      <c r="EF214" s="18"/>
      <c r="EG214" s="18"/>
      <c r="EL214" s="473"/>
      <c r="EM214" s="18"/>
      <c r="EN214" s="466"/>
      <c r="EO214" s="18"/>
      <c r="EP214" s="18"/>
      <c r="EU214" s="473"/>
      <c r="EV214" s="18"/>
      <c r="EW214" s="466"/>
      <c r="EX214" s="18"/>
      <c r="EY214" s="18"/>
      <c r="FD214" s="473"/>
      <c r="FE214" s="18"/>
      <c r="FF214" s="466"/>
      <c r="FG214" s="18"/>
      <c r="FH214" s="18"/>
      <c r="FM214" s="476"/>
      <c r="FN214" s="18"/>
      <c r="FO214" s="466"/>
      <c r="FP214" s="18"/>
      <c r="FQ214" s="18"/>
      <c r="FV214" s="473"/>
      <c r="FW214" s="18"/>
      <c r="FX214" s="466"/>
      <c r="FY214" s="18"/>
      <c r="FZ214" s="18"/>
      <c r="GE214" s="473"/>
      <c r="GF214" s="18"/>
      <c r="GG214" s="466"/>
      <c r="GH214" s="18"/>
      <c r="GI214" s="18"/>
      <c r="GW214" s="476"/>
      <c r="GX214" s="18"/>
      <c r="HF214" s="476"/>
      <c r="HG214" s="18"/>
      <c r="HO214" s="18"/>
      <c r="HP214" s="468"/>
      <c r="IG214" s="473"/>
      <c r="IH214" s="18"/>
      <c r="IP214" s="476"/>
      <c r="IQ214" s="18"/>
      <c r="JH214" s="473"/>
      <c r="JI214" s="470"/>
      <c r="JQ214" s="473"/>
      <c r="JR214" s="470"/>
      <c r="JS214" s="471"/>
      <c r="JT214" s="470"/>
      <c r="JU214" s="470"/>
      <c r="JZ214" s="476"/>
      <c r="KA214" s="18"/>
      <c r="KC214" s="18"/>
      <c r="KI214" s="476"/>
      <c r="KJ214" s="18"/>
      <c r="KR214" s="476"/>
      <c r="KS214" s="18"/>
      <c r="LJ214" s="473"/>
      <c r="LK214" s="470"/>
      <c r="LL214" s="466"/>
      <c r="LM214" s="470"/>
      <c r="LN214" s="470"/>
      <c r="MB214" s="470"/>
      <c r="MC214" s="18"/>
      <c r="MD214" s="18"/>
      <c r="ME214" s="473"/>
      <c r="MG214" s="18"/>
      <c r="MK214" s="476"/>
      <c r="ML214" s="18"/>
      <c r="MM214" s="18"/>
      <c r="MN214" s="18"/>
      <c r="MO214" s="18"/>
    </row>
    <row r="215" spans="1:364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1741</v>
      </c>
      <c r="AX215" s="18"/>
      <c r="AY215" s="89"/>
      <c r="AZ215" s="18"/>
      <c r="BA215" s="3"/>
      <c r="BB215" s="50"/>
      <c r="BC215"/>
      <c r="BE215" s="48" t="s">
        <v>2353</v>
      </c>
      <c r="BK215" s="50"/>
      <c r="BN215" s="49" t="s">
        <v>4600</v>
      </c>
      <c r="BQ215" s="89"/>
      <c r="BT215" s="50"/>
      <c r="BV215" s="50"/>
      <c r="BX215" s="18"/>
      <c r="BY215" s="18"/>
      <c r="BZ215" s="466"/>
      <c r="CA215" s="50"/>
      <c r="CF215" s="50"/>
      <c r="CG215" s="18"/>
      <c r="CH215" s="466"/>
      <c r="CI215" s="18"/>
      <c r="CJ215" s="18"/>
      <c r="CK215" s="50"/>
      <c r="CO215" s="18"/>
      <c r="CP215" s="50"/>
      <c r="CQ215" s="466"/>
      <c r="CR215" s="18"/>
      <c r="CS215" s="18"/>
      <c r="CU215" s="50"/>
      <c r="CX215" s="18"/>
      <c r="CY215" s="18"/>
      <c r="CZ215" s="50"/>
      <c r="DA215" s="18"/>
      <c r="DB215" s="18"/>
      <c r="DF215" s="50"/>
      <c r="DG215" s="473"/>
      <c r="DH215" s="18"/>
      <c r="DI215" s="466"/>
      <c r="DJ215" s="50"/>
      <c r="DK215" s="475"/>
      <c r="DL215" s="1"/>
      <c r="DM215" s="467"/>
      <c r="DN215" s="1"/>
      <c r="DO215" s="50"/>
      <c r="DT215" s="18"/>
      <c r="DU215" s="18"/>
      <c r="DV215" s="466"/>
      <c r="DW215" s="18"/>
      <c r="DX215" s="18"/>
      <c r="EC215" s="18"/>
      <c r="ED215" s="18"/>
      <c r="EE215" s="466"/>
      <c r="EF215" s="18"/>
      <c r="EG215" s="18"/>
      <c r="EL215" s="18"/>
      <c r="EM215" s="18"/>
      <c r="EN215" s="466"/>
      <c r="EO215" s="18"/>
      <c r="EP215" s="18"/>
      <c r="EU215" s="18"/>
      <c r="EV215" s="18"/>
      <c r="EW215" s="466"/>
      <c r="EX215" s="18"/>
      <c r="EY215" s="18"/>
      <c r="FD215" s="18"/>
      <c r="FE215" s="18"/>
      <c r="FF215" s="466"/>
      <c r="FG215" s="18"/>
      <c r="FH215" s="18"/>
      <c r="FM215" s="18"/>
      <c r="FN215" s="18"/>
      <c r="FO215" s="466"/>
      <c r="FP215" s="18"/>
      <c r="FQ215" s="18"/>
      <c r="FV215" s="18"/>
      <c r="FW215" s="18"/>
      <c r="FX215" s="466"/>
      <c r="FY215" s="18"/>
      <c r="FZ215" s="18"/>
      <c r="GE215" s="18"/>
      <c r="GF215" s="18"/>
      <c r="GG215" s="466"/>
      <c r="GH215" s="18"/>
      <c r="GI215" s="18"/>
      <c r="GW215" s="18"/>
      <c r="GX215" s="18"/>
      <c r="HF215" s="18"/>
      <c r="HG215" s="18"/>
      <c r="HO215" s="18"/>
      <c r="HP215" s="468"/>
      <c r="IG215" s="18"/>
      <c r="IH215" s="18"/>
      <c r="IP215" s="18"/>
      <c r="IQ215" s="18"/>
      <c r="JH215" s="470"/>
      <c r="JI215" s="470"/>
      <c r="JQ215" s="470"/>
      <c r="JR215" s="470"/>
      <c r="JS215" s="471"/>
      <c r="JT215" s="470"/>
      <c r="JU215" s="470"/>
      <c r="JZ215" s="18"/>
      <c r="KA215" s="18"/>
      <c r="KC215" s="18"/>
      <c r="KI215" s="18"/>
      <c r="KJ215" s="18"/>
      <c r="KR215" s="18"/>
      <c r="KS215" s="18"/>
      <c r="LJ215" s="470"/>
      <c r="LK215" s="470"/>
      <c r="LL215" s="466"/>
      <c r="LM215" s="470"/>
      <c r="LN215" s="470"/>
      <c r="MB215" s="470"/>
      <c r="MC215" s="18"/>
      <c r="MD215" s="18"/>
      <c r="ME215" s="473"/>
      <c r="MG215" s="18"/>
      <c r="MK215" s="18"/>
      <c r="ML215" s="18"/>
      <c r="MM215" s="18"/>
      <c r="MN215" s="18"/>
      <c r="MO215" s="18"/>
    </row>
    <row r="216" spans="1:364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1906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2395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4639</v>
      </c>
      <c r="BS216" s="3" t="s">
        <v>1465</v>
      </c>
      <c r="BT216" s="50"/>
      <c r="BV216" s="50"/>
      <c r="BX216" s="18"/>
      <c r="BY216" s="18"/>
      <c r="BZ216" s="466"/>
      <c r="CA216" s="50"/>
      <c r="CF216" s="50"/>
      <c r="CG216" s="18"/>
      <c r="CH216" s="466"/>
      <c r="CI216" s="18"/>
      <c r="CJ216" s="18"/>
      <c r="CK216" s="50"/>
      <c r="CO216" s="18"/>
      <c r="CP216" s="50"/>
      <c r="CQ216" s="466"/>
      <c r="CR216" s="18"/>
      <c r="CS216" s="18"/>
      <c r="CU216" s="50"/>
      <c r="CX216" s="18"/>
      <c r="CY216" s="18"/>
      <c r="CZ216" s="50"/>
      <c r="DA216" s="18"/>
      <c r="DB216" s="18"/>
      <c r="DF216" s="50"/>
      <c r="DG216" s="473"/>
      <c r="DH216" s="18"/>
      <c r="DI216" s="466"/>
      <c r="DJ216" s="50"/>
      <c r="DK216" s="475"/>
      <c r="DL216" s="1"/>
      <c r="DM216" s="467"/>
      <c r="DN216" s="1"/>
      <c r="DO216" s="50"/>
      <c r="DT216" s="18"/>
      <c r="DU216" s="18"/>
      <c r="DV216" s="466"/>
      <c r="DW216" s="18"/>
      <c r="DX216" s="18"/>
      <c r="EC216" s="18"/>
      <c r="ED216" s="18"/>
      <c r="EE216" s="466"/>
      <c r="EF216" s="18"/>
      <c r="EG216" s="18"/>
      <c r="EL216" s="18"/>
      <c r="EM216" s="18"/>
      <c r="EN216" s="466"/>
      <c r="EO216" s="18"/>
      <c r="EP216" s="18"/>
      <c r="EU216" s="18"/>
      <c r="EV216" s="18"/>
      <c r="EW216" s="466"/>
      <c r="EX216" s="18"/>
      <c r="EY216" s="18"/>
      <c r="FD216" s="18"/>
      <c r="FE216" s="18"/>
      <c r="FF216" s="466"/>
      <c r="FG216" s="18"/>
      <c r="FH216" s="18"/>
      <c r="FM216" s="18"/>
      <c r="FN216" s="18"/>
      <c r="FO216" s="466"/>
      <c r="FP216" s="18"/>
      <c r="FQ216" s="18"/>
      <c r="FV216" s="18"/>
      <c r="FW216" s="18"/>
      <c r="FX216" s="466"/>
      <c r="FY216" s="18"/>
      <c r="FZ216" s="18"/>
      <c r="GE216" s="18"/>
      <c r="GF216" s="18"/>
      <c r="GG216" s="466"/>
      <c r="GH216" s="18"/>
      <c r="GI216" s="18"/>
      <c r="GW216" s="18"/>
      <c r="GX216" s="18"/>
      <c r="HF216" s="18"/>
      <c r="HG216" s="18"/>
      <c r="HO216" s="18"/>
      <c r="HP216" s="468"/>
      <c r="IG216" s="18"/>
      <c r="IH216" s="18"/>
      <c r="IP216" s="18"/>
      <c r="IQ216" s="18"/>
      <c r="JH216" s="470"/>
      <c r="JI216" s="470"/>
      <c r="JQ216" s="470"/>
      <c r="JR216" s="470"/>
      <c r="JS216" s="471"/>
      <c r="JT216" s="470"/>
      <c r="JU216" s="470"/>
      <c r="JZ216" s="18"/>
      <c r="KA216" s="18"/>
      <c r="KC216" s="18"/>
      <c r="KI216" s="18"/>
      <c r="KJ216" s="18"/>
      <c r="KR216" s="18"/>
      <c r="KS216" s="18"/>
      <c r="LJ216" s="470"/>
      <c r="LK216" s="470"/>
      <c r="LL216" s="466"/>
      <c r="LM216" s="470"/>
      <c r="LN216" s="470"/>
      <c r="MB216" s="470"/>
      <c r="MC216" s="18"/>
      <c r="MD216" s="18"/>
      <c r="ME216" s="473"/>
      <c r="MG216" s="18"/>
      <c r="MK216" s="18"/>
      <c r="ML216" s="18"/>
      <c r="MM216" s="18"/>
      <c r="MN216" s="18"/>
      <c r="MO216" s="18"/>
    </row>
    <row r="217" spans="1:364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53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1741</v>
      </c>
      <c r="AX217" s="18"/>
      <c r="AY217" s="89"/>
      <c r="AZ217" s="18"/>
      <c r="BA217" s="3"/>
      <c r="BB217" s="50"/>
      <c r="BC217"/>
      <c r="BE217" s="49" t="s">
        <v>2372</v>
      </c>
      <c r="BK217" s="50"/>
      <c r="BN217" s="49" t="s">
        <v>4620</v>
      </c>
      <c r="BQ217" s="89"/>
      <c r="BT217" s="50"/>
      <c r="BV217" s="50"/>
      <c r="BX217" s="348"/>
      <c r="BY217" s="18"/>
      <c r="BZ217" s="466"/>
      <c r="CA217" s="50"/>
      <c r="CF217" s="50"/>
      <c r="CG217" s="18"/>
      <c r="CH217" s="466"/>
      <c r="CI217" s="18"/>
      <c r="CJ217" s="18"/>
      <c r="CK217" s="50"/>
      <c r="CO217" s="348"/>
      <c r="CP217" s="50"/>
      <c r="CQ217" s="466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73"/>
      <c r="DH217" s="18"/>
      <c r="DI217" s="466"/>
      <c r="DJ217" s="50"/>
      <c r="DK217" s="475"/>
      <c r="DL217" s="1"/>
      <c r="DM217" s="467"/>
      <c r="DN217" s="1"/>
      <c r="DO217" s="50"/>
      <c r="DT217" s="348"/>
      <c r="DU217" s="18"/>
      <c r="DV217" s="466"/>
      <c r="DW217" s="18"/>
      <c r="DX217" s="18"/>
      <c r="EC217" s="348"/>
      <c r="ED217" s="18"/>
      <c r="EE217" s="466"/>
      <c r="EF217" s="18"/>
      <c r="EG217" s="18"/>
      <c r="EL217" s="348"/>
      <c r="EM217" s="18"/>
      <c r="EN217" s="466"/>
      <c r="EO217" s="18"/>
      <c r="EP217" s="18"/>
      <c r="EU217" s="348"/>
      <c r="EV217" s="18"/>
      <c r="EW217" s="466"/>
      <c r="EX217" s="18"/>
      <c r="EY217" s="18"/>
      <c r="FD217" s="348"/>
      <c r="FE217" s="18"/>
      <c r="FF217" s="466"/>
      <c r="FG217" s="18"/>
      <c r="FH217" s="18"/>
      <c r="FM217" s="348"/>
      <c r="FN217" s="18"/>
      <c r="FO217" s="466"/>
      <c r="FP217" s="18"/>
      <c r="FQ217" s="18"/>
      <c r="FV217" s="348"/>
      <c r="FW217" s="18"/>
      <c r="FX217" s="466"/>
      <c r="FY217" s="18"/>
      <c r="FZ217" s="18"/>
      <c r="GE217" s="348"/>
      <c r="GF217" s="18"/>
      <c r="GG217" s="466"/>
      <c r="GH217" s="18"/>
      <c r="GI217" s="18"/>
      <c r="GW217" s="348"/>
      <c r="GX217" s="18"/>
      <c r="HF217" s="348"/>
      <c r="HG217" s="18"/>
      <c r="HO217" s="18"/>
      <c r="HP217" s="468"/>
      <c r="IG217" s="348"/>
      <c r="IH217" s="18"/>
      <c r="IP217" s="348"/>
      <c r="IQ217" s="18"/>
      <c r="JH217" s="469"/>
      <c r="JI217" s="470"/>
      <c r="JQ217" s="469"/>
      <c r="JR217" s="470"/>
      <c r="JS217" s="471"/>
      <c r="JT217" s="470"/>
      <c r="JU217" s="470"/>
      <c r="JZ217" s="348"/>
      <c r="KA217" s="18"/>
      <c r="KC217" s="18"/>
      <c r="KI217" s="348"/>
      <c r="KJ217" s="18"/>
      <c r="KR217" s="348"/>
      <c r="KS217" s="18"/>
      <c r="LJ217" s="469"/>
      <c r="LK217" s="470"/>
      <c r="LL217" s="466"/>
      <c r="LM217" s="470"/>
      <c r="LN217" s="470"/>
      <c r="MB217" s="470"/>
      <c r="MC217" s="18"/>
      <c r="MD217" s="18"/>
      <c r="ME217" s="473"/>
      <c r="MG217" s="18"/>
      <c r="MK217" s="348"/>
      <c r="ML217" s="18"/>
      <c r="MM217" s="18"/>
      <c r="MN217" s="18"/>
      <c r="MO217" s="18"/>
    </row>
    <row r="218" spans="1:364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53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1907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2396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4640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66"/>
      <c r="CU218" s="50"/>
      <c r="CZ218" s="50"/>
      <c r="DA218" s="18"/>
      <c r="DF218" s="50"/>
      <c r="DG218" s="473"/>
      <c r="DJ218" s="50"/>
      <c r="DK218" s="475"/>
      <c r="DO218" s="50"/>
    </row>
    <row r="219" spans="1:364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1741</v>
      </c>
      <c r="AX219" s="18"/>
      <c r="AY219" s="89"/>
      <c r="AZ219" s="18"/>
      <c r="BA219" s="3"/>
      <c r="BB219" s="50"/>
      <c r="BC219"/>
      <c r="BE219" s="49" t="s">
        <v>3115</v>
      </c>
      <c r="BK219" s="50"/>
      <c r="BN219" s="49" t="s">
        <v>4600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6"/>
      <c r="CU219" s="50"/>
      <c r="CZ219" s="50"/>
      <c r="DA219" s="18"/>
      <c r="DF219" s="50"/>
      <c r="DG219" s="473"/>
      <c r="DJ219" s="50"/>
      <c r="DK219" s="475"/>
      <c r="DO219" s="50"/>
    </row>
    <row r="220" spans="1:364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53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1908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2406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66"/>
      <c r="CU220" s="50"/>
      <c r="CZ220" s="50"/>
      <c r="DA220" s="18"/>
      <c r="DF220" s="50"/>
      <c r="DG220" s="473"/>
      <c r="DJ220" s="50"/>
      <c r="DK220" s="475"/>
      <c r="DO220" s="50"/>
    </row>
    <row r="221" spans="1:364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8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1741</v>
      </c>
      <c r="AX221" s="18"/>
      <c r="AY221" s="89"/>
      <c r="AZ221" s="18"/>
      <c r="BA221" s="3"/>
      <c r="BB221" s="50"/>
      <c r="BC221"/>
      <c r="BE221" s="49" t="s">
        <v>2372</v>
      </c>
      <c r="BH221" s="89"/>
      <c r="BJ221" s="3"/>
      <c r="BK221" s="50"/>
      <c r="BN221" s="49" t="s">
        <v>4620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6"/>
      <c r="CU221" s="50"/>
      <c r="CZ221" s="50"/>
      <c r="DA221" s="18"/>
      <c r="DF221" s="50"/>
      <c r="DG221" s="473"/>
      <c r="DJ221" s="50"/>
      <c r="DK221" s="475"/>
      <c r="DO221" s="50"/>
    </row>
    <row r="222" spans="1:364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1909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2407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4641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66"/>
      <c r="CU222" s="50"/>
      <c r="CZ222" s="50"/>
      <c r="DA222" s="18"/>
      <c r="DF222" s="50"/>
      <c r="DG222" s="473"/>
      <c r="DJ222" s="50"/>
      <c r="DK222" s="475"/>
      <c r="DO222" s="50"/>
    </row>
    <row r="223" spans="1:364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53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1741</v>
      </c>
      <c r="AX223" s="18"/>
      <c r="AY223" s="89"/>
      <c r="AZ223" s="18"/>
      <c r="BA223" s="3"/>
      <c r="BB223" s="50"/>
      <c r="BC223"/>
      <c r="BE223" s="49" t="s">
        <v>2372</v>
      </c>
      <c r="BH223" s="89"/>
      <c r="BJ223" s="3"/>
      <c r="BK223" s="50"/>
      <c r="BN223" s="49" t="s">
        <v>4600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6"/>
      <c r="CU223" s="50"/>
      <c r="CZ223" s="50"/>
      <c r="DA223" s="18"/>
      <c r="DF223" s="50"/>
      <c r="DG223" s="473"/>
      <c r="DJ223" s="50"/>
      <c r="DK223" s="475"/>
      <c r="DO223" s="50"/>
    </row>
    <row r="224" spans="1:364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6"/>
      <c r="AD224" s="348"/>
      <c r="AE224" s="18"/>
      <c r="AF224" s="350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1910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2408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4642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66"/>
      <c r="CU224" s="50"/>
      <c r="CZ224" s="50"/>
      <c r="DA224" s="18"/>
      <c r="DF224" s="50"/>
      <c r="DG224" s="473"/>
      <c r="DJ224" s="50"/>
      <c r="DK224" s="475"/>
      <c r="DO224" s="50"/>
    </row>
    <row r="225" spans="1:119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1741</v>
      </c>
      <c r="AX225" s="18"/>
      <c r="AY225" s="89"/>
      <c r="AZ225" s="18"/>
      <c r="BA225" s="3"/>
      <c r="BB225" s="50"/>
      <c r="BC225"/>
      <c r="BE225" s="49" t="s">
        <v>2372</v>
      </c>
      <c r="BH225" s="89"/>
      <c r="BJ225" s="3"/>
      <c r="BK225" s="50"/>
      <c r="BN225" s="49" t="s">
        <v>4600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6"/>
      <c r="CU225" s="50"/>
      <c r="CZ225" s="50"/>
      <c r="DA225" s="18"/>
      <c r="DF225" s="50"/>
      <c r="DG225" s="473"/>
      <c r="DJ225" s="50"/>
      <c r="DK225" s="475"/>
      <c r="DO225" s="50"/>
    </row>
    <row r="226" spans="1:119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53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1911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2409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4643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66"/>
      <c r="CU226" s="50"/>
      <c r="CZ226" s="50"/>
      <c r="DA226" s="18"/>
      <c r="DF226" s="50"/>
      <c r="DG226" s="473"/>
      <c r="DJ226" s="50"/>
      <c r="DK226" s="475"/>
      <c r="DO226" s="50"/>
    </row>
    <row r="227" spans="1:119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1741</v>
      </c>
      <c r="AX227" s="18"/>
      <c r="AY227" s="89"/>
      <c r="AZ227" s="18"/>
      <c r="BA227" s="3"/>
      <c r="BB227" s="50"/>
      <c r="BC227"/>
      <c r="BE227" s="49" t="s">
        <v>2372</v>
      </c>
      <c r="BH227" s="89"/>
      <c r="BJ227" s="3"/>
      <c r="BK227" s="50"/>
      <c r="BN227" s="49" t="s">
        <v>4600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6"/>
      <c r="CU227" s="50"/>
      <c r="CZ227" s="50"/>
      <c r="DA227" s="18"/>
      <c r="DF227" s="50"/>
      <c r="DG227" s="473"/>
      <c r="DJ227" s="50"/>
      <c r="DK227" s="475"/>
      <c r="DO227" s="50"/>
    </row>
    <row r="228" spans="1:119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53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1912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2410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4644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66"/>
      <c r="CU228" s="50"/>
      <c r="CZ228" s="50"/>
      <c r="DA228" s="18"/>
      <c r="DF228" s="50"/>
      <c r="DG228" s="473"/>
      <c r="DJ228" s="50"/>
      <c r="DK228" s="475"/>
      <c r="DO228" s="50"/>
    </row>
    <row r="229" spans="1:119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1741</v>
      </c>
      <c r="AX229" s="18"/>
      <c r="AY229" s="89"/>
      <c r="AZ229" s="18"/>
      <c r="BA229" s="3"/>
      <c r="BB229" s="50"/>
      <c r="BC229"/>
      <c r="BE229" s="49" t="s">
        <v>2372</v>
      </c>
      <c r="BH229" s="89"/>
      <c r="BJ229" s="3"/>
      <c r="BK229" s="50"/>
      <c r="BN229" s="49" t="s">
        <v>4620</v>
      </c>
      <c r="BQ229" s="89"/>
      <c r="BT229" s="50"/>
      <c r="BV229" s="50"/>
      <c r="CA229" s="50"/>
      <c r="CF229" s="50"/>
      <c r="CG229" s="18"/>
      <c r="CK229" s="50"/>
      <c r="CP229" s="50"/>
      <c r="CQ229" s="466"/>
      <c r="CU229" s="50"/>
      <c r="CZ229" s="50"/>
      <c r="DA229" s="18"/>
      <c r="DF229" s="50"/>
      <c r="DG229" s="473"/>
      <c r="DJ229" s="50"/>
      <c r="DK229" s="475"/>
      <c r="DO229" s="50"/>
    </row>
    <row r="230" spans="1:119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53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1913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2411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4645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66"/>
      <c r="CU230" s="50"/>
      <c r="CZ230" s="50"/>
      <c r="DA230" s="18"/>
      <c r="DF230" s="50"/>
      <c r="DG230" s="473"/>
      <c r="DJ230" s="50"/>
      <c r="DK230" s="475"/>
      <c r="DO230" s="50"/>
    </row>
    <row r="231" spans="1:119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53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1741</v>
      </c>
      <c r="AX231" s="18"/>
      <c r="AY231" s="89"/>
      <c r="AZ231" s="18"/>
      <c r="BA231" s="3"/>
      <c r="BB231" s="50"/>
      <c r="BC231"/>
      <c r="BE231" s="49" t="s">
        <v>2372</v>
      </c>
      <c r="BH231" s="89"/>
      <c r="BJ231" s="3"/>
      <c r="BK231" s="50"/>
      <c r="BN231" s="49" t="s">
        <v>4600</v>
      </c>
      <c r="BQ231" s="89"/>
      <c r="BT231" s="50"/>
      <c r="BV231" s="50"/>
      <c r="CA231" s="50"/>
      <c r="CF231" s="50"/>
      <c r="CG231" s="18"/>
      <c r="CK231" s="50"/>
      <c r="CP231" s="50"/>
      <c r="CQ231" s="466"/>
      <c r="CU231" s="50"/>
      <c r="CZ231" s="50"/>
      <c r="DA231" s="18"/>
      <c r="DF231" s="50"/>
      <c r="DG231" s="473"/>
      <c r="DJ231" s="50"/>
      <c r="DK231" s="475"/>
      <c r="DO231" s="50"/>
    </row>
    <row r="232" spans="1:119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1914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2412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1897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66"/>
      <c r="CU232" s="50"/>
      <c r="CZ232" s="50"/>
      <c r="DA232" s="18"/>
      <c r="DF232" s="50"/>
      <c r="DG232" s="473"/>
      <c r="DJ232" s="50"/>
      <c r="DK232" s="475"/>
      <c r="DO232" s="50"/>
    </row>
    <row r="233" spans="1:119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1741</v>
      </c>
      <c r="AX233" s="18"/>
      <c r="AY233" s="89"/>
      <c r="AZ233" s="18"/>
      <c r="BA233" s="3"/>
      <c r="BB233" s="50"/>
      <c r="BC233"/>
      <c r="BE233" s="49" t="s">
        <v>2354</v>
      </c>
      <c r="BH233" s="89"/>
      <c r="BJ233" s="3"/>
      <c r="BK233" s="50"/>
      <c r="BN233" s="49" t="s">
        <v>4620</v>
      </c>
      <c r="BQ233" s="89"/>
      <c r="BT233" s="50"/>
      <c r="BV233" s="50"/>
      <c r="CA233" s="50"/>
      <c r="CF233" s="50"/>
      <c r="CG233" s="18"/>
      <c r="CK233" s="50"/>
      <c r="CP233" s="50"/>
      <c r="CQ233" s="466"/>
      <c r="CU233" s="50"/>
      <c r="CZ233" s="50"/>
      <c r="DA233" s="18"/>
      <c r="DF233" s="50"/>
      <c r="DG233" s="473"/>
      <c r="DJ233" s="50"/>
      <c r="DK233" s="475"/>
      <c r="DO233" s="50"/>
    </row>
    <row r="234" spans="1:119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1915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2413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4646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66"/>
      <c r="CU234" s="50"/>
      <c r="CZ234" s="50"/>
      <c r="DA234" s="18"/>
      <c r="DF234" s="50"/>
      <c r="DG234" s="473"/>
      <c r="DJ234" s="50"/>
      <c r="DK234" s="475"/>
      <c r="DO234" s="50"/>
    </row>
    <row r="235" spans="1:119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1741</v>
      </c>
      <c r="AX235" s="18"/>
      <c r="AY235" s="89"/>
      <c r="AZ235" s="18"/>
      <c r="BA235" s="3"/>
      <c r="BB235" s="50"/>
      <c r="BC235"/>
      <c r="BE235" s="49" t="s">
        <v>2354</v>
      </c>
      <c r="BH235" s="89"/>
      <c r="BJ235" s="3"/>
      <c r="BK235" s="50"/>
      <c r="BN235" s="49" t="s">
        <v>4620</v>
      </c>
      <c r="BQ235" s="89"/>
      <c r="BT235" s="50"/>
      <c r="BV235" s="50"/>
      <c r="CA235" s="50"/>
      <c r="CF235" s="50"/>
      <c r="CG235" s="18"/>
      <c r="CK235" s="50"/>
      <c r="CP235" s="50"/>
      <c r="CQ235" s="466"/>
      <c r="CU235" s="50"/>
      <c r="CZ235" s="50"/>
      <c r="DA235" s="18"/>
      <c r="DF235" s="50"/>
      <c r="DG235" s="473"/>
      <c r="DJ235" s="50"/>
      <c r="DK235" s="475"/>
      <c r="DO235" s="50"/>
    </row>
    <row r="236" spans="1:119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1916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2414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4647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66"/>
      <c r="CU236" s="50"/>
      <c r="CZ236" s="50"/>
      <c r="DA236" s="18"/>
      <c r="DF236" s="50"/>
      <c r="DG236" s="473"/>
      <c r="DJ236" s="50"/>
      <c r="DK236" s="475"/>
      <c r="DO236" s="50"/>
    </row>
    <row r="237" spans="1:119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8"/>
      <c r="V237" s="50"/>
      <c r="W237" s="50"/>
      <c r="X237" s="334"/>
      <c r="Y237" s="50"/>
      <c r="Z237" s="50"/>
      <c r="AB237" s="486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1741</v>
      </c>
      <c r="AX237" s="18"/>
      <c r="AY237" s="89"/>
      <c r="AZ237" s="18"/>
      <c r="BA237" s="3"/>
      <c r="BB237" s="50"/>
      <c r="BC237"/>
      <c r="BE237" s="49" t="s">
        <v>2354</v>
      </c>
      <c r="BH237" s="89"/>
      <c r="BJ237" s="3"/>
      <c r="BK237" s="50"/>
      <c r="BN237" s="49" t="s">
        <v>4600</v>
      </c>
      <c r="BQ237" s="89"/>
      <c r="BT237" s="50"/>
      <c r="BV237" s="50"/>
      <c r="CA237" s="50"/>
      <c r="CF237" s="50"/>
      <c r="CG237" s="18"/>
      <c r="CK237" s="50"/>
      <c r="CP237" s="50"/>
      <c r="CQ237" s="466"/>
      <c r="CU237" s="50"/>
      <c r="CZ237" s="50"/>
      <c r="DA237" s="18"/>
      <c r="DF237" s="50"/>
      <c r="DG237" s="473"/>
      <c r="DJ237" s="50"/>
      <c r="DK237" s="475"/>
      <c r="DO237" s="50"/>
    </row>
    <row r="238" spans="1:119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1917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2415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4648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66"/>
      <c r="CU238" s="50"/>
      <c r="CZ238" s="50"/>
      <c r="DA238" s="18"/>
      <c r="DF238" s="50"/>
      <c r="DG238" s="473"/>
      <c r="DJ238" s="50"/>
      <c r="DK238" s="475"/>
      <c r="DO238" s="50"/>
    </row>
    <row r="239" spans="1:119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1741</v>
      </c>
      <c r="AX239" s="18"/>
      <c r="AY239" s="89"/>
      <c r="AZ239" s="18"/>
      <c r="BA239" s="60"/>
      <c r="BB239" s="50"/>
      <c r="BC239"/>
      <c r="BE239" s="49" t="s">
        <v>2354</v>
      </c>
      <c r="BH239" s="89"/>
      <c r="BJ239" s="60"/>
      <c r="BK239" s="50"/>
      <c r="BN239" s="49" t="s">
        <v>4600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6"/>
      <c r="CU239" s="50"/>
      <c r="CZ239" s="50"/>
      <c r="DA239" s="18"/>
      <c r="DF239" s="50"/>
      <c r="DG239" s="473"/>
      <c r="DJ239" s="50"/>
      <c r="DK239" s="475"/>
      <c r="DO239" s="50"/>
    </row>
    <row r="240" spans="1:119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53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1918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2416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4649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66"/>
      <c r="CU240" s="50"/>
      <c r="CZ240" s="50"/>
      <c r="DA240" s="18"/>
      <c r="DF240" s="50"/>
      <c r="DG240" s="473"/>
      <c r="DJ240" s="50"/>
      <c r="DK240" s="475"/>
      <c r="DO240" s="50"/>
    </row>
    <row r="241" spans="1:119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1741</v>
      </c>
      <c r="AX241" s="18"/>
      <c r="AY241" s="89"/>
      <c r="AZ241" s="18"/>
      <c r="BA241" s="60"/>
      <c r="BB241" s="50"/>
      <c r="BC241"/>
      <c r="BE241" s="49" t="s">
        <v>2372</v>
      </c>
      <c r="BH241" s="89"/>
      <c r="BJ241" s="60"/>
      <c r="BK241" s="50"/>
      <c r="BN241" s="49" t="s">
        <v>4620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6"/>
      <c r="CU241" s="50"/>
      <c r="CZ241" s="50"/>
      <c r="DA241" s="18"/>
      <c r="DF241" s="50"/>
      <c r="DG241" s="473"/>
      <c r="DJ241" s="50"/>
      <c r="DK241" s="475"/>
      <c r="DO241" s="50"/>
    </row>
    <row r="242" spans="1:119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1919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2417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4650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66"/>
      <c r="CU242" s="50"/>
      <c r="CZ242" s="50"/>
      <c r="DA242" s="18"/>
      <c r="DF242" s="50"/>
      <c r="DG242" s="473"/>
      <c r="DJ242" s="50"/>
      <c r="DK242" s="475"/>
      <c r="DO242" s="50"/>
    </row>
    <row r="243" spans="1:119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1741</v>
      </c>
      <c r="AX243" s="18"/>
      <c r="AY243" s="89"/>
      <c r="AZ243" s="18"/>
      <c r="BA243" s="3"/>
      <c r="BB243" s="50"/>
      <c r="BC243"/>
      <c r="BE243" s="49" t="s">
        <v>2354</v>
      </c>
      <c r="BH243" s="89"/>
      <c r="BJ243" s="3"/>
      <c r="BK243" s="50"/>
      <c r="BN243" s="49" t="s">
        <v>4620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6"/>
      <c r="CU243" s="50"/>
      <c r="CZ243" s="50"/>
      <c r="DA243" s="18"/>
      <c r="DF243" s="50"/>
      <c r="DG243" s="473"/>
      <c r="DJ243" s="50"/>
      <c r="DK243" s="475"/>
      <c r="DO243" s="50"/>
    </row>
    <row r="244" spans="1:119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53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1920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2418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4651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66"/>
      <c r="CU244" s="50"/>
      <c r="CZ244" s="50"/>
      <c r="DA244" s="18"/>
      <c r="DF244" s="50"/>
      <c r="DG244" s="473"/>
      <c r="DJ244" s="50"/>
      <c r="DK244" s="475"/>
      <c r="DO244" s="50"/>
    </row>
    <row r="245" spans="1:119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3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2354</v>
      </c>
      <c r="BH245" s="89"/>
      <c r="BK245" s="50"/>
      <c r="BN245" s="49" t="s">
        <v>4620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6"/>
      <c r="CU245" s="50"/>
      <c r="CZ245" s="50"/>
      <c r="DA245" s="18"/>
      <c r="DF245" s="50"/>
      <c r="DG245" s="473"/>
      <c r="DJ245" s="50"/>
      <c r="DK245" s="475"/>
      <c r="DO245" s="50"/>
    </row>
    <row r="246" spans="1:119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1921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2419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4652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66"/>
      <c r="CU246" s="50"/>
      <c r="CZ246" s="50"/>
      <c r="DA246" s="18"/>
      <c r="DF246" s="50"/>
      <c r="DG246" s="473"/>
      <c r="DJ246" s="50"/>
      <c r="DK246" s="475"/>
      <c r="DO246" s="50"/>
    </row>
    <row r="247" spans="1:119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3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2354</v>
      </c>
      <c r="BH247" s="89"/>
      <c r="BK247" s="50"/>
      <c r="BN247" s="49" t="s">
        <v>4600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6"/>
      <c r="CU247" s="50"/>
      <c r="CZ247" s="50"/>
      <c r="DA247" s="18"/>
      <c r="DF247" s="50"/>
      <c r="DG247" s="473"/>
      <c r="DJ247" s="50"/>
      <c r="DK247" s="475"/>
      <c r="DO247" s="50"/>
    </row>
    <row r="248" spans="1:119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8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1922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2420</v>
      </c>
      <c r="BJ248" t="s">
        <v>1481</v>
      </c>
      <c r="BK248" s="50"/>
      <c r="BN248" s="277" t="s">
        <v>2007</v>
      </c>
      <c r="BO248" s="103"/>
      <c r="BP248" s="63"/>
      <c r="BQ248" s="171">
        <v>40152.850000000028</v>
      </c>
      <c r="BR248" s="238" t="s">
        <v>4653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66"/>
      <c r="CU248" s="50"/>
      <c r="CZ248" s="50"/>
      <c r="DA248" s="18"/>
      <c r="DF248" s="50"/>
      <c r="DG248" s="473"/>
      <c r="DJ248" s="50"/>
      <c r="DK248" s="475"/>
      <c r="DO248" s="50"/>
    </row>
    <row r="249" spans="1:119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2354</v>
      </c>
      <c r="BH249" s="89"/>
      <c r="BK249" s="50"/>
      <c r="BN249" s="49" t="s">
        <v>4799</v>
      </c>
      <c r="BQ249" s="89"/>
      <c r="BT249" s="50"/>
      <c r="BV249" s="50"/>
      <c r="CA249" s="50"/>
      <c r="CF249" s="50"/>
      <c r="CG249" s="18"/>
      <c r="CK249" s="50"/>
      <c r="CP249" s="50"/>
      <c r="CQ249" s="466"/>
      <c r="CU249" s="50"/>
      <c r="CZ249" s="50"/>
      <c r="DA249" s="18"/>
      <c r="DF249" s="50"/>
      <c r="DG249" s="473"/>
      <c r="DJ249" s="50"/>
      <c r="DK249" s="475"/>
      <c r="DO249" s="50"/>
    </row>
    <row r="250" spans="1:119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1923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2421</v>
      </c>
      <c r="BJ250" t="s">
        <v>1482</v>
      </c>
      <c r="BK250" s="50"/>
      <c r="BN250" s="277" t="s">
        <v>2005</v>
      </c>
      <c r="BO250" s="103"/>
      <c r="BP250" s="63"/>
      <c r="BQ250" s="171">
        <v>39826.924999999945</v>
      </c>
      <c r="BR250" s="238" t="s">
        <v>4654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66"/>
      <c r="CU250" s="50"/>
      <c r="CZ250" s="50"/>
      <c r="DA250" s="18"/>
      <c r="DF250" s="50"/>
      <c r="DG250" s="473"/>
      <c r="DJ250" s="50"/>
      <c r="DK250" s="475"/>
      <c r="DO250" s="50"/>
    </row>
    <row r="251" spans="1:119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2354</v>
      </c>
      <c r="BH251" s="89"/>
      <c r="BJ251" s="89"/>
      <c r="BK251" s="50"/>
      <c r="BN251" s="49" t="s">
        <v>4799</v>
      </c>
      <c r="BQ251" s="89"/>
      <c r="BT251" s="50"/>
      <c r="BV251" s="50"/>
      <c r="CA251" s="50"/>
      <c r="CF251" s="50"/>
      <c r="CG251" s="18"/>
      <c r="CK251" s="50"/>
      <c r="CP251" s="50"/>
      <c r="CQ251" s="466"/>
      <c r="CU251" s="50"/>
      <c r="CZ251" s="50"/>
      <c r="DA251" s="18"/>
      <c r="DF251" s="50"/>
      <c r="DG251" s="473"/>
      <c r="DJ251" s="50"/>
      <c r="DK251" s="475"/>
      <c r="DO251" s="50"/>
    </row>
    <row r="252" spans="1:119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1924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2422</v>
      </c>
      <c r="BJ252" t="s">
        <v>1483</v>
      </c>
      <c r="BK252" s="50"/>
      <c r="BN252" s="277" t="s">
        <v>2017</v>
      </c>
      <c r="BO252" s="103"/>
      <c r="BP252" s="63"/>
      <c r="BQ252" s="171">
        <v>39628.612499999937</v>
      </c>
      <c r="BR252" s="238" t="s">
        <v>4655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66"/>
      <c r="CU252" s="50"/>
      <c r="CZ252" s="50"/>
      <c r="DA252" s="18"/>
      <c r="DF252" s="50"/>
      <c r="DG252" s="473"/>
      <c r="DJ252" s="50"/>
      <c r="DK252" s="475"/>
      <c r="DO252" s="50"/>
    </row>
    <row r="253" spans="1:119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53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2354</v>
      </c>
      <c r="BH253" s="89"/>
      <c r="BK253" s="50"/>
      <c r="BN253" s="49" t="s">
        <v>4799</v>
      </c>
      <c r="BQ253" s="89"/>
      <c r="BT253" s="50"/>
      <c r="BV253" s="50"/>
      <c r="CA253" s="50"/>
      <c r="CF253" s="50"/>
      <c r="CG253" s="18"/>
      <c r="CK253" s="50"/>
      <c r="CP253" s="50"/>
      <c r="CQ253" s="466"/>
      <c r="CU253" s="50"/>
      <c r="CZ253" s="50"/>
      <c r="DA253" s="18"/>
      <c r="DF253" s="50"/>
      <c r="DG253" s="473"/>
      <c r="DJ253" s="50"/>
      <c r="DK253" s="475"/>
      <c r="DO253" s="50"/>
    </row>
    <row r="254" spans="1:119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53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1925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2423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4656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66"/>
      <c r="CU254" s="50"/>
      <c r="CZ254" s="50"/>
      <c r="DA254" s="18"/>
      <c r="DF254" s="50"/>
      <c r="DG254" s="473"/>
      <c r="DJ254" s="50"/>
      <c r="DK254" s="475"/>
      <c r="DO254" s="50"/>
    </row>
    <row r="255" spans="1:119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8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2354</v>
      </c>
      <c r="BH255" s="89"/>
      <c r="BK255" s="50"/>
      <c r="BN255" s="49" t="s">
        <v>4600</v>
      </c>
      <c r="BQ255" s="89"/>
      <c r="BT255" s="50"/>
      <c r="BV255" s="50"/>
      <c r="CA255" s="50"/>
      <c r="CF255" s="50"/>
      <c r="CG255" s="18"/>
      <c r="CK255" s="50"/>
      <c r="CP255" s="50"/>
      <c r="CQ255" s="466"/>
      <c r="CU255" s="50"/>
      <c r="CZ255" s="50"/>
      <c r="DA255" s="18"/>
      <c r="DF255" s="50"/>
      <c r="DG255" s="473"/>
      <c r="DJ255" s="50"/>
      <c r="DK255" s="475"/>
      <c r="DO255" s="50"/>
    </row>
    <row r="256" spans="1:119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8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1926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2424</v>
      </c>
      <c r="BJ256" t="s">
        <v>1485</v>
      </c>
      <c r="BK256" s="50"/>
      <c r="BN256" s="277" t="s">
        <v>2001</v>
      </c>
      <c r="BO256" s="63"/>
      <c r="BP256" s="63"/>
      <c r="BQ256" s="171">
        <v>37835.46249999998</v>
      </c>
      <c r="BR256" s="238" t="s">
        <v>4657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66"/>
      <c r="CU256" s="50"/>
      <c r="CZ256" s="50"/>
      <c r="DA256" s="18"/>
      <c r="DF256" s="50"/>
      <c r="DG256" s="473"/>
      <c r="DJ256" s="50"/>
      <c r="DK256" s="475"/>
      <c r="DO256" s="50"/>
    </row>
    <row r="257" spans="1:119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2354</v>
      </c>
      <c r="BH257" s="89"/>
      <c r="BK257" s="50"/>
      <c r="BN257" s="49" t="s">
        <v>4799</v>
      </c>
      <c r="BQ257" s="89"/>
      <c r="BT257" s="50"/>
      <c r="BV257" s="50"/>
      <c r="CA257" s="50"/>
      <c r="CF257" s="50"/>
      <c r="CG257" s="18"/>
      <c r="CK257" s="50"/>
      <c r="CP257" s="50"/>
      <c r="CQ257" s="466"/>
      <c r="CU257" s="50"/>
      <c r="CZ257" s="50"/>
      <c r="DA257" s="18"/>
      <c r="DF257" s="50"/>
      <c r="DG257" s="473"/>
      <c r="DJ257" s="50"/>
      <c r="DK257" s="475"/>
      <c r="DO257" s="50"/>
    </row>
    <row r="258" spans="1:119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1927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2425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4658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66"/>
      <c r="CU258" s="50"/>
      <c r="CZ258" s="50"/>
      <c r="DA258" s="18"/>
      <c r="DF258" s="50"/>
      <c r="DG258" s="473"/>
      <c r="DJ258" s="50"/>
      <c r="DK258" s="475"/>
      <c r="DO258" s="50"/>
    </row>
    <row r="259" spans="1:119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53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2354</v>
      </c>
      <c r="BH259" s="89"/>
      <c r="BK259" s="50"/>
      <c r="BN259" s="49" t="s">
        <v>4600</v>
      </c>
      <c r="BQ259" s="89"/>
      <c r="BT259" s="50"/>
      <c r="BV259" s="50"/>
      <c r="CA259" s="50"/>
      <c r="CF259" s="50"/>
      <c r="CG259" s="18"/>
      <c r="CK259" s="50"/>
      <c r="CP259" s="50"/>
      <c r="CQ259" s="466"/>
      <c r="CU259" s="50"/>
      <c r="CZ259" s="50"/>
      <c r="DA259" s="18"/>
      <c r="DF259" s="50"/>
      <c r="DG259" s="473"/>
      <c r="DJ259" s="50"/>
      <c r="DK259" s="475"/>
      <c r="DO259" s="50"/>
    </row>
    <row r="260" spans="1:119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1928</v>
      </c>
      <c r="BA260" t="s">
        <v>1850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2426</v>
      </c>
      <c r="BJ260" t="s">
        <v>1850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4659</v>
      </c>
      <c r="BS260" t="s">
        <v>1850</v>
      </c>
      <c r="BT260" s="50"/>
      <c r="BV260" s="50"/>
      <c r="CA260" s="50"/>
      <c r="CF260" s="50"/>
      <c r="CG260" s="18"/>
      <c r="CK260" s="50"/>
      <c r="CP260" s="50"/>
      <c r="CQ260" s="466"/>
      <c r="CU260" s="50"/>
      <c r="CZ260" s="50"/>
      <c r="DA260" s="18"/>
      <c r="DF260" s="50"/>
      <c r="DG260" s="473"/>
      <c r="DJ260" s="50"/>
      <c r="DK260" s="475"/>
      <c r="DO260" s="50"/>
    </row>
    <row r="261" spans="1:119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1740</v>
      </c>
      <c r="BH261" s="89"/>
      <c r="BK261" s="50"/>
      <c r="BN261" s="49" t="s">
        <v>4620</v>
      </c>
      <c r="BQ261" s="89"/>
      <c r="BT261" s="50"/>
      <c r="BV261" s="50"/>
      <c r="CA261" s="50"/>
      <c r="CF261" s="50"/>
      <c r="CG261" s="18"/>
      <c r="CK261" s="50"/>
      <c r="CP261" s="50"/>
      <c r="CQ261" s="466"/>
      <c r="CU261" s="50"/>
      <c r="CZ261" s="50"/>
      <c r="DA261" s="18"/>
      <c r="DF261" s="50"/>
      <c r="DG261" s="473"/>
      <c r="DJ261" s="50"/>
      <c r="DK261" s="475"/>
      <c r="DO261" s="50"/>
    </row>
    <row r="262" spans="1:119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501"/>
      <c r="AN262" s="18"/>
      <c r="AO262" s="350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1929</v>
      </c>
      <c r="BA262" t="s">
        <v>1851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2427</v>
      </c>
      <c r="BJ262" t="s">
        <v>1851</v>
      </c>
      <c r="BK262" s="50"/>
      <c r="BN262" s="277" t="s">
        <v>2008</v>
      </c>
      <c r="BO262" s="103"/>
      <c r="BP262" s="63"/>
      <c r="BQ262" s="171">
        <v>36801.762499999953</v>
      </c>
      <c r="BR262" s="238" t="s">
        <v>4660</v>
      </c>
      <c r="BS262" t="s">
        <v>1851</v>
      </c>
      <c r="BT262" s="50"/>
      <c r="BV262" s="50"/>
      <c r="CA262" s="50"/>
      <c r="CF262" s="50"/>
      <c r="CG262" s="18"/>
      <c r="CK262" s="50"/>
      <c r="CP262" s="50"/>
      <c r="CQ262" s="466"/>
      <c r="CU262" s="50"/>
      <c r="CZ262" s="50"/>
      <c r="DA262" s="18"/>
      <c r="DF262" s="50"/>
      <c r="DG262" s="473"/>
      <c r="DJ262" s="50"/>
      <c r="DK262" s="475"/>
      <c r="DO262" s="50"/>
    </row>
    <row r="263" spans="1:119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501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2354</v>
      </c>
      <c r="BH263" s="89"/>
      <c r="BK263" s="50"/>
      <c r="BN263" s="49" t="s">
        <v>4799</v>
      </c>
      <c r="BQ263" s="89"/>
      <c r="BT263" s="50"/>
      <c r="BV263" s="50"/>
      <c r="CA263" s="50"/>
      <c r="CF263" s="50"/>
      <c r="CG263" s="18"/>
      <c r="CK263" s="50"/>
      <c r="CP263" s="50"/>
      <c r="CQ263" s="466"/>
      <c r="CU263" s="50"/>
      <c r="CZ263" s="50"/>
      <c r="DA263" s="18"/>
      <c r="DF263" s="50"/>
      <c r="DG263" s="473"/>
      <c r="DJ263" s="50"/>
      <c r="DK263" s="475"/>
      <c r="DO263" s="50"/>
    </row>
    <row r="264" spans="1:119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501"/>
      <c r="AN264" s="18"/>
      <c r="AO264" s="350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1930</v>
      </c>
      <c r="BA264" t="s">
        <v>1852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2428</v>
      </c>
      <c r="BJ264" t="s">
        <v>1852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4800</v>
      </c>
      <c r="BS264" t="s">
        <v>1852</v>
      </c>
      <c r="BT264" s="50"/>
      <c r="BV264" s="50"/>
      <c r="CF264" s="50"/>
      <c r="CG264" s="18"/>
      <c r="CK264" s="50"/>
      <c r="CP264" s="50"/>
      <c r="CQ264" s="466"/>
      <c r="CU264" s="50"/>
      <c r="DF264" s="50"/>
      <c r="DG264" s="473"/>
      <c r="DJ264" s="50"/>
      <c r="DK264" s="475"/>
    </row>
    <row r="265" spans="1:119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501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1740</v>
      </c>
      <c r="BH265" s="89"/>
      <c r="BK265" s="50"/>
      <c r="BN265" s="49" t="s">
        <v>4620</v>
      </c>
      <c r="BQ265" s="89"/>
      <c r="BT265" s="50"/>
      <c r="BV265" s="50"/>
    </row>
    <row r="266" spans="1:119" ht="18">
      <c r="G266" s="63"/>
      <c r="H266" s="63"/>
      <c r="I266" s="288"/>
      <c r="J266" s="337"/>
      <c r="K266" s="63"/>
      <c r="O266" s="50"/>
      <c r="P266" s="50"/>
      <c r="T266" s="50"/>
      <c r="U266" s="498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501"/>
      <c r="AN266" s="18"/>
      <c r="AO266" s="350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1931</v>
      </c>
      <c r="BA266" t="s">
        <v>1853</v>
      </c>
      <c r="BB266" s="18"/>
      <c r="BC266"/>
      <c r="BE266" s="41" t="s">
        <v>2007</v>
      </c>
      <c r="BF266" s="3"/>
      <c r="BG266" s="337"/>
      <c r="BH266" s="171">
        <v>23405.400000000049</v>
      </c>
      <c r="BI266" s="238" t="s">
        <v>2431</v>
      </c>
      <c r="BJ266" t="s">
        <v>1853</v>
      </c>
      <c r="BN266" s="277" t="s">
        <v>2009</v>
      </c>
      <c r="BO266" s="103"/>
      <c r="BP266" s="63"/>
      <c r="BQ266" s="171">
        <v>35355.024999999834</v>
      </c>
      <c r="BR266" s="238" t="s">
        <v>4661</v>
      </c>
      <c r="BS266" t="s">
        <v>1853</v>
      </c>
    </row>
    <row r="267" spans="1:119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501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4799</v>
      </c>
      <c r="BQ267" s="89"/>
    </row>
    <row r="268" spans="1:119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501"/>
      <c r="AN268" s="18"/>
      <c r="AO268" s="350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1932</v>
      </c>
      <c r="BA268" t="s">
        <v>1854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2429</v>
      </c>
      <c r="BJ268" t="s">
        <v>1854</v>
      </c>
      <c r="BN268" s="277" t="s">
        <v>2010</v>
      </c>
      <c r="BO268" s="103"/>
      <c r="BP268" s="63"/>
      <c r="BQ268" s="171">
        <v>34697.900000000154</v>
      </c>
      <c r="BR268" s="238" t="s">
        <v>4662</v>
      </c>
      <c r="BS268" t="s">
        <v>1854</v>
      </c>
    </row>
    <row r="269" spans="1:119" ht="18">
      <c r="G269" s="219"/>
      <c r="H269" s="63"/>
      <c r="I269" s="288"/>
      <c r="J269" s="337"/>
      <c r="K269" s="63"/>
      <c r="O269" s="50"/>
      <c r="P269" s="50"/>
      <c r="T269" s="50"/>
      <c r="U269" s="453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501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3116</v>
      </c>
      <c r="BH269" s="89"/>
      <c r="BN269" s="49" t="s">
        <v>4799</v>
      </c>
      <c r="BQ269" s="89"/>
    </row>
    <row r="270" spans="1:119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501"/>
      <c r="AN270" s="18"/>
      <c r="AO270" s="350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1933</v>
      </c>
      <c r="BA270" t="s">
        <v>1855</v>
      </c>
      <c r="BB270" s="18"/>
      <c r="BC270"/>
      <c r="BE270" s="41" t="s">
        <v>2005</v>
      </c>
      <c r="BF270" s="3"/>
      <c r="BG270" s="337"/>
      <c r="BH270" s="171">
        <v>23005.50000000008</v>
      </c>
      <c r="BI270" s="238" t="s">
        <v>2430</v>
      </c>
      <c r="BJ270" t="s">
        <v>1855</v>
      </c>
      <c r="BN270" s="277" t="s">
        <v>2006</v>
      </c>
      <c r="BO270" s="103"/>
      <c r="BP270" s="63"/>
      <c r="BQ270" s="171">
        <v>31591.174999999974</v>
      </c>
      <c r="BR270" s="238" t="s">
        <v>4663</v>
      </c>
      <c r="BS270" t="s">
        <v>1855</v>
      </c>
    </row>
    <row r="271" spans="1:119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501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4799</v>
      </c>
      <c r="BQ271" s="89"/>
    </row>
    <row r="272" spans="1:119" ht="18">
      <c r="G272" s="63"/>
      <c r="H272" s="63"/>
      <c r="I272" s="269"/>
      <c r="J272" s="337"/>
      <c r="K272" s="63"/>
      <c r="O272" s="50"/>
      <c r="P272" s="50"/>
      <c r="T272" s="50"/>
      <c r="U272" s="453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501"/>
      <c r="AN272" s="18"/>
      <c r="AO272" s="350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1934</v>
      </c>
      <c r="BA272" t="s">
        <v>1856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2432</v>
      </c>
      <c r="BJ272" t="s">
        <v>1856</v>
      </c>
      <c r="BN272" s="277" t="s">
        <v>6</v>
      </c>
      <c r="BO272" s="9"/>
      <c r="BP272" s="63"/>
      <c r="BQ272" s="171">
        <v>29022.024999999987</v>
      </c>
      <c r="BR272" s="238" t="s">
        <v>4664</v>
      </c>
      <c r="BS272" t="s">
        <v>1856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53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501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1741</v>
      </c>
      <c r="BH273" s="89"/>
      <c r="BN273" s="49" t="s">
        <v>2372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501"/>
      <c r="AN274" s="18"/>
      <c r="AO274" s="350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1935</v>
      </c>
      <c r="BA274" t="s">
        <v>1857</v>
      </c>
      <c r="BB274" s="18"/>
      <c r="BC274"/>
      <c r="BE274" s="41" t="s">
        <v>2017</v>
      </c>
      <c r="BF274" s="3"/>
      <c r="BG274" s="337"/>
      <c r="BH274" s="171">
        <v>22419.349999999889</v>
      </c>
      <c r="BI274" s="238" t="s">
        <v>2433</v>
      </c>
      <c r="BJ274" t="s">
        <v>1857</v>
      </c>
      <c r="BN274" s="277" t="s">
        <v>2002</v>
      </c>
      <c r="BO274" s="9"/>
      <c r="BP274" s="63"/>
      <c r="BQ274" s="171">
        <v>28119.574999999964</v>
      </c>
      <c r="BR274" s="238" t="s">
        <v>4665</v>
      </c>
      <c r="BS274" t="s">
        <v>1857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501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4799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501"/>
      <c r="AN276" s="18"/>
      <c r="AO276" s="350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1936</v>
      </c>
      <c r="BA276" t="s">
        <v>1858</v>
      </c>
      <c r="BB276" s="18"/>
      <c r="BC276"/>
      <c r="BE276" s="41" t="s">
        <v>2008</v>
      </c>
      <c r="BF276" s="3"/>
      <c r="BG276" s="337"/>
      <c r="BH276" s="171">
        <v>22226.350000000177</v>
      </c>
      <c r="BI276" s="238" t="s">
        <v>2434</v>
      </c>
      <c r="BJ276" t="s">
        <v>1858</v>
      </c>
      <c r="BN276" s="277" t="s">
        <v>19</v>
      </c>
      <c r="BO276" s="9"/>
      <c r="BP276" s="63"/>
      <c r="BQ276" s="171">
        <v>27967.699999999924</v>
      </c>
      <c r="BR276" s="238" t="s">
        <v>4666</v>
      </c>
      <c r="BS276" t="s">
        <v>1858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53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501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2372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501"/>
      <c r="AN278" s="18"/>
      <c r="AO278" s="350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1937</v>
      </c>
      <c r="BA278" t="s">
        <v>1859</v>
      </c>
      <c r="BB278" s="18"/>
      <c r="BC278"/>
      <c r="BE278" s="41" t="s">
        <v>2010</v>
      </c>
      <c r="BF278" s="3"/>
      <c r="BG278" s="337"/>
      <c r="BH278" s="171">
        <v>22038.700000000241</v>
      </c>
      <c r="BI278" s="238" t="s">
        <v>2435</v>
      </c>
      <c r="BJ278" t="s">
        <v>1859</v>
      </c>
      <c r="BN278" s="219" t="s">
        <v>1645</v>
      </c>
      <c r="BO278" s="9"/>
      <c r="BP278" s="63"/>
      <c r="BQ278" s="171">
        <v>22960.599999999871</v>
      </c>
      <c r="BR278" s="238" t="s">
        <v>4667</v>
      </c>
      <c r="BS278" t="s">
        <v>1859</v>
      </c>
    </row>
    <row r="279" spans="7:71" ht="18">
      <c r="O279" s="50"/>
      <c r="P279" s="50"/>
      <c r="T279" s="50"/>
      <c r="U279" s="453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501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2354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501"/>
      <c r="AN280" s="18"/>
      <c r="AO280" s="350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1938</v>
      </c>
      <c r="BA280" t="s">
        <v>1860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2436</v>
      </c>
      <c r="BJ280" t="s">
        <v>1860</v>
      </c>
      <c r="BN280" s="277" t="s">
        <v>2156</v>
      </c>
      <c r="BO280" s="63"/>
      <c r="BP280" s="63"/>
      <c r="BQ280" s="171">
        <v>22716.800000000105</v>
      </c>
      <c r="BR280" s="238" t="s">
        <v>4668</v>
      </c>
      <c r="BS280" t="s">
        <v>1860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501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1740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501"/>
      <c r="AN282" s="18"/>
      <c r="AO282" s="350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1939</v>
      </c>
      <c r="BA282" t="s">
        <v>1861</v>
      </c>
      <c r="BB282" s="18"/>
      <c r="BC282"/>
      <c r="BE282" s="41" t="s">
        <v>2009</v>
      </c>
      <c r="BF282" s="3"/>
      <c r="BG282" s="337"/>
      <c r="BH282" s="171">
        <v>21549.599999999831</v>
      </c>
      <c r="BI282" s="238" t="s">
        <v>2437</v>
      </c>
      <c r="BJ282" t="s">
        <v>1861</v>
      </c>
      <c r="BN282" s="277" t="s">
        <v>4535</v>
      </c>
      <c r="BO282" s="63"/>
      <c r="BP282" s="63"/>
      <c r="BQ282" s="171">
        <v>20458.800000000094</v>
      </c>
      <c r="BR282" s="238" t="s">
        <v>4669</v>
      </c>
      <c r="BS282" t="s">
        <v>1861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501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3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501"/>
      <c r="AN284" s="18"/>
      <c r="AO284" s="350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1886</v>
      </c>
      <c r="BA284" t="s">
        <v>1862</v>
      </c>
      <c r="BB284" s="18"/>
      <c r="BC284"/>
      <c r="BE284" s="41" t="s">
        <v>2001</v>
      </c>
      <c r="BF284" s="3"/>
      <c r="BG284" s="337"/>
      <c r="BH284" s="171">
        <v>21281.950000000004</v>
      </c>
      <c r="BI284" s="238" t="s">
        <v>2438</v>
      </c>
      <c r="BJ284" t="s">
        <v>1862</v>
      </c>
      <c r="BN284" s="277" t="s">
        <v>2022</v>
      </c>
      <c r="BO284" s="63"/>
      <c r="BP284" s="63"/>
      <c r="BQ284" s="171">
        <v>20433.00000000004</v>
      </c>
      <c r="BR284" s="238" t="s">
        <v>4670</v>
      </c>
      <c r="BS284" t="s">
        <v>1862</v>
      </c>
    </row>
    <row r="285" spans="7:71" ht="18">
      <c r="O285" s="50"/>
      <c r="P285" s="50"/>
      <c r="T285" s="50"/>
      <c r="U285" s="453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501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501"/>
      <c r="AN286" s="18"/>
      <c r="AO286" s="350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1940</v>
      </c>
      <c r="BA286" t="s">
        <v>1863</v>
      </c>
      <c r="BB286" s="18"/>
      <c r="BC286"/>
      <c r="BE286" s="41" t="s">
        <v>2006</v>
      </c>
      <c r="BF286" s="3"/>
      <c r="BG286" s="337"/>
      <c r="BH286" s="171">
        <v>20666.500000000051</v>
      </c>
      <c r="BI286" s="238" t="s">
        <v>2439</v>
      </c>
      <c r="BJ286" t="s">
        <v>1863</v>
      </c>
      <c r="BN286" s="277" t="s">
        <v>2028</v>
      </c>
      <c r="BO286" s="63"/>
      <c r="BP286" s="63"/>
      <c r="BQ286" s="171">
        <v>20383.300000000007</v>
      </c>
      <c r="BR286" s="238" t="s">
        <v>4671</v>
      </c>
      <c r="BS286" t="s">
        <v>1863</v>
      </c>
    </row>
    <row r="287" spans="7:71" ht="18">
      <c r="O287" s="50"/>
      <c r="P287" s="50"/>
      <c r="T287" s="50"/>
      <c r="U287" s="498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501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3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501"/>
      <c r="AN288" s="18"/>
      <c r="AO288" s="350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1941</v>
      </c>
      <c r="BA288" t="s">
        <v>1864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2440</v>
      </c>
      <c r="BJ288" t="s">
        <v>1864</v>
      </c>
      <c r="BN288" s="277" t="s">
        <v>2027</v>
      </c>
      <c r="BO288" s="63"/>
      <c r="BP288" s="63"/>
      <c r="BQ288" s="171">
        <v>20311.099999999893</v>
      </c>
      <c r="BR288" s="238" t="s">
        <v>4672</v>
      </c>
      <c r="BS288" t="s">
        <v>1864</v>
      </c>
    </row>
    <row r="289" spans="15:71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501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1741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501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1942</v>
      </c>
      <c r="BA290" t="s">
        <v>1865</v>
      </c>
      <c r="BB290" s="18"/>
      <c r="BC290"/>
      <c r="BE290" s="41" t="s">
        <v>2003</v>
      </c>
      <c r="BF290" s="3"/>
      <c r="BG290" s="337"/>
      <c r="BH290" s="171">
        <v>19623.499999999811</v>
      </c>
      <c r="BI290" s="238" t="s">
        <v>2441</v>
      </c>
      <c r="BJ290" t="s">
        <v>1865</v>
      </c>
      <c r="BN290" s="277" t="s">
        <v>2026</v>
      </c>
      <c r="BO290" s="63"/>
      <c r="BP290" s="63"/>
      <c r="BQ290" s="171">
        <v>20073.399999999965</v>
      </c>
      <c r="BR290" s="238" t="s">
        <v>4673</v>
      </c>
      <c r="BS290" t="s">
        <v>1865</v>
      </c>
    </row>
    <row r="291" spans="15:71" ht="18">
      <c r="O291" s="50"/>
      <c r="P291" s="50"/>
      <c r="T291" s="50"/>
      <c r="U291" s="498"/>
      <c r="V291" s="50"/>
      <c r="W291" s="50"/>
      <c r="X291" s="334"/>
      <c r="Y291" s="50"/>
      <c r="Z291" s="50"/>
      <c r="AB291" s="486"/>
      <c r="AG291" s="50"/>
      <c r="AH291" s="18"/>
      <c r="AL291" s="50"/>
      <c r="AM291" s="501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501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1943</v>
      </c>
      <c r="BA292" t="s">
        <v>1866</v>
      </c>
      <c r="BB292" s="18"/>
      <c r="BC292"/>
      <c r="BE292" s="41" t="s">
        <v>2002</v>
      </c>
      <c r="BF292" s="3"/>
      <c r="BG292" s="337"/>
      <c r="BH292" s="171">
        <v>17329.299999999996</v>
      </c>
      <c r="BI292" s="238" t="s">
        <v>2442</v>
      </c>
      <c r="BJ292" t="s">
        <v>1866</v>
      </c>
      <c r="BN292" s="277" t="s">
        <v>2024</v>
      </c>
      <c r="BO292" s="63"/>
      <c r="BP292" s="63"/>
      <c r="BQ292" s="171">
        <v>20032.000000000062</v>
      </c>
      <c r="BR292" s="238" t="s">
        <v>4674</v>
      </c>
      <c r="BS292" t="s">
        <v>1866</v>
      </c>
    </row>
    <row r="293" spans="15:71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501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3"/>
      <c r="V294" s="50"/>
      <c r="W294" s="50"/>
      <c r="X294" s="334"/>
      <c r="Y294" s="50"/>
      <c r="Z294" s="50"/>
      <c r="AB294" s="50"/>
      <c r="AG294" s="50"/>
      <c r="AH294" s="18"/>
      <c r="AL294" s="50"/>
      <c r="AM294" s="501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1944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2443</v>
      </c>
      <c r="BJ294" t="s">
        <v>1867</v>
      </c>
      <c r="BN294" s="277" t="s">
        <v>2029</v>
      </c>
      <c r="BO294" s="63"/>
      <c r="BP294" s="63"/>
      <c r="BQ294" s="171">
        <v>18661.19999999995</v>
      </c>
      <c r="BR294" s="238" t="s">
        <v>4675</v>
      </c>
      <c r="BS294" t="s">
        <v>1867</v>
      </c>
    </row>
    <row r="295" spans="15:71" ht="18">
      <c r="O295" s="50"/>
      <c r="P295" s="50"/>
      <c r="T295" s="50"/>
      <c r="U295" s="453"/>
      <c r="V295" s="50"/>
      <c r="W295" s="50"/>
      <c r="X295" s="334"/>
      <c r="Y295" s="50"/>
      <c r="Z295" s="50"/>
      <c r="AB295" s="50"/>
      <c r="AG295" s="50"/>
      <c r="AH295" s="18"/>
      <c r="AL295" s="50"/>
      <c r="AM295" s="501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01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2444</v>
      </c>
      <c r="BJ296" s="3" t="s">
        <v>2397</v>
      </c>
      <c r="BN296" s="277" t="s">
        <v>2049</v>
      </c>
      <c r="BO296" s="63"/>
      <c r="BP296" s="63"/>
      <c r="BQ296" s="171">
        <v>17630.999999999989</v>
      </c>
      <c r="BR296" s="238" t="s">
        <v>4676</v>
      </c>
      <c r="BS296" s="3" t="s">
        <v>2397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01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01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2445</v>
      </c>
      <c r="BJ298" s="3" t="s">
        <v>2398</v>
      </c>
      <c r="BN298" s="277" t="s">
        <v>2023</v>
      </c>
      <c r="BO298" s="63"/>
      <c r="BP298" s="63"/>
      <c r="BQ298" s="171">
        <v>15996.699999999988</v>
      </c>
      <c r="BR298" s="238" t="s">
        <v>4677</v>
      </c>
      <c r="BS298" s="3" t="s">
        <v>2398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01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01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2446</v>
      </c>
      <c r="BJ300" s="3" t="s">
        <v>2399</v>
      </c>
      <c r="BN300" s="277" t="s">
        <v>2052</v>
      </c>
      <c r="BO300" s="63"/>
      <c r="BP300" s="63"/>
      <c r="BQ300" s="171">
        <v>15300.000000000095</v>
      </c>
      <c r="BR300" s="238" t="s">
        <v>4678</v>
      </c>
      <c r="BS300" s="3" t="s">
        <v>2399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01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01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2447</v>
      </c>
      <c r="BJ302" s="3" t="s">
        <v>2400</v>
      </c>
      <c r="BN302" s="277" t="s">
        <v>2003</v>
      </c>
      <c r="BO302" s="213"/>
      <c r="BP302" s="63"/>
      <c r="BQ302" s="171">
        <v>14912.324999999861</v>
      </c>
      <c r="BR302" s="238" t="s">
        <v>4679</v>
      </c>
      <c r="BS302" s="3" t="s">
        <v>2400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01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01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1926</v>
      </c>
      <c r="BJ304" s="3" t="s">
        <v>2401</v>
      </c>
      <c r="BN304" s="277" t="s">
        <v>2051</v>
      </c>
      <c r="BO304" s="63"/>
      <c r="BP304" s="63"/>
      <c r="BQ304" s="171">
        <v>14828.250000000113</v>
      </c>
      <c r="BR304" s="238" t="s">
        <v>4680</v>
      </c>
      <c r="BS304" s="3" t="s">
        <v>2401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01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01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2448</v>
      </c>
      <c r="BJ306" s="3" t="s">
        <v>2402</v>
      </c>
      <c r="BN306" s="277" t="s">
        <v>2025</v>
      </c>
      <c r="BO306" s="63"/>
      <c r="BP306" s="63"/>
      <c r="BQ306" s="171">
        <v>14402.500000000065</v>
      </c>
      <c r="BR306" s="238" t="s">
        <v>4681</v>
      </c>
      <c r="BS306" s="3" t="s">
        <v>2402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01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01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2449</v>
      </c>
      <c r="BJ308" s="3" t="s">
        <v>2403</v>
      </c>
      <c r="BN308" s="277" t="s">
        <v>29</v>
      </c>
      <c r="BO308" s="103"/>
      <c r="BP308" s="63"/>
      <c r="BQ308" s="171">
        <v>13427.962499999976</v>
      </c>
      <c r="BR308" s="238" t="s">
        <v>4682</v>
      </c>
      <c r="BS308" s="3" t="s">
        <v>2403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01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3116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01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2450</v>
      </c>
      <c r="BJ310" s="3" t="s">
        <v>2404</v>
      </c>
      <c r="BN310" s="63" t="s">
        <v>744</v>
      </c>
      <c r="BO310" s="103"/>
      <c r="BP310" s="63"/>
      <c r="BQ310" s="171">
        <v>13191.737499999999</v>
      </c>
      <c r="BR310" s="238" t="s">
        <v>4683</v>
      </c>
      <c r="BS310" s="3" t="s">
        <v>2404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01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1741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01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2405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4684</v>
      </c>
      <c r="BS312" s="3" t="s">
        <v>4691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01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1740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01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2440</v>
      </c>
      <c r="BS314" s="3" t="s">
        <v>4692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01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1741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01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4685</v>
      </c>
      <c r="BS316" s="3" t="s">
        <v>4693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01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1740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01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4686</v>
      </c>
      <c r="BS318" s="3" t="s">
        <v>4694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01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1740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01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2443</v>
      </c>
      <c r="BS320" s="3" t="s">
        <v>4695</v>
      </c>
    </row>
    <row r="321" spans="20:71" ht="18" customHeight="1">
      <c r="T321" s="50"/>
      <c r="U321" s="28"/>
      <c r="V321" s="50"/>
      <c r="W321" s="497"/>
      <c r="AB321" s="50"/>
      <c r="AG321" s="50"/>
      <c r="AH321" s="18"/>
      <c r="AL321" s="50"/>
      <c r="AM321" s="501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7"/>
      <c r="AB322" s="50"/>
      <c r="AG322" s="50"/>
      <c r="AH322" s="18"/>
      <c r="AL322" s="50"/>
      <c r="AM322" s="501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4687</v>
      </c>
      <c r="BS322" s="3" t="s">
        <v>4696</v>
      </c>
    </row>
    <row r="323" spans="20:71" ht="18" customHeight="1">
      <c r="T323" s="50"/>
      <c r="U323" s="28"/>
      <c r="V323" s="50"/>
      <c r="W323" s="497"/>
      <c r="AB323" s="50"/>
      <c r="AG323" s="50"/>
      <c r="AH323" s="18"/>
      <c r="AL323" s="50"/>
      <c r="AM323" s="501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7"/>
      <c r="AB324" s="50"/>
      <c r="AG324" s="50"/>
      <c r="AH324" s="18"/>
      <c r="AL324" s="50"/>
      <c r="AM324" s="501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2445</v>
      </c>
      <c r="BS324" s="3" t="s">
        <v>4697</v>
      </c>
    </row>
    <row r="325" spans="20:71" ht="18" customHeight="1">
      <c r="AB325" s="50"/>
      <c r="AG325" s="50"/>
      <c r="AH325" s="18"/>
      <c r="AL325" s="50"/>
      <c r="AM325" s="501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01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4688</v>
      </c>
      <c r="BS326" s="3" t="s">
        <v>4698</v>
      </c>
    </row>
    <row r="327" spans="20:71" ht="18" customHeight="1">
      <c r="AB327" s="50"/>
      <c r="AG327" s="50"/>
      <c r="AH327" s="18"/>
      <c r="AL327" s="50"/>
      <c r="AM327" s="501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01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2447</v>
      </c>
      <c r="BS328" s="3" t="s">
        <v>4699</v>
      </c>
    </row>
    <row r="329" spans="20:71" ht="18" customHeight="1">
      <c r="AB329" s="50"/>
      <c r="AG329" s="50"/>
      <c r="AH329" s="18"/>
      <c r="AL329" s="50"/>
      <c r="AM329" s="501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01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4689</v>
      </c>
      <c r="BS330" s="3" t="s">
        <v>4700</v>
      </c>
    </row>
    <row r="331" spans="20:71" ht="18" customHeight="1">
      <c r="AB331" s="50"/>
      <c r="AG331" s="50"/>
      <c r="AH331" s="18"/>
      <c r="AL331" s="50"/>
      <c r="AM331" s="501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01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1926</v>
      </c>
      <c r="BS332" s="3" t="s">
        <v>4701</v>
      </c>
    </row>
    <row r="333" spans="20:71" ht="18" customHeight="1">
      <c r="AB333" s="50"/>
      <c r="AG333" s="50"/>
      <c r="AH333" s="18"/>
      <c r="AL333" s="50"/>
      <c r="AM333" s="501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01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1886</v>
      </c>
      <c r="BS334" s="3" t="s">
        <v>4702</v>
      </c>
    </row>
    <row r="335" spans="20:71" ht="18" customHeight="1">
      <c r="AL335" s="50"/>
      <c r="AM335" s="501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501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4690</v>
      </c>
      <c r="BS336" s="59"/>
    </row>
    <row r="337" spans="38:62" ht="18" customHeight="1">
      <c r="AL337" s="50"/>
      <c r="AM337" s="501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501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501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501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501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501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501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501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501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501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501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501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501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501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501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501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501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501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501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501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501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501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501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501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501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501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501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501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501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501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501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501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501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501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501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501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501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501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501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501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501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501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501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501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501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501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501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501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501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501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501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54" activePane="bottomRight" state="frozen"/>
      <selection pane="topRight" activeCell="E1" sqref="E1"/>
      <selection pane="bottomLeft" activeCell="A3" sqref="A3"/>
      <selection pane="bottomRight" activeCell="D54" sqref="D54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2872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3377</v>
      </c>
      <c r="D3" s="57">
        <f>SUM(E3:HQ3)</f>
        <v>4258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2009</v>
      </c>
      <c r="D4" s="57">
        <f>SUM(E4:HQ4)</f>
        <v>4609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5412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2002</v>
      </c>
      <c r="D6" s="57">
        <f>SUM(E6:HQ6)</f>
        <v>4689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5569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5573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3366</v>
      </c>
      <c r="D9" s="57">
        <f>SUM(E9:HQ9)</f>
        <v>5075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4203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2022</v>
      </c>
      <c r="D11" s="57">
        <f>SUM(E11:HQ11)</f>
        <v>3904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3385</v>
      </c>
      <c r="D12" s="57">
        <f>SUM(E12:HQ12)</f>
        <v>4850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5251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5150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2052</v>
      </c>
      <c r="D15" s="57">
        <f>SUM(E15:HQ15)</f>
        <v>4558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3652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2005</v>
      </c>
      <c r="D17" s="57">
        <f>SUM(E17:HQ17)</f>
        <v>5645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3367</v>
      </c>
      <c r="D18" s="57">
        <f>SUM(E18:HQ18)</f>
        <v>3781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5572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2023</v>
      </c>
      <c r="D20" s="57">
        <f>SUM(E20:HQ20)</f>
        <v>4891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3370</v>
      </c>
      <c r="D21" s="57">
        <f>SUM(E21:HQ21)</f>
        <v>4060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3384</v>
      </c>
      <c r="D22" s="57">
        <f>SUM(E22:HQ22)</f>
        <v>5468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4653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2017</v>
      </c>
      <c r="D24" s="57">
        <f>SUM(E24:HQ24)</f>
        <v>5437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5397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3368</v>
      </c>
      <c r="D26" s="57">
        <f>SUM(E26:HQ26)</f>
        <v>4044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2024</v>
      </c>
      <c r="D27" s="57">
        <f>SUM(E27:HQ27)</f>
        <v>3916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4864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4606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2010</v>
      </c>
      <c r="D30" s="57">
        <f>SUM(E30:HQ30)</f>
        <v>5008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3378</v>
      </c>
      <c r="D31" s="57">
        <f>SUM(E31:HQ31)</f>
        <v>4851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>SUM(E32:HQ32)</f>
        <v>5337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3823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4279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4987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3393</v>
      </c>
      <c r="D36" s="57">
        <f>SUM(E36:HQ36)</f>
        <v>5026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2006</v>
      </c>
      <c r="D37" s="57">
        <f>SUM(E37:HQ37)</f>
        <v>3949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4686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5138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5565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3372</v>
      </c>
      <c r="D41" s="57">
        <f>SUM(E41:HQ41)</f>
        <v>5288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3397</v>
      </c>
      <c r="D42" s="57">
        <f>SUM(E42:HQ42)</f>
        <v>4909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3375</v>
      </c>
      <c r="D43" s="57">
        <f>SUM(E43:HQ43)</f>
        <v>4121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5564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3371</v>
      </c>
      <c r="D45" s="57">
        <f>SUM(E45:HQ45)</f>
        <v>4602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>SUM(E46:HQ46)</f>
        <v>5151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4496</v>
      </c>
      <c r="D47" s="57">
        <f>SUM(E47:HQ47)</f>
        <v>5374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4210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5428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4419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3364</v>
      </c>
      <c r="D51" s="57">
        <f>SUM(E51:HQ51)</f>
        <v>4379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2025</v>
      </c>
      <c r="D52" s="57">
        <f>SUM(E52:HQ52)</f>
        <v>4339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3374</v>
      </c>
      <c r="D53" s="57">
        <f>SUM(E53:HQ53)</f>
        <v>5470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2026</v>
      </c>
      <c r="D54" s="57">
        <f>SUM(E54:HQ54)</f>
        <v>5213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3021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6016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3373</v>
      </c>
      <c r="D57" s="57">
        <f>SUM(E57:HQ57)</f>
        <v>5067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3380</v>
      </c>
      <c r="D58" s="57">
        <f>SUM(E58:HQ58)</f>
        <v>3695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4656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4787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5853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5758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5712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3369</v>
      </c>
      <c r="D64" s="57">
        <f>SUM(E64:HQ64)</f>
        <v>4467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5055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3519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4849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4897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3381</v>
      </c>
      <c r="D69" s="57">
        <f>SUM(E69:HQ69)</f>
        <v>5883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5162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4939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5151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4572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3396</v>
      </c>
      <c r="D74" s="57">
        <f>SUM(E74:HQ74)</f>
        <v>4036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>SUM(E75:HQ75)</f>
        <v>4419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2049</v>
      </c>
      <c r="D76" s="57">
        <f>SUM(E76:HQ76)</f>
        <v>4026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4839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5080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2051</v>
      </c>
      <c r="D79" s="57">
        <f>SUM(E79:HQ79)</f>
        <v>3761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2156</v>
      </c>
      <c r="D80" s="57">
        <f>SUM(E80:HQ80)</f>
        <v>4170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3376</v>
      </c>
      <c r="D81" s="57">
        <f>SUM(E81:HQ81)</f>
        <v>4292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4506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3379</v>
      </c>
      <c r="D83" s="57">
        <f>SUM(E83:HQ83)</f>
        <v>4183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</row>
    <row r="84" spans="1:187" ht="15.75">
      <c r="A84" s="277" t="s">
        <v>2001</v>
      </c>
      <c r="D84" s="57">
        <f>SUM(E84:HQ84)</f>
        <v>4326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</row>
    <row r="85" spans="1:187" ht="15.75">
      <c r="A85" s="63" t="s">
        <v>3398</v>
      </c>
      <c r="D85" s="57">
        <f>SUM(E85:HQ85)</f>
        <v>4280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</row>
    <row r="86" spans="1:187" ht="15.75">
      <c r="A86" s="277" t="s">
        <v>31</v>
      </c>
      <c r="B86" s="3"/>
      <c r="C86" s="288"/>
      <c r="D86" s="57">
        <f>SUM(E86:HQ86)</f>
        <v>5982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</row>
    <row r="87" spans="1:187" ht="15.75">
      <c r="A87" s="63" t="s">
        <v>790</v>
      </c>
      <c r="B87" s="63"/>
      <c r="C87" s="288"/>
      <c r="D87" s="57">
        <f>SUM(E87:HQ87)</f>
        <v>6005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</row>
    <row r="88" spans="1:187" ht="15.75">
      <c r="A88" s="63" t="s">
        <v>3382</v>
      </c>
      <c r="B88" s="63"/>
      <c r="C88" s="287"/>
      <c r="D88" s="57">
        <f>SUM(E88:HQ88)</f>
        <v>5029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</row>
    <row r="89" spans="1:187" ht="15.75">
      <c r="A89" s="63" t="s">
        <v>755</v>
      </c>
      <c r="B89" s="3"/>
      <c r="C89" s="288"/>
      <c r="D89" s="57">
        <f>SUM(E89:HQ89)</f>
        <v>4284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</row>
    <row r="90" spans="1:187" ht="15.75">
      <c r="A90" s="63" t="s">
        <v>782</v>
      </c>
      <c r="B90" s="63"/>
      <c r="C90" s="288"/>
      <c r="D90" s="57">
        <f>SUM(E90:HQ90)</f>
        <v>4190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</row>
    <row r="91" spans="1:187" ht="15.75">
      <c r="A91" s="63" t="s">
        <v>33</v>
      </c>
      <c r="B91" s="3"/>
      <c r="C91" s="288"/>
      <c r="D91" s="57">
        <f>SUM(E91:HQ91)</f>
        <v>5692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</row>
    <row r="92" spans="1:187" ht="15.75">
      <c r="A92" s="28" t="s">
        <v>37</v>
      </c>
      <c r="B92" s="63"/>
      <c r="C92" s="288"/>
      <c r="D92" s="57">
        <f>SUM(E92:HQ92)</f>
        <v>5555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</row>
    <row r="93" spans="1:187" ht="15.75">
      <c r="A93" s="277" t="s">
        <v>143</v>
      </c>
      <c r="B93" s="3"/>
      <c r="C93" s="288"/>
      <c r="D93" s="57">
        <f>SUM(E93:HQ93)</f>
        <v>5394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</row>
    <row r="94" spans="1:187" ht="15.75">
      <c r="A94" s="219" t="s">
        <v>1662</v>
      </c>
      <c r="B94" s="3"/>
      <c r="C94" s="288"/>
      <c r="D94" s="57">
        <f>SUM(E94:HQ94)</f>
        <v>5732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</row>
    <row r="95" spans="1:187" ht="15.75">
      <c r="A95" s="277" t="s">
        <v>2029</v>
      </c>
      <c r="B95" s="63"/>
      <c r="C95" s="287"/>
      <c r="D95" s="57">
        <f>SUM(E95:HQ95)</f>
        <v>3879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</row>
    <row r="96" spans="1:187" ht="15.75">
      <c r="A96" s="63" t="s">
        <v>180</v>
      </c>
      <c r="B96" s="63"/>
      <c r="C96" s="288"/>
      <c r="D96" s="57">
        <f>SUM(E96:HQ96)</f>
        <v>4615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</row>
    <row r="97" spans="1:125" ht="15.75">
      <c r="A97" s="63" t="s">
        <v>3394</v>
      </c>
      <c r="B97" s="63"/>
      <c r="C97" s="288"/>
      <c r="D97" s="57">
        <f>SUM(E97:HQ97)</f>
        <v>3947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</row>
    <row r="98" spans="1:125" ht="15.75">
      <c r="A98" s="219" t="s">
        <v>1659</v>
      </c>
      <c r="B98" s="63"/>
      <c r="C98" s="287"/>
      <c r="D98" s="57">
        <f>SUM(E98:HQ98)</f>
        <v>5378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</row>
    <row r="99" spans="1:125" ht="15.75">
      <c r="A99" s="28" t="s">
        <v>155</v>
      </c>
      <c r="B99" s="3"/>
      <c r="C99" s="288"/>
      <c r="D99" s="57">
        <f>SUM(E99:HQ99)</f>
        <v>5426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</row>
    <row r="100" spans="1:125" ht="15.75">
      <c r="A100" s="63" t="s">
        <v>753</v>
      </c>
      <c r="B100" s="63"/>
      <c r="C100" s="287"/>
      <c r="D100" s="57">
        <f>SUM(E100:HQ100)</f>
        <v>4085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</row>
    <row r="101" spans="1:125" ht="15.75">
      <c r="A101" s="277" t="s">
        <v>3365</v>
      </c>
      <c r="B101" s="3"/>
      <c r="C101" s="288"/>
      <c r="D101" s="57">
        <f>SUM(E101:HQ101)</f>
        <v>4215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</row>
    <row r="102" spans="1:125" ht="15.75">
      <c r="A102" s="277" t="s">
        <v>2007</v>
      </c>
      <c r="B102" s="3"/>
      <c r="C102" s="288"/>
      <c r="D102" s="57">
        <f>SUM(E102:HQ102)</f>
        <v>5847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</row>
    <row r="103" spans="1:125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25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25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25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25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25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25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25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25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25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DV3:EB102">
    <sortCondition ref="DV3:DV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3213" zoomScaleNormal="100" workbookViewId="0">
      <selection activeCell="B3226" sqref="B3226:S3353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1743</v>
      </c>
      <c r="C2" t="s">
        <v>1744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1745</v>
      </c>
      <c r="L3" s="69"/>
      <c r="M3" s="221"/>
      <c r="N3" s="325"/>
      <c r="O3" s="100" t="s">
        <v>816</v>
      </c>
      <c r="Q3" s="9" t="s">
        <v>183</v>
      </c>
      <c r="R3" s="100" t="s">
        <v>3093</v>
      </c>
    </row>
    <row r="4" spans="1:26" ht="15.75">
      <c r="A4" t="s">
        <v>367</v>
      </c>
      <c r="C4" t="s">
        <v>1746</v>
      </c>
      <c r="L4" s="69"/>
      <c r="M4" s="221"/>
      <c r="N4" s="99"/>
      <c r="O4" s="100" t="s">
        <v>817</v>
      </c>
      <c r="Q4" s="9">
        <v>0</v>
      </c>
      <c r="R4" s="100" t="s">
        <v>3092</v>
      </c>
    </row>
    <row r="5" spans="1:26" ht="15.75">
      <c r="A5" t="s">
        <v>368</v>
      </c>
      <c r="C5" t="s">
        <v>1747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1748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1749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1750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2466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1749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1749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751</v>
      </c>
      <c r="B51" s="277" t="s">
        <v>2006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1749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795</v>
      </c>
      <c r="B65" s="63" t="s">
        <v>3397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898</v>
      </c>
      <c r="B72" s="277" t="s">
        <v>4496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899</v>
      </c>
      <c r="B73" s="63" t="s">
        <v>3372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900</v>
      </c>
      <c r="B74" s="277" t="s">
        <v>2024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901</v>
      </c>
      <c r="B75" s="63" t="s">
        <v>3370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903</v>
      </c>
      <c r="B77" s="63" t="s">
        <v>3385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905</v>
      </c>
      <c r="B79" s="63" t="s">
        <v>3369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906</v>
      </c>
      <c r="B80" s="277" t="s">
        <v>2022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909</v>
      </c>
      <c r="B83" s="277" t="s">
        <v>2023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912</v>
      </c>
      <c r="B86" s="63" t="s">
        <v>3394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914</v>
      </c>
      <c r="B88" s="63" t="s">
        <v>3367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915</v>
      </c>
      <c r="B89" s="277" t="s">
        <v>2026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916</v>
      </c>
      <c r="B90" s="63" t="s">
        <v>3381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917</v>
      </c>
      <c r="B91" s="277" t="s">
        <v>2049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918</v>
      </c>
      <c r="B92" s="63" t="s">
        <v>3376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919</v>
      </c>
      <c r="B93" s="63" t="s">
        <v>3373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920</v>
      </c>
      <c r="B94" s="63" t="s">
        <v>3366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922</v>
      </c>
      <c r="B96" s="277" t="s">
        <v>2156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924</v>
      </c>
      <c r="B98" s="277" t="s">
        <v>2009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925</v>
      </c>
      <c r="B99" s="277" t="s">
        <v>3365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927</v>
      </c>
      <c r="B101" s="277" t="s">
        <v>2005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928</v>
      </c>
      <c r="B102" s="277" t="s">
        <v>2001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929</v>
      </c>
      <c r="B103" s="63" t="s">
        <v>3384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930</v>
      </c>
      <c r="B104" s="63" t="s">
        <v>3371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931</v>
      </c>
      <c r="B105" s="277" t="s">
        <v>2010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932</v>
      </c>
      <c r="B106" s="277" t="s">
        <v>2017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933</v>
      </c>
      <c r="B107" s="63" t="s">
        <v>3393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934</v>
      </c>
      <c r="B108" s="277" t="s">
        <v>2007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935</v>
      </c>
      <c r="B109" s="277" t="s">
        <v>2002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2500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3314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3315</v>
      </c>
      <c r="B112" s="63" t="s">
        <v>3379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3316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3317</v>
      </c>
      <c r="B114" s="277" t="s">
        <v>2025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3318</v>
      </c>
      <c r="B115" s="63" t="s">
        <v>3398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3319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3320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3321</v>
      </c>
      <c r="B118" s="63" t="s">
        <v>3377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3322</v>
      </c>
      <c r="B119" s="277" t="s">
        <v>3364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3323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3324</v>
      </c>
      <c r="B121" s="63" t="s">
        <v>3378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3325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3326</v>
      </c>
      <c r="B123" s="63" t="s">
        <v>3368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3327</v>
      </c>
      <c r="B124" s="63" t="s">
        <v>3382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3328</v>
      </c>
      <c r="B125" s="63" t="s">
        <v>3380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3329</v>
      </c>
      <c r="B126" s="63" t="s">
        <v>3374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3330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3331</v>
      </c>
      <c r="B128" s="63" t="s">
        <v>3375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3332</v>
      </c>
      <c r="B129" s="277" t="s">
        <v>2052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3333</v>
      </c>
      <c r="B130" s="277" t="s">
        <v>2029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3334</v>
      </c>
      <c r="B131" s="63" t="s">
        <v>3396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3335</v>
      </c>
      <c r="B132" s="277" t="s">
        <v>2051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3336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3337</v>
      </c>
      <c r="B134" s="277" t="s">
        <v>2008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4128</v>
      </c>
      <c r="B135" s="277" t="s">
        <v>2003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4129</v>
      </c>
      <c r="B136" s="277" t="s">
        <v>2027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4130</v>
      </c>
      <c r="B137" s="277" t="s">
        <v>2028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1751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1752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2465</v>
      </c>
      <c r="Q148" s="3"/>
      <c r="R148" s="3"/>
      <c r="S148" s="3" t="s">
        <v>1752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1752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1752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2006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1752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278</v>
      </c>
      <c r="B177" s="63" t="s">
        <v>3376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773</v>
      </c>
      <c r="B192" s="63" t="s">
        <v>3384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6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793</v>
      </c>
      <c r="B197" s="63" t="s">
        <v>3382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5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795</v>
      </c>
      <c r="B199" s="277" t="s">
        <v>2010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58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896</v>
      </c>
      <c r="B204" s="277" t="s">
        <v>2025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6"/>
      <c r="V204" s="337"/>
      <c r="W204" s="63"/>
      <c r="Y204" s="50"/>
    </row>
    <row r="205" spans="1:25" ht="15">
      <c r="A205" s="28" t="s">
        <v>897</v>
      </c>
      <c r="B205" s="63" t="s">
        <v>3370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899</v>
      </c>
      <c r="B207" s="277" t="s">
        <v>3364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902</v>
      </c>
      <c r="B210" s="277" t="s">
        <v>2024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903</v>
      </c>
      <c r="B211" s="277" t="s">
        <v>4496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904</v>
      </c>
      <c r="B212" s="63" t="s">
        <v>3369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906</v>
      </c>
      <c r="B214" s="63" t="s">
        <v>3374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909</v>
      </c>
      <c r="B217" s="63" t="s">
        <v>3366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910</v>
      </c>
      <c r="B218" s="277" t="s">
        <v>2022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912</v>
      </c>
      <c r="B220" s="63" t="s">
        <v>3368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913</v>
      </c>
      <c r="B221" s="277" t="s">
        <v>2023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915</v>
      </c>
      <c r="B223" s="277" t="s">
        <v>2026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916</v>
      </c>
      <c r="B224" s="277" t="s">
        <v>2007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918</v>
      </c>
      <c r="B226" s="63" t="s">
        <v>3393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919</v>
      </c>
      <c r="B227" s="63" t="s">
        <v>3378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922</v>
      </c>
      <c r="B230" s="63" t="s">
        <v>3367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925</v>
      </c>
      <c r="B233" s="277" t="s">
        <v>2001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926</v>
      </c>
      <c r="B234" s="277" t="s">
        <v>3365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928</v>
      </c>
      <c r="B236" s="63" t="s">
        <v>3377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932</v>
      </c>
      <c r="B240" s="63" t="s">
        <v>3373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934</v>
      </c>
      <c r="B242" s="63" t="s">
        <v>3372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935</v>
      </c>
      <c r="B243" s="277" t="s">
        <v>2005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2500</v>
      </c>
      <c r="B244" s="63" t="s">
        <v>3385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3314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3315</v>
      </c>
      <c r="B246" s="277" t="s">
        <v>2156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3316</v>
      </c>
      <c r="B247" s="63" t="s">
        <v>3371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3317</v>
      </c>
      <c r="B248" s="63" t="s">
        <v>3394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3318</v>
      </c>
      <c r="B249" s="63" t="s">
        <v>3398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3319</v>
      </c>
      <c r="B250" s="277" t="s">
        <v>2002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3320</v>
      </c>
      <c r="B251" s="277" t="s">
        <v>2009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3321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3322</v>
      </c>
      <c r="B253" s="63" t="s">
        <v>3375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3323</v>
      </c>
      <c r="B254" s="63" t="s">
        <v>3381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3324</v>
      </c>
      <c r="B255" s="63" t="s">
        <v>3379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3325</v>
      </c>
      <c r="B256" s="277" t="s">
        <v>2052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3326</v>
      </c>
      <c r="B257" s="277" t="s">
        <v>2049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3327</v>
      </c>
      <c r="B258" s="277" t="s">
        <v>2029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3328</v>
      </c>
      <c r="B259" s="277" t="s">
        <v>2051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3329</v>
      </c>
      <c r="B260" s="63" t="s">
        <v>3396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3330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3331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3332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3333</v>
      </c>
      <c r="B264" s="277" t="s">
        <v>2017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3334</v>
      </c>
      <c r="B265" s="63" t="s">
        <v>3397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3335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3336</v>
      </c>
      <c r="B267" s="277" t="s">
        <v>2008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3337</v>
      </c>
      <c r="B268" s="277" t="s">
        <v>2003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4128</v>
      </c>
      <c r="B269" s="63" t="s">
        <v>3380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4129</v>
      </c>
      <c r="B270" s="277" t="s">
        <v>2027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4130</v>
      </c>
      <c r="B271" s="277" t="s">
        <v>2028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4858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1753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1753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4857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2452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1753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1753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1753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1753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6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5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4859</v>
      </c>
      <c r="S311" s="63"/>
      <c r="T311" s="63"/>
      <c r="U311" s="63"/>
      <c r="V311" s="358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58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58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6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58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5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5"/>
      <c r="W335" s="337"/>
      <c r="X335" s="63"/>
    </row>
    <row r="336" spans="1:24" ht="15">
      <c r="A336" s="28" t="s">
        <v>799</v>
      </c>
      <c r="B336" s="277" t="s">
        <v>2001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896</v>
      </c>
      <c r="B338" s="277" t="s">
        <v>2017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1753</v>
      </c>
      <c r="T338" s="225"/>
      <c r="U338" s="63"/>
      <c r="V338" s="346"/>
      <c r="W338" s="337"/>
      <c r="X338" s="63"/>
    </row>
    <row r="339" spans="1:24" ht="15">
      <c r="A339" s="28" t="s">
        <v>897</v>
      </c>
      <c r="B339" s="277" t="s">
        <v>2005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898</v>
      </c>
      <c r="B340" s="277" t="s">
        <v>2006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5"/>
      <c r="W340" s="337"/>
      <c r="X340" s="63"/>
    </row>
    <row r="341" spans="1:24" ht="15">
      <c r="A341" s="28" t="s">
        <v>899</v>
      </c>
      <c r="B341" s="277" t="s">
        <v>2010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902</v>
      </c>
      <c r="B344" s="277" t="s">
        <v>2007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904</v>
      </c>
      <c r="B346" s="277" t="s">
        <v>2009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907</v>
      </c>
      <c r="B349" s="277" t="s">
        <v>4496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908</v>
      </c>
      <c r="B350" s="277" t="s">
        <v>2022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5"/>
      <c r="W350" s="337"/>
      <c r="X350" s="63"/>
    </row>
    <row r="351" spans="1:24" ht="15">
      <c r="A351" s="28" t="s">
        <v>909</v>
      </c>
      <c r="B351" s="277" t="s">
        <v>2049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5"/>
      <c r="W351" s="337"/>
      <c r="X351" s="63"/>
    </row>
    <row r="352" spans="1:24" ht="15">
      <c r="A352" s="28" t="s">
        <v>910</v>
      </c>
      <c r="B352" s="277" t="s">
        <v>2025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911</v>
      </c>
      <c r="B353" s="277" t="s">
        <v>2008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912</v>
      </c>
      <c r="B354" s="277" t="s">
        <v>2029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5"/>
      <c r="W354" s="337"/>
      <c r="X354" s="63"/>
    </row>
    <row r="355" spans="1:24" ht="15">
      <c r="A355" s="28" t="s">
        <v>913</v>
      </c>
      <c r="B355" s="277" t="s">
        <v>2156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914</v>
      </c>
      <c r="B356" s="277" t="s">
        <v>2026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918</v>
      </c>
      <c r="B360" s="277" t="s">
        <v>2024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919</v>
      </c>
      <c r="B361" s="63" t="s">
        <v>3394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6"/>
      <c r="W361" s="337"/>
      <c r="X361" s="63"/>
    </row>
    <row r="362" spans="1:24" ht="15">
      <c r="A362" s="28" t="s">
        <v>920</v>
      </c>
      <c r="B362" s="277" t="s">
        <v>2052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921</v>
      </c>
      <c r="B363" s="277" t="s">
        <v>2028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58"/>
      <c r="W363" s="337"/>
      <c r="X363" s="63"/>
    </row>
    <row r="364" spans="1:24" ht="15">
      <c r="A364" s="28" t="s">
        <v>922</v>
      </c>
      <c r="B364" s="63" t="s">
        <v>3385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5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1753</v>
      </c>
      <c r="T366" s="63"/>
      <c r="U366" s="63"/>
      <c r="V366" s="345"/>
      <c r="W366" s="337"/>
      <c r="X366" s="63"/>
    </row>
    <row r="367" spans="1:24" ht="15">
      <c r="A367" s="28" t="s">
        <v>925</v>
      </c>
      <c r="B367" s="63" t="s">
        <v>3377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926</v>
      </c>
      <c r="B368" s="63" t="s">
        <v>3384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927</v>
      </c>
      <c r="B369" s="63" t="s">
        <v>3378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928</v>
      </c>
      <c r="B370" s="277" t="s">
        <v>2023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929</v>
      </c>
      <c r="B371" s="277" t="s">
        <v>2002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930</v>
      </c>
      <c r="B372" s="63" t="s">
        <v>3369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931</v>
      </c>
      <c r="B373" s="277" t="s">
        <v>2051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932</v>
      </c>
      <c r="B374" s="63" t="s">
        <v>3379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933</v>
      </c>
      <c r="B375" s="63" t="s">
        <v>3396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934</v>
      </c>
      <c r="B376" s="63" t="s">
        <v>3371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935</v>
      </c>
      <c r="B377" s="63" t="s">
        <v>3397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2500</v>
      </c>
      <c r="B378" s="63" t="s">
        <v>3368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3314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3315</v>
      </c>
      <c r="B380" s="63" t="s">
        <v>3374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3316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3317</v>
      </c>
      <c r="B382" s="63" t="s">
        <v>3370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3318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3319</v>
      </c>
      <c r="B384" s="63" t="s">
        <v>3372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3320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3321</v>
      </c>
      <c r="B386" s="63" t="s">
        <v>3381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3322</v>
      </c>
      <c r="B387" s="63" t="s">
        <v>3366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3323</v>
      </c>
      <c r="B388" s="63" t="s">
        <v>3373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3324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3325</v>
      </c>
      <c r="B390" s="63" t="s">
        <v>3393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3326</v>
      </c>
      <c r="B391" s="63" t="s">
        <v>3380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3327</v>
      </c>
      <c r="B392" s="277" t="s">
        <v>2003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3328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3329</v>
      </c>
      <c r="B394" s="63" t="s">
        <v>3376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3330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3331</v>
      </c>
      <c r="B396" s="63" t="s">
        <v>3367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3332</v>
      </c>
      <c r="B397" s="277" t="s">
        <v>2027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3333</v>
      </c>
      <c r="B398" s="63" t="s">
        <v>3398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3334</v>
      </c>
      <c r="B399" s="277" t="s">
        <v>3364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3335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3336</v>
      </c>
      <c r="B401" s="63" t="s">
        <v>3382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3337</v>
      </c>
      <c r="B402" s="63" t="s">
        <v>3375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4128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4129</v>
      </c>
      <c r="B404" s="277" t="s">
        <v>3365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4130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3135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2454</v>
      </c>
      <c r="S413" s="216" t="s">
        <v>1754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2526</v>
      </c>
      <c r="R414" s="3"/>
      <c r="S414" s="216" t="s">
        <v>2527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4839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4838</v>
      </c>
      <c r="S420" s="216" t="s">
        <v>1754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1754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1754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2453</v>
      </c>
      <c r="R432" s="3"/>
      <c r="S432" s="3" t="s">
        <v>1755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6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1754</v>
      </c>
      <c r="T442" s="277"/>
      <c r="U442" s="63"/>
      <c r="V442" s="346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58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58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5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5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786</v>
      </c>
      <c r="B463" s="277" t="s">
        <v>2006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5"/>
      <c r="W463" s="63"/>
      <c r="X463" s="63"/>
      <c r="Y463" s="9"/>
    </row>
    <row r="464" spans="1:25" ht="15">
      <c r="A464" s="28" t="s">
        <v>787</v>
      </c>
      <c r="B464" s="277" t="s">
        <v>2029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1754</v>
      </c>
      <c r="T464" s="225"/>
      <c r="U464" s="63"/>
      <c r="V464" s="345"/>
      <c r="W464" s="63"/>
      <c r="X464" s="63"/>
      <c r="Y464" s="9"/>
    </row>
    <row r="465" spans="1:25" ht="15">
      <c r="A465" s="28" t="s">
        <v>793</v>
      </c>
      <c r="B465" s="277" t="s">
        <v>2005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797</v>
      </c>
      <c r="B468" s="277" t="s">
        <v>4496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799</v>
      </c>
      <c r="B470" s="277" t="s">
        <v>2010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898</v>
      </c>
      <c r="B474" s="277" t="s">
        <v>2008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899</v>
      </c>
      <c r="B475" s="277" t="s">
        <v>2002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6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902</v>
      </c>
      <c r="B478" s="277" t="s">
        <v>2007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904</v>
      </c>
      <c r="B480" s="63" t="s">
        <v>3382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5"/>
      <c r="W480" s="63"/>
      <c r="X480" s="63"/>
      <c r="Y480" s="9"/>
    </row>
    <row r="481" spans="1:25" ht="15">
      <c r="A481" s="28" t="s">
        <v>905</v>
      </c>
      <c r="B481" s="277" t="s">
        <v>2024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907</v>
      </c>
      <c r="B483" s="277" t="s">
        <v>2156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910</v>
      </c>
      <c r="B486" s="277" t="s">
        <v>2017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911</v>
      </c>
      <c r="B487" s="277" t="s">
        <v>2026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912</v>
      </c>
      <c r="B488" s="277" t="s">
        <v>3364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5"/>
      <c r="W488" s="63"/>
      <c r="X488" s="63"/>
      <c r="Y488" s="9"/>
    </row>
    <row r="489" spans="1:25" ht="15">
      <c r="A489" s="28" t="s">
        <v>913</v>
      </c>
      <c r="B489" s="277" t="s">
        <v>3365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5"/>
      <c r="W489" s="63"/>
      <c r="X489" s="63"/>
      <c r="Y489" s="9"/>
    </row>
    <row r="490" spans="1:25" ht="15">
      <c r="A490" s="28" t="s">
        <v>914</v>
      </c>
      <c r="B490" s="63" t="s">
        <v>3374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58"/>
      <c r="W490" s="63"/>
      <c r="X490" s="63"/>
      <c r="Y490" s="9"/>
    </row>
    <row r="491" spans="1:25" ht="15">
      <c r="A491" s="28" t="s">
        <v>915</v>
      </c>
      <c r="B491" s="63" t="s">
        <v>3380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5"/>
      <c r="W491" s="63"/>
      <c r="X491" s="63"/>
      <c r="Y491" s="9"/>
    </row>
    <row r="492" spans="1:25" ht="15">
      <c r="A492" s="28" t="s">
        <v>916</v>
      </c>
      <c r="B492" s="63" t="s">
        <v>3396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58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918</v>
      </c>
      <c r="B494" s="63" t="s">
        <v>3372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58"/>
      <c r="W494" s="63"/>
      <c r="X494" s="63"/>
      <c r="Y494" s="9"/>
    </row>
    <row r="495" spans="1:25" ht="15">
      <c r="A495" s="28" t="s">
        <v>919</v>
      </c>
      <c r="B495" s="277" t="s">
        <v>2022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6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921</v>
      </c>
      <c r="B497" s="277" t="s">
        <v>2023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5"/>
      <c r="W498" s="63"/>
      <c r="X498" s="63"/>
      <c r="Y498" s="9"/>
    </row>
    <row r="499" spans="1:25" ht="15">
      <c r="A499" s="28" t="s">
        <v>923</v>
      </c>
      <c r="B499" s="277" t="s">
        <v>2049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924</v>
      </c>
      <c r="B500" s="63" t="s">
        <v>3398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925</v>
      </c>
      <c r="B501" s="63" t="s">
        <v>3381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926</v>
      </c>
      <c r="B502" s="277" t="s">
        <v>2025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5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928</v>
      </c>
      <c r="B504" s="63" t="s">
        <v>3371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58"/>
      <c r="W505" s="63"/>
      <c r="X505" s="63"/>
      <c r="Y505" s="9"/>
    </row>
    <row r="506" spans="1:25" ht="15">
      <c r="A506" s="28" t="s">
        <v>930</v>
      </c>
      <c r="B506" s="63" t="s">
        <v>3373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931</v>
      </c>
      <c r="B507" s="277" t="s">
        <v>2001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933</v>
      </c>
      <c r="B509" s="63" t="s">
        <v>3385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934</v>
      </c>
      <c r="B510" s="63" t="s">
        <v>3375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935</v>
      </c>
      <c r="B511" s="63" t="s">
        <v>3394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2500</v>
      </c>
      <c r="B512" s="277" t="s">
        <v>2051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3314</v>
      </c>
      <c r="B513" s="63" t="s">
        <v>3378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3315</v>
      </c>
      <c r="B514" s="277" t="s">
        <v>2052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3316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3317</v>
      </c>
      <c r="B516" s="277" t="s">
        <v>2009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3318</v>
      </c>
      <c r="B517" s="63" t="s">
        <v>3393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3319</v>
      </c>
      <c r="B518" s="63" t="s">
        <v>3370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3320</v>
      </c>
      <c r="B519" s="63" t="s">
        <v>3377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3321</v>
      </c>
      <c r="B520" s="63" t="s">
        <v>3368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3322</v>
      </c>
      <c r="B521" s="63" t="s">
        <v>3369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3323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3324</v>
      </c>
      <c r="B523" s="63" t="s">
        <v>3384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3325</v>
      </c>
      <c r="B524" s="63" t="s">
        <v>3397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3326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3327</v>
      </c>
      <c r="B526" s="277" t="s">
        <v>2027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3328</v>
      </c>
      <c r="B527" s="63" t="s">
        <v>3379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3329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3330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3331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3332</v>
      </c>
      <c r="B531" s="63" t="s">
        <v>3366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3333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3334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3335</v>
      </c>
      <c r="B534" s="63" t="s">
        <v>3376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3336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3337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4128</v>
      </c>
      <c r="B537" s="277" t="s">
        <v>2003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4129</v>
      </c>
      <c r="B538" s="277" t="s">
        <v>2028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4130</v>
      </c>
      <c r="B539" s="63" t="s">
        <v>3367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4902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2455</v>
      </c>
      <c r="R547" s="3"/>
      <c r="S547" s="216" t="s">
        <v>1756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1757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1757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1757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1757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2608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1757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2530</v>
      </c>
      <c r="T577" s="63"/>
      <c r="U577" s="63"/>
      <c r="V577" s="345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58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5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5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5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58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58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5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756</v>
      </c>
      <c r="B589" s="277" t="s">
        <v>2017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5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5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5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5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5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5"/>
      <c r="W602" s="337"/>
      <c r="X602" s="63"/>
    </row>
    <row r="603" spans="1:24" ht="15">
      <c r="A603" s="28" t="s">
        <v>798</v>
      </c>
      <c r="B603" s="277" t="s">
        <v>2007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799</v>
      </c>
      <c r="B604" s="277" t="s">
        <v>2001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802</v>
      </c>
      <c r="B605" s="277" t="s">
        <v>2009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896</v>
      </c>
      <c r="B606" s="63" t="s">
        <v>2005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897</v>
      </c>
      <c r="B607" s="229" t="s">
        <v>2008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58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899</v>
      </c>
      <c r="B609" s="277" t="s">
        <v>2010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5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903</v>
      </c>
      <c r="B613" s="277" t="s">
        <v>2049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6"/>
      <c r="W613" s="337"/>
      <c r="X613" s="63"/>
    </row>
    <row r="614" spans="1:24" ht="15">
      <c r="A614" s="28" t="s">
        <v>904</v>
      </c>
      <c r="B614" s="229" t="s">
        <v>2002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909</v>
      </c>
      <c r="B619" s="229" t="s">
        <v>2006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911</v>
      </c>
      <c r="B621" s="277" t="s">
        <v>2024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5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913</v>
      </c>
      <c r="B623" s="277" t="s">
        <v>2022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914</v>
      </c>
      <c r="B624" s="277" t="s">
        <v>2029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915</v>
      </c>
      <c r="B625" s="277" t="s">
        <v>2025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1757</v>
      </c>
      <c r="T625" s="63"/>
      <c r="U625" s="63"/>
      <c r="V625" s="345"/>
      <c r="W625" s="337"/>
      <c r="X625" s="63"/>
    </row>
    <row r="626" spans="1:24" ht="15">
      <c r="A626" s="28" t="s">
        <v>916</v>
      </c>
      <c r="B626" s="277" t="s">
        <v>2052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58"/>
      <c r="W626" s="337"/>
      <c r="X626" s="63"/>
    </row>
    <row r="627" spans="1:24" ht="15">
      <c r="A627" s="28" t="s">
        <v>917</v>
      </c>
      <c r="B627" s="277" t="s">
        <v>2003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918</v>
      </c>
      <c r="B628" s="277" t="s">
        <v>4496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919</v>
      </c>
      <c r="B629" s="277" t="s">
        <v>2026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1757</v>
      </c>
      <c r="T630" s="63"/>
      <c r="U630" s="63"/>
      <c r="V630" s="345"/>
      <c r="W630" s="337"/>
      <c r="X630" s="63"/>
    </row>
    <row r="631" spans="1:24" ht="15">
      <c r="A631" s="28" t="s">
        <v>921</v>
      </c>
      <c r="B631" s="63" t="s">
        <v>3380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58"/>
      <c r="W631" s="337"/>
      <c r="X631" s="63"/>
    </row>
    <row r="632" spans="1:24" ht="15">
      <c r="A632" s="28" t="s">
        <v>922</v>
      </c>
      <c r="B632" s="277" t="s">
        <v>2156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923</v>
      </c>
      <c r="B633" s="63" t="s">
        <v>3368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6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925</v>
      </c>
      <c r="B635" s="63" t="s">
        <v>3382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5"/>
      <c r="W635" s="337"/>
      <c r="X635" s="63"/>
    </row>
    <row r="636" spans="1:24" ht="15">
      <c r="A636" s="28" t="s">
        <v>926</v>
      </c>
      <c r="B636" s="277" t="s">
        <v>2051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927</v>
      </c>
      <c r="B637" s="63" t="s">
        <v>3381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929</v>
      </c>
      <c r="B639" s="277" t="s">
        <v>2023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930</v>
      </c>
      <c r="B640" s="63" t="s">
        <v>3398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5"/>
      <c r="W641" s="337"/>
      <c r="X641" s="63"/>
    </row>
    <row r="642" spans="1:24" ht="15">
      <c r="A642" s="28" t="s">
        <v>932</v>
      </c>
      <c r="B642" s="63" t="s">
        <v>3384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5"/>
      <c r="W643" s="337"/>
      <c r="X643" s="63"/>
    </row>
    <row r="644" spans="1:24" ht="15">
      <c r="A644" s="28" t="s">
        <v>934</v>
      </c>
      <c r="B644" s="63" t="s">
        <v>3370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935</v>
      </c>
      <c r="B645" s="63" t="s">
        <v>3396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2500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3314</v>
      </c>
      <c r="B647" s="277" t="s">
        <v>2028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3315</v>
      </c>
      <c r="B648" s="63" t="s">
        <v>3378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3316</v>
      </c>
      <c r="B649" s="63" t="s">
        <v>3397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3317</v>
      </c>
      <c r="B650" s="63" t="s">
        <v>3373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3318</v>
      </c>
      <c r="B651" s="277" t="s">
        <v>3364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3319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3320</v>
      </c>
      <c r="B653" s="63" t="s">
        <v>3385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3321</v>
      </c>
      <c r="B654" s="63" t="s">
        <v>3372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3322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3323</v>
      </c>
      <c r="B656" s="277" t="s">
        <v>2027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3324</v>
      </c>
      <c r="B657" s="63" t="s">
        <v>3366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3325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3326</v>
      </c>
      <c r="B659" s="63" t="s">
        <v>3394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3327</v>
      </c>
      <c r="B660" s="63" t="s">
        <v>3393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3328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3329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3330</v>
      </c>
      <c r="B663" s="63" t="s">
        <v>3374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3331</v>
      </c>
      <c r="B664" s="63" t="s">
        <v>3371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3332</v>
      </c>
      <c r="B665" s="277" t="s">
        <v>3365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3333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3334</v>
      </c>
      <c r="B667" s="63" t="s">
        <v>3377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3335</v>
      </c>
      <c r="B668" s="63" t="s">
        <v>3367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3336</v>
      </c>
      <c r="B669" s="63" t="s">
        <v>3375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3337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4128</v>
      </c>
      <c r="B671" s="63" t="s">
        <v>3369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4129</v>
      </c>
      <c r="B672" s="63" t="s">
        <v>3376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4130</v>
      </c>
      <c r="B673" s="63" t="s">
        <v>3379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2456</v>
      </c>
      <c r="S680" t="s">
        <v>1759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2457</v>
      </c>
      <c r="S681" s="21" t="s">
        <v>2458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1758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2543</v>
      </c>
      <c r="S683" s="21" t="s">
        <v>1758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4907</v>
      </c>
      <c r="S684" s="21" t="s">
        <v>2458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1760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2459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1758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2460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2464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58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6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5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745</v>
      </c>
      <c r="B718" s="277" t="s">
        <v>2005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58"/>
      <c r="W718" s="337"/>
      <c r="X718" s="63"/>
    </row>
    <row r="719" spans="1:24" ht="15">
      <c r="A719" s="28" t="s">
        <v>747</v>
      </c>
      <c r="B719" s="277" t="s">
        <v>2007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1758</v>
      </c>
      <c r="T719" s="63"/>
      <c r="U719" s="63"/>
      <c r="V719" s="358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5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58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5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5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6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799</v>
      </c>
      <c r="B738" s="277" t="s">
        <v>2017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5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5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6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58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899</v>
      </c>
      <c r="B743" s="277" t="s">
        <v>2001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6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902</v>
      </c>
      <c r="B746" s="277" t="s">
        <v>2010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903</v>
      </c>
      <c r="B747" s="277" t="s">
        <v>2023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904</v>
      </c>
      <c r="B748" s="277" t="s">
        <v>2026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5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5"/>
      <c r="W749" s="337"/>
      <c r="X749" s="63"/>
    </row>
    <row r="750" spans="1:24" ht="15">
      <c r="A750" s="28" t="s">
        <v>906</v>
      </c>
      <c r="B750" s="277" t="s">
        <v>2022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907</v>
      </c>
      <c r="B751" s="277" t="s">
        <v>2024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908</v>
      </c>
      <c r="B752" s="277" t="s">
        <v>4496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909</v>
      </c>
      <c r="B753" s="277" t="s">
        <v>2009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910</v>
      </c>
      <c r="B754" s="277" t="s">
        <v>2002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911</v>
      </c>
      <c r="B755" s="277" t="s">
        <v>2029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912</v>
      </c>
      <c r="B756" s="277" t="s">
        <v>2006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914</v>
      </c>
      <c r="B758" s="277" t="s">
        <v>2052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915</v>
      </c>
      <c r="B759" s="277" t="s">
        <v>2049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5"/>
      <c r="W761" s="337"/>
      <c r="X761" s="63"/>
    </row>
    <row r="762" spans="1:24" ht="15">
      <c r="A762" s="28" t="s">
        <v>918</v>
      </c>
      <c r="B762" s="277" t="s">
        <v>2025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919</v>
      </c>
      <c r="B763" s="277" t="s">
        <v>2008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920</v>
      </c>
      <c r="B764" s="277" t="s">
        <v>2156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921</v>
      </c>
      <c r="B765" s="63" t="s">
        <v>3393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923</v>
      </c>
      <c r="B767" s="63" t="s">
        <v>3394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924</v>
      </c>
      <c r="B768" s="63" t="s">
        <v>3373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925</v>
      </c>
      <c r="B769" s="63" t="s">
        <v>3379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927</v>
      </c>
      <c r="B771" s="63" t="s">
        <v>3385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929</v>
      </c>
      <c r="B773" s="63" t="s">
        <v>3397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930</v>
      </c>
      <c r="B774" s="63" t="s">
        <v>3366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931</v>
      </c>
      <c r="B775" s="63" t="s">
        <v>3381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932</v>
      </c>
      <c r="B776" s="63" t="s">
        <v>3398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933</v>
      </c>
      <c r="B777" s="63" t="s">
        <v>3374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934</v>
      </c>
      <c r="B778" s="277" t="s">
        <v>2027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935</v>
      </c>
      <c r="B779" s="63" t="s">
        <v>3376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2500</v>
      </c>
      <c r="B780" s="277" t="s">
        <v>2051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3314</v>
      </c>
      <c r="B781" s="63" t="s">
        <v>3375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3315</v>
      </c>
      <c r="B782" s="63" t="s">
        <v>3380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3316</v>
      </c>
      <c r="B783" s="63" t="s">
        <v>3372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3317</v>
      </c>
      <c r="B784" s="63" t="s">
        <v>3384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3318</v>
      </c>
      <c r="B785" s="63" t="s">
        <v>3367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3319</v>
      </c>
      <c r="B786" s="277" t="s">
        <v>3365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3320</v>
      </c>
      <c r="B787" s="277" t="s">
        <v>2028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3321</v>
      </c>
      <c r="B788" s="277" t="s">
        <v>2003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3322</v>
      </c>
      <c r="B789" s="63" t="s">
        <v>3371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3323</v>
      </c>
      <c r="B790" s="277" t="s">
        <v>3364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3324</v>
      </c>
      <c r="B791" s="63" t="s">
        <v>3368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3325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3326</v>
      </c>
      <c r="B793" s="63" t="s">
        <v>3369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3327</v>
      </c>
      <c r="B794" s="63" t="s">
        <v>3396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3328</v>
      </c>
      <c r="B795" s="63" t="s">
        <v>3370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3329</v>
      </c>
      <c r="B796" s="63" t="s">
        <v>3378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3330</v>
      </c>
      <c r="B797" s="63" t="s">
        <v>3382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3331</v>
      </c>
      <c r="B798" s="63" t="s">
        <v>3377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3332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3333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3334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3335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3336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3337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4128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4129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4130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1739</v>
      </c>
      <c r="S814" s="216" t="s">
        <v>2546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1738</v>
      </c>
      <c r="S815" s="216" t="s">
        <v>1761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2462</v>
      </c>
      <c r="S816" s="216" t="s">
        <v>861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2545</v>
      </c>
      <c r="S817" s="3" t="s">
        <v>861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2755</v>
      </c>
      <c r="S818" s="216" t="s">
        <v>1762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2463</v>
      </c>
      <c r="S819" s="216" t="s">
        <v>861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2461</v>
      </c>
      <c r="S820" s="3" t="s">
        <v>1762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1762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4909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1762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2464</v>
      </c>
      <c r="T843" s="277"/>
      <c r="U843" s="63"/>
      <c r="V843" s="346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5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5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6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5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5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58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5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58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5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793</v>
      </c>
      <c r="B867" s="277" t="s">
        <v>2001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5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58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5"/>
      <c r="W870" s="337"/>
      <c r="X870" s="63"/>
    </row>
    <row r="871" spans="1:24" ht="15">
      <c r="A871" s="28" t="s">
        <v>798</v>
      </c>
      <c r="B871" s="277" t="s">
        <v>2007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6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58"/>
      <c r="W875" s="337"/>
      <c r="X875" s="63"/>
    </row>
    <row r="876" spans="1:24" ht="15">
      <c r="A876" s="28" t="s">
        <v>898</v>
      </c>
      <c r="B876" s="277" t="s">
        <v>2005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899</v>
      </c>
      <c r="B877" s="277" t="s">
        <v>2017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900</v>
      </c>
      <c r="B878" s="277" t="s">
        <v>2010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1762</v>
      </c>
      <c r="T879" s="277"/>
      <c r="U879" s="63"/>
      <c r="V879" s="345"/>
      <c r="W879" s="337"/>
      <c r="X879" s="63"/>
    </row>
    <row r="880" spans="1:24" ht="15">
      <c r="A880" s="28" t="s">
        <v>902</v>
      </c>
      <c r="B880" s="277" t="s">
        <v>2009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904</v>
      </c>
      <c r="B882" s="277" t="s">
        <v>2008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905</v>
      </c>
      <c r="B883" s="277" t="s">
        <v>2006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906</v>
      </c>
      <c r="B884" s="277" t="s">
        <v>2022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5"/>
      <c r="W884" s="337"/>
      <c r="X884" s="63"/>
    </row>
    <row r="885" spans="1:24" ht="15">
      <c r="A885" s="28" t="s">
        <v>907</v>
      </c>
      <c r="B885" s="277" t="s">
        <v>2002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908</v>
      </c>
      <c r="B886" s="277" t="s">
        <v>2156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5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910</v>
      </c>
      <c r="B888" s="277" t="s">
        <v>2026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5"/>
      <c r="W889" s="337"/>
      <c r="X889" s="63"/>
    </row>
    <row r="890" spans="1:24" ht="15">
      <c r="A890" s="28" t="s">
        <v>912</v>
      </c>
      <c r="B890" s="277" t="s">
        <v>4496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914</v>
      </c>
      <c r="B892" s="277" t="s">
        <v>2029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915</v>
      </c>
      <c r="B893" s="277" t="s">
        <v>2024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916</v>
      </c>
      <c r="B894" s="277" t="s">
        <v>2025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918</v>
      </c>
      <c r="B896" s="277" t="s">
        <v>2028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919</v>
      </c>
      <c r="B897" s="277" t="s">
        <v>2027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920</v>
      </c>
      <c r="B898" s="277" t="s">
        <v>2051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921</v>
      </c>
      <c r="B899" s="277" t="s">
        <v>2052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923</v>
      </c>
      <c r="B901" s="63" t="s">
        <v>3384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6"/>
      <c r="W901" s="337"/>
      <c r="X901" s="63"/>
    </row>
    <row r="902" spans="1:24" ht="15">
      <c r="A902" s="28" t="s">
        <v>924</v>
      </c>
      <c r="B902" s="63" t="s">
        <v>3376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925</v>
      </c>
      <c r="B903" s="63" t="s">
        <v>3385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926</v>
      </c>
      <c r="B904" s="277" t="s">
        <v>2049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928</v>
      </c>
      <c r="B906" s="63" t="s">
        <v>3397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58"/>
      <c r="W907" s="337"/>
      <c r="X907" s="63"/>
    </row>
    <row r="908" spans="1:24" ht="15">
      <c r="A908" s="28" t="s">
        <v>930</v>
      </c>
      <c r="B908" s="63" t="s">
        <v>3366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931</v>
      </c>
      <c r="B909" s="63" t="s">
        <v>3379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932</v>
      </c>
      <c r="B910" s="277" t="s">
        <v>2003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934</v>
      </c>
      <c r="B912" s="63" t="s">
        <v>3393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2500</v>
      </c>
      <c r="B914" s="277" t="s">
        <v>2023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3314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3315</v>
      </c>
      <c r="B916" s="63" t="s">
        <v>3374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3316</v>
      </c>
      <c r="B917" s="63" t="s">
        <v>3396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3317</v>
      </c>
      <c r="B918" s="63" t="s">
        <v>3369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3318</v>
      </c>
      <c r="B919" s="277" t="s">
        <v>3364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3319</v>
      </c>
      <c r="B920" s="63" t="s">
        <v>3371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3320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3321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3322</v>
      </c>
      <c r="B923" s="63" t="s">
        <v>3378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3323</v>
      </c>
      <c r="B924" s="63" t="s">
        <v>3394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3324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3325</v>
      </c>
      <c r="B926" s="63" t="s">
        <v>3398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3326</v>
      </c>
      <c r="B927" s="63" t="s">
        <v>3370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3327</v>
      </c>
      <c r="B928" s="63" t="s">
        <v>3381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3328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3329</v>
      </c>
      <c r="B930" s="63" t="s">
        <v>3377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3330</v>
      </c>
      <c r="B931" s="63" t="s">
        <v>3373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3331</v>
      </c>
      <c r="B932" s="63" t="s">
        <v>3368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3332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3333</v>
      </c>
      <c r="B934" s="63" t="s">
        <v>3375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3334</v>
      </c>
      <c r="B935" s="63" t="s">
        <v>3372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3335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3336</v>
      </c>
      <c r="B937" s="63" t="s">
        <v>3367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3337</v>
      </c>
      <c r="B938" s="63" t="s">
        <v>3382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4128</v>
      </c>
      <c r="B939" s="63" t="s">
        <v>3380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4129</v>
      </c>
      <c r="B940" s="277" t="s">
        <v>3365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4130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1763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2465</v>
      </c>
      <c r="S954" s="3" t="s">
        <v>1764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2492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2471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1764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2558</v>
      </c>
      <c r="S977" s="216" t="s">
        <v>1764</v>
      </c>
      <c r="T977" s="277"/>
      <c r="U977" s="63"/>
      <c r="V977" s="346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6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5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5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58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5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5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5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58"/>
      <c r="W1003" s="337"/>
      <c r="X1003" s="63"/>
    </row>
    <row r="1004" spans="1:24" ht="15">
      <c r="A1004" s="28" t="s">
        <v>797</v>
      </c>
      <c r="B1004" s="277" t="s">
        <v>2005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5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5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899</v>
      </c>
      <c r="B1011" s="277" t="s">
        <v>2007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900</v>
      </c>
      <c r="B1012" s="277" t="s">
        <v>2017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901</v>
      </c>
      <c r="B1013" s="277" t="s">
        <v>2001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902</v>
      </c>
      <c r="B1014" s="277" t="s">
        <v>2010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1764</v>
      </c>
      <c r="T1016" s="63"/>
      <c r="U1016" s="63"/>
      <c r="V1016" s="345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5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907</v>
      </c>
      <c r="B1019" s="277" t="s">
        <v>2024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908</v>
      </c>
      <c r="B1020" s="277" t="s">
        <v>2006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1764</v>
      </c>
      <c r="T1020" s="277"/>
      <c r="U1020" s="63"/>
      <c r="V1020" s="345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5"/>
      <c r="W1021" s="337"/>
      <c r="X1021" s="63"/>
    </row>
    <row r="1022" spans="1:24" ht="15">
      <c r="A1022" s="28" t="s">
        <v>910</v>
      </c>
      <c r="B1022" s="277" t="s">
        <v>2022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5"/>
      <c r="W1022" s="337"/>
      <c r="X1022" s="63"/>
    </row>
    <row r="1023" spans="1:24" ht="15">
      <c r="A1023" s="28" t="s">
        <v>911</v>
      </c>
      <c r="B1023" s="277" t="s">
        <v>2008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5"/>
      <c r="W1023" s="337"/>
      <c r="X1023" s="63"/>
    </row>
    <row r="1024" spans="1:24" ht="15">
      <c r="A1024" s="28" t="s">
        <v>912</v>
      </c>
      <c r="B1024" s="277" t="s">
        <v>2002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913</v>
      </c>
      <c r="B1025" s="277" t="s">
        <v>2009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914</v>
      </c>
      <c r="B1026" s="277" t="s">
        <v>2023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915</v>
      </c>
      <c r="B1027" s="277" t="s">
        <v>2029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916</v>
      </c>
      <c r="B1028" s="277" t="s">
        <v>2026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917</v>
      </c>
      <c r="B1029" s="277" t="s">
        <v>2025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5"/>
      <c r="W1029" s="337"/>
      <c r="X1029" s="63"/>
    </row>
    <row r="1030" spans="1:24" ht="15">
      <c r="A1030" s="28" t="s">
        <v>918</v>
      </c>
      <c r="B1030" s="63" t="s">
        <v>3371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1764</v>
      </c>
      <c r="T1030" s="63"/>
      <c r="U1030" s="63"/>
      <c r="V1030" s="358"/>
      <c r="W1030" s="337"/>
      <c r="X1030" s="63"/>
    </row>
    <row r="1031" spans="1:24" ht="15">
      <c r="A1031" s="28" t="s">
        <v>919</v>
      </c>
      <c r="B1031" s="63" t="s">
        <v>3382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920</v>
      </c>
      <c r="B1032" s="63" t="s">
        <v>3380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921</v>
      </c>
      <c r="B1033" s="277" t="s">
        <v>2156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5"/>
      <c r="W1034" s="337"/>
      <c r="X1034" s="63"/>
    </row>
    <row r="1035" spans="1:24" ht="15">
      <c r="A1035" s="28" t="s">
        <v>923</v>
      </c>
      <c r="B1035" s="277" t="s">
        <v>2052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924</v>
      </c>
      <c r="B1036" s="63" t="s">
        <v>3369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925</v>
      </c>
      <c r="B1037" s="63" t="s">
        <v>3381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926</v>
      </c>
      <c r="B1038" s="63" t="s">
        <v>3398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927</v>
      </c>
      <c r="B1039" s="63" t="s">
        <v>3374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928</v>
      </c>
      <c r="B1040" s="63" t="s">
        <v>3396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929</v>
      </c>
      <c r="B1041" s="277" t="s">
        <v>2049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930</v>
      </c>
      <c r="B1042" s="63" t="s">
        <v>3393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931</v>
      </c>
      <c r="B1043" s="63" t="s">
        <v>3397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932</v>
      </c>
      <c r="B1044" s="63" t="s">
        <v>3373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933</v>
      </c>
      <c r="B1045" s="63" t="s">
        <v>3384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935</v>
      </c>
      <c r="B1047" s="63" t="s">
        <v>3376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2500</v>
      </c>
      <c r="B1048" s="63" t="s">
        <v>3372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3314</v>
      </c>
      <c r="B1049" s="63" t="s">
        <v>3394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3315</v>
      </c>
      <c r="B1050" s="277" t="s">
        <v>3365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3316</v>
      </c>
      <c r="B1051" s="63" t="s">
        <v>3367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3317</v>
      </c>
      <c r="B1052" s="63" t="s">
        <v>3370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3318</v>
      </c>
      <c r="B1053" s="277" t="s">
        <v>2003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3319</v>
      </c>
      <c r="B1054" s="277" t="s">
        <v>4496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3320</v>
      </c>
      <c r="B1055" s="63" t="s">
        <v>3385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3321</v>
      </c>
      <c r="B1056" s="63" t="s">
        <v>3379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3322</v>
      </c>
      <c r="B1057" s="63" t="s">
        <v>3375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3323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3324</v>
      </c>
      <c r="B1059" s="277" t="s">
        <v>3364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3325</v>
      </c>
      <c r="B1060" s="63" t="s">
        <v>3377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3326</v>
      </c>
      <c r="B1061" s="63" t="s">
        <v>3368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3327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3328</v>
      </c>
      <c r="B1063" s="63" t="s">
        <v>3378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3329</v>
      </c>
      <c r="B1064" s="63" t="s">
        <v>3366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3330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3331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3332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3333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3334</v>
      </c>
      <c r="B1069" s="277" t="s">
        <v>2051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3335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3336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3337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4128</v>
      </c>
      <c r="B1073" s="277" t="s">
        <v>2027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4129</v>
      </c>
      <c r="B1074" s="277" t="s">
        <v>2028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4130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2207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4961</v>
      </c>
      <c r="S1082" s="3" t="s">
        <v>4965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2564</v>
      </c>
      <c r="S1083" s="216" t="s">
        <v>4966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2466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4962</v>
      </c>
      <c r="S1089" s="216" t="s">
        <v>4966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1835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4967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4960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4967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5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5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6"/>
      <c r="W1116" s="337"/>
      <c r="X1116" s="63"/>
    </row>
    <row r="1117" spans="1:24" ht="15">
      <c r="A1117" s="28" t="s">
        <v>736</v>
      </c>
      <c r="B1117" s="277" t="s">
        <v>2007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745</v>
      </c>
      <c r="B1120" s="277" t="s">
        <v>2005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58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5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4968</v>
      </c>
      <c r="T1130" s="277"/>
      <c r="U1130" s="63"/>
      <c r="V1130" s="346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787</v>
      </c>
      <c r="B1134" s="277" t="s">
        <v>2001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58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58"/>
      <c r="W1137" s="337"/>
      <c r="X1137" s="63"/>
    </row>
    <row r="1138" spans="1:24" ht="15">
      <c r="A1138" s="28" t="s">
        <v>797</v>
      </c>
      <c r="B1138" s="277" t="s">
        <v>2156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5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4967</v>
      </c>
      <c r="T1143" s="63"/>
      <c r="U1143" s="63"/>
      <c r="V1143" s="358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899</v>
      </c>
      <c r="B1145" s="277" t="s">
        <v>2008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900</v>
      </c>
      <c r="B1146" s="277" t="s">
        <v>2006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901</v>
      </c>
      <c r="B1147" s="277" t="s">
        <v>2017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6"/>
      <c r="W1149" s="337"/>
      <c r="X1149" s="63"/>
    </row>
    <row r="1150" spans="1:24" ht="15">
      <c r="A1150" s="28" t="s">
        <v>904</v>
      </c>
      <c r="B1150" s="277" t="s">
        <v>2026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5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907</v>
      </c>
      <c r="B1153" s="63" t="s">
        <v>3374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4967</v>
      </c>
      <c r="T1153" s="63"/>
      <c r="U1153" s="63"/>
      <c r="V1153" s="358"/>
      <c r="W1153" s="337"/>
      <c r="X1153" s="63"/>
    </row>
    <row r="1154" spans="1:24" ht="15">
      <c r="A1154" s="28" t="s">
        <v>908</v>
      </c>
      <c r="B1154" s="277" t="s">
        <v>2029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909</v>
      </c>
      <c r="B1155" s="277" t="s">
        <v>2024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910</v>
      </c>
      <c r="B1156" s="277" t="s">
        <v>4496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912</v>
      </c>
      <c r="B1158" s="277" t="s">
        <v>2002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913</v>
      </c>
      <c r="B1159" s="63" t="s">
        <v>3385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5"/>
      <c r="W1159" s="337"/>
      <c r="X1159" s="63"/>
    </row>
    <row r="1160" spans="1:24" ht="15">
      <c r="A1160" s="28" t="s">
        <v>914</v>
      </c>
      <c r="B1160" s="277" t="s">
        <v>2009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915</v>
      </c>
      <c r="B1161" s="63" t="s">
        <v>3379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916</v>
      </c>
      <c r="B1162" s="63" t="s">
        <v>3398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917</v>
      </c>
      <c r="B1163" s="63" t="s">
        <v>3384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918</v>
      </c>
      <c r="B1164" s="277" t="s">
        <v>2010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919</v>
      </c>
      <c r="B1165" s="63" t="s">
        <v>3373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920</v>
      </c>
      <c r="B1166" s="63" t="s">
        <v>3371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921</v>
      </c>
      <c r="B1167" s="63" t="s">
        <v>3381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6"/>
      <c r="W1169" s="337"/>
      <c r="X1169" s="63"/>
    </row>
    <row r="1170" spans="1:24" ht="15">
      <c r="A1170" s="28" t="s">
        <v>924</v>
      </c>
      <c r="B1170" s="63" t="s">
        <v>3367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925</v>
      </c>
      <c r="B1171" s="63" t="s">
        <v>3372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926</v>
      </c>
      <c r="B1172" s="277" t="s">
        <v>2022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927</v>
      </c>
      <c r="B1173" s="277" t="s">
        <v>2049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928</v>
      </c>
      <c r="B1174" s="63" t="s">
        <v>3377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929</v>
      </c>
      <c r="B1175" s="63" t="s">
        <v>3396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930</v>
      </c>
      <c r="B1176" s="63" t="s">
        <v>3380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931</v>
      </c>
      <c r="B1177" s="277" t="s">
        <v>2003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932</v>
      </c>
      <c r="B1178" s="277" t="s">
        <v>2025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933</v>
      </c>
      <c r="B1179" s="277" t="s">
        <v>2023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934</v>
      </c>
      <c r="B1180" s="63" t="s">
        <v>3375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935</v>
      </c>
      <c r="B1181" s="63" t="s">
        <v>3394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2500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3314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3315</v>
      </c>
      <c r="B1184" s="277" t="s">
        <v>2028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3316</v>
      </c>
      <c r="B1185" s="63" t="s">
        <v>3382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3317</v>
      </c>
      <c r="B1186" s="277" t="s">
        <v>2027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3318</v>
      </c>
      <c r="B1187" s="63" t="s">
        <v>3393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3319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3320</v>
      </c>
      <c r="B1189" s="277" t="s">
        <v>3365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3321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3322</v>
      </c>
      <c r="B1191" s="63" t="s">
        <v>3378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3323</v>
      </c>
      <c r="B1192" s="277" t="s">
        <v>2051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3324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3325</v>
      </c>
      <c r="B1194" s="63" t="s">
        <v>3397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3326</v>
      </c>
      <c r="B1195" s="63" t="s">
        <v>3369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3327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3328</v>
      </c>
      <c r="B1197" s="277" t="s">
        <v>2052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3329</v>
      </c>
      <c r="B1198" s="63" t="s">
        <v>3368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3330</v>
      </c>
      <c r="B1199" s="63" t="s">
        <v>3370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3331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3332</v>
      </c>
      <c r="B1201" s="63" t="s">
        <v>3366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3333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3334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3335</v>
      </c>
      <c r="B1204" s="277" t="s">
        <v>3364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3336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3337</v>
      </c>
      <c r="B1206" s="63" t="s">
        <v>3376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4128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4129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4130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2206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2574</v>
      </c>
      <c r="S1216" s="3" t="s">
        <v>4984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4987</v>
      </c>
      <c r="S1217" s="3" t="s">
        <v>4985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2575</v>
      </c>
      <c r="S1218" s="216" t="s">
        <v>4983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4983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2576</v>
      </c>
      <c r="S1220" s="3" t="s">
        <v>4984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2467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4986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275</v>
      </c>
      <c r="B1246" s="277" t="s">
        <v>2009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4986</v>
      </c>
      <c r="T1246" s="277"/>
      <c r="U1246" s="63"/>
      <c r="V1246" s="346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5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58"/>
      <c r="W1249" s="337"/>
      <c r="X1249" s="63"/>
    </row>
    <row r="1250" spans="1:24" ht="15">
      <c r="A1250" s="28" t="s">
        <v>735</v>
      </c>
      <c r="B1250" s="277" t="s">
        <v>2005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6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5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58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5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58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766</v>
      </c>
      <c r="B1262" s="277" t="s">
        <v>2001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767</v>
      </c>
      <c r="B1263" s="277" t="s">
        <v>2017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6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5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58"/>
      <c r="W1270" s="337"/>
      <c r="X1270" s="63"/>
    </row>
    <row r="1271" spans="1:24" ht="15">
      <c r="A1271" s="28" t="s">
        <v>795</v>
      </c>
      <c r="B1271" s="277" t="s">
        <v>2007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5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897</v>
      </c>
      <c r="B1277" s="277" t="s">
        <v>2010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898</v>
      </c>
      <c r="B1278" s="277" t="s">
        <v>2052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899</v>
      </c>
      <c r="B1279" s="277" t="s">
        <v>2002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6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5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58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906</v>
      </c>
      <c r="B1286" s="277" t="s">
        <v>2156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907</v>
      </c>
      <c r="B1287" s="277" t="s">
        <v>2025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908</v>
      </c>
      <c r="B1288" s="277" t="s">
        <v>2024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909</v>
      </c>
      <c r="B1289" s="277" t="s">
        <v>2022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910</v>
      </c>
      <c r="B1290" s="277" t="s">
        <v>2026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911</v>
      </c>
      <c r="B1291" s="277" t="s">
        <v>2051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912</v>
      </c>
      <c r="B1292" s="63" t="s">
        <v>3370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914</v>
      </c>
      <c r="B1294" s="63" t="s">
        <v>3385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915</v>
      </c>
      <c r="B1295" s="63" t="s">
        <v>3384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916</v>
      </c>
      <c r="B1296" s="277" t="s">
        <v>2029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917</v>
      </c>
      <c r="B1297" s="63" t="s">
        <v>3393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918</v>
      </c>
      <c r="B1298" s="63" t="s">
        <v>3366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919</v>
      </c>
      <c r="B1299" s="63" t="s">
        <v>3369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920</v>
      </c>
      <c r="B1300" s="63" t="s">
        <v>3378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921</v>
      </c>
      <c r="B1301" s="63" t="s">
        <v>3397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922</v>
      </c>
      <c r="B1302" s="63" t="s">
        <v>3376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923</v>
      </c>
      <c r="B1303" s="63" t="s">
        <v>3396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925</v>
      </c>
      <c r="B1305" s="277" t="s">
        <v>4496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926</v>
      </c>
      <c r="B1306" s="63" t="s">
        <v>3371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927</v>
      </c>
      <c r="B1307" s="277" t="s">
        <v>2006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928</v>
      </c>
      <c r="B1308" s="63" t="s">
        <v>3368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930</v>
      </c>
      <c r="B1310" s="63" t="s">
        <v>3374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931</v>
      </c>
      <c r="B1311" s="63" t="s">
        <v>3381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932</v>
      </c>
      <c r="B1312" s="63" t="s">
        <v>3373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933</v>
      </c>
      <c r="B1313" s="277" t="s">
        <v>2049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934</v>
      </c>
      <c r="B1314" s="63" t="s">
        <v>3379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935</v>
      </c>
      <c r="B1315" s="63" t="s">
        <v>3394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2500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3314</v>
      </c>
      <c r="B1317" s="277" t="s">
        <v>2028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3315</v>
      </c>
      <c r="B1318" s="277" t="s">
        <v>3364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3316</v>
      </c>
      <c r="B1319" s="63" t="s">
        <v>3382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3317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3318</v>
      </c>
      <c r="B1321" s="277" t="s">
        <v>2008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3319</v>
      </c>
      <c r="B1322" s="277" t="s">
        <v>2023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3320</v>
      </c>
      <c r="B1323" s="63" t="s">
        <v>3367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3321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3322</v>
      </c>
      <c r="B1325" s="63" t="s">
        <v>3377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3323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3324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3325</v>
      </c>
      <c r="B1328" s="277" t="s">
        <v>2027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3326</v>
      </c>
      <c r="B1329" s="63" t="s">
        <v>3380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3327</v>
      </c>
      <c r="B1330" s="63" t="s">
        <v>3375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3328</v>
      </c>
      <c r="B1331" s="63" t="s">
        <v>3372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3329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3330</v>
      </c>
      <c r="B1333" s="277" t="s">
        <v>2003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3331</v>
      </c>
      <c r="B1334" s="63" t="s">
        <v>3398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3332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3333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3334</v>
      </c>
      <c r="B1337" s="277" t="s">
        <v>3365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3335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3336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3337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4128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4129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4130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3527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4970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4969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2565</v>
      </c>
      <c r="S1360" s="216" t="s">
        <v>4969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4969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4969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4969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4969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750</v>
      </c>
      <c r="B1390" s="277" t="s">
        <v>2022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754</v>
      </c>
      <c r="B1392" s="277" t="s">
        <v>2005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765</v>
      </c>
      <c r="B1395" s="277" t="s">
        <v>2006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767</v>
      </c>
      <c r="B1397" s="277" t="s">
        <v>2024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773</v>
      </c>
      <c r="B1398" s="277" t="s">
        <v>2017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785</v>
      </c>
      <c r="B1400" s="277" t="s">
        <v>2007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787</v>
      </c>
      <c r="B1402" s="277" t="s">
        <v>2009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897</v>
      </c>
      <c r="B1411" s="277" t="s">
        <v>2029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898</v>
      </c>
      <c r="B1412" s="277" t="s">
        <v>2010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901</v>
      </c>
      <c r="B1415" s="277" t="s">
        <v>2049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902</v>
      </c>
      <c r="B1416" s="277" t="s">
        <v>2001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904</v>
      </c>
      <c r="B1418" s="277" t="s">
        <v>2051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907</v>
      </c>
      <c r="B1421" s="277" t="s">
        <v>2156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908</v>
      </c>
      <c r="B1422" s="277" t="s">
        <v>2052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910</v>
      </c>
      <c r="B1424" s="63" t="s">
        <v>3382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4969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911</v>
      </c>
      <c r="B1425" s="277" t="s">
        <v>2026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912</v>
      </c>
      <c r="B1426" s="277" t="s">
        <v>2023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913</v>
      </c>
      <c r="B1427" s="277" t="s">
        <v>4496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914</v>
      </c>
      <c r="B1428" s="63" t="s">
        <v>3369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915</v>
      </c>
      <c r="B1429" s="277" t="s">
        <v>2008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916</v>
      </c>
      <c r="B1430" s="277" t="s">
        <v>2002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917</v>
      </c>
      <c r="B1431" s="63" t="s">
        <v>3380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920</v>
      </c>
      <c r="B1434" s="277" t="s">
        <v>2025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921</v>
      </c>
      <c r="B1435" s="63" t="s">
        <v>3366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922</v>
      </c>
      <c r="B1436" s="63" t="s">
        <v>3398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923</v>
      </c>
      <c r="B1437" s="63" t="s">
        <v>3371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924</v>
      </c>
      <c r="B1438" s="63" t="s">
        <v>3372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926</v>
      </c>
      <c r="B1440" s="63" t="s">
        <v>3381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927</v>
      </c>
      <c r="B1441" s="63" t="s">
        <v>3373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928</v>
      </c>
      <c r="B1442" s="63" t="s">
        <v>3370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930</v>
      </c>
      <c r="B1444" s="63" t="s">
        <v>3376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931</v>
      </c>
      <c r="B1445" s="63" t="s">
        <v>3384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933</v>
      </c>
      <c r="B1447" s="63" t="s">
        <v>3378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934</v>
      </c>
      <c r="B1448" s="63" t="s">
        <v>3397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935</v>
      </c>
      <c r="B1449" s="277" t="s">
        <v>3364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2500</v>
      </c>
      <c r="B1450" s="63" t="s">
        <v>3374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3314</v>
      </c>
      <c r="B1451" s="277" t="s">
        <v>3365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3315</v>
      </c>
      <c r="B1452" s="63" t="s">
        <v>3375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3316</v>
      </c>
      <c r="B1453" s="63" t="s">
        <v>3393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3317</v>
      </c>
      <c r="B1454" s="63" t="s">
        <v>3394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3318</v>
      </c>
      <c r="B1455" s="63" t="s">
        <v>3367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3319</v>
      </c>
      <c r="B1456" s="63" t="s">
        <v>3396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3320</v>
      </c>
      <c r="B1457" s="63" t="s">
        <v>3368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3321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3322</v>
      </c>
      <c r="B1459" s="63" t="s">
        <v>3377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3323</v>
      </c>
      <c r="B1460" s="63" t="s">
        <v>3385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3324</v>
      </c>
      <c r="B1461" s="63" t="s">
        <v>3379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3325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3326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3327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3328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3329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3330</v>
      </c>
      <c r="B1467" s="277" t="s">
        <v>2003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3331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3332</v>
      </c>
      <c r="B1469" s="277" t="s">
        <v>2027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3333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3334</v>
      </c>
      <c r="B1471" s="277" t="s">
        <v>2028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3335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3336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3337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4128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4129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4130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4974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2465</v>
      </c>
      <c r="S1486" s="3" t="s">
        <v>1765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4976</v>
      </c>
      <c r="S1489" s="216" t="s">
        <v>2468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1765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1765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1765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4975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2460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1765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2005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1765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2007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2008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2024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2001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2002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2009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2006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2022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2017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2010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2023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3369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3380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2029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3398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4496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3373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3382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2156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3364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2026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3374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3381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2003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3377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3384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2025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3396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3375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2500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3314</v>
      </c>
      <c r="B1585" s="277" t="s">
        <v>3365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3315</v>
      </c>
      <c r="B1586" s="63" t="s">
        <v>3379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3316</v>
      </c>
      <c r="B1587" s="277" t="s">
        <v>2049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3317</v>
      </c>
      <c r="B1588" s="63" t="s">
        <v>3371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3318</v>
      </c>
      <c r="B1589" s="63" t="s">
        <v>3368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3319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3320</v>
      </c>
      <c r="B1591" s="277" t="s">
        <v>2051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3321</v>
      </c>
      <c r="B1592" s="63" t="s">
        <v>3385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3322</v>
      </c>
      <c r="B1593" s="63" t="s">
        <v>3397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3323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3324</v>
      </c>
      <c r="B1595" s="63" t="s">
        <v>3393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3325</v>
      </c>
      <c r="B1596" s="277" t="s">
        <v>2027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3326</v>
      </c>
      <c r="B1597" s="63" t="s">
        <v>3378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3327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3328</v>
      </c>
      <c r="B1599" s="63" t="s">
        <v>3376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3329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3330</v>
      </c>
      <c r="B1601" s="63" t="s">
        <v>3366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3331</v>
      </c>
      <c r="B1602" s="63" t="s">
        <v>3367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3332</v>
      </c>
      <c r="B1603" s="63" t="s">
        <v>3370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3333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3334</v>
      </c>
      <c r="B1605" s="63" t="s">
        <v>3394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3335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3336</v>
      </c>
      <c r="B1607" s="63" t="s">
        <v>3372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3337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4128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4129</v>
      </c>
      <c r="B1610" s="277" t="s">
        <v>2052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4130</v>
      </c>
      <c r="B1611" s="277" t="s">
        <v>2028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2584</v>
      </c>
      <c r="S1618" s="216" t="s">
        <v>2585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5023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2466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1766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2586</v>
      </c>
      <c r="S1624" s="3" t="s">
        <v>1766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2819</v>
      </c>
      <c r="S1625" s="216" t="s">
        <v>1766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1766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278</v>
      </c>
      <c r="B1651" s="277" t="s">
        <v>2002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751</v>
      </c>
      <c r="B1659" s="277" t="s">
        <v>2006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756</v>
      </c>
      <c r="B1661" s="277" t="s">
        <v>2024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761</v>
      </c>
      <c r="B1662" s="277" t="s">
        <v>2005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781</v>
      </c>
      <c r="B1667" s="277" t="s">
        <v>4496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785</v>
      </c>
      <c r="B1668" s="277" t="s">
        <v>2029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798</v>
      </c>
      <c r="B1675" s="277" t="s">
        <v>2017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799</v>
      </c>
      <c r="B1676" s="277" t="s">
        <v>2052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802</v>
      </c>
      <c r="B1677" s="63" t="s">
        <v>3382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1766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1766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897</v>
      </c>
      <c r="B1679" s="277" t="s">
        <v>2156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899</v>
      </c>
      <c r="B1681" s="277" t="s">
        <v>2007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903</v>
      </c>
      <c r="B1685" s="277" t="s">
        <v>2008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904</v>
      </c>
      <c r="B1686" s="277" t="s">
        <v>2026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905</v>
      </c>
      <c r="B1687" s="277" t="s">
        <v>2023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906</v>
      </c>
      <c r="B1688" s="63" t="s">
        <v>3398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907</v>
      </c>
      <c r="B1689" s="63" t="s">
        <v>3396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909</v>
      </c>
      <c r="B1691" s="277" t="s">
        <v>2051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911</v>
      </c>
      <c r="B1693" s="277" t="s">
        <v>2010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912</v>
      </c>
      <c r="B1694" s="63" t="s">
        <v>3380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913</v>
      </c>
      <c r="B1695" s="63" t="s">
        <v>3373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914</v>
      </c>
      <c r="B1696" s="63" t="s">
        <v>3374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915</v>
      </c>
      <c r="B1697" s="63" t="s">
        <v>3381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917</v>
      </c>
      <c r="B1699" s="277" t="s">
        <v>2025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918</v>
      </c>
      <c r="B1700" s="63" t="s">
        <v>3377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919</v>
      </c>
      <c r="B1701" s="63" t="s">
        <v>3384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921</v>
      </c>
      <c r="B1703" s="63" t="s">
        <v>3385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3365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923</v>
      </c>
      <c r="B1705" s="277" t="s">
        <v>2001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926</v>
      </c>
      <c r="B1708" s="277" t="s">
        <v>2022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927</v>
      </c>
      <c r="B1709" s="63" t="s">
        <v>3371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929</v>
      </c>
      <c r="B1711" s="63" t="s">
        <v>3372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930</v>
      </c>
      <c r="B1712" s="277" t="s">
        <v>2049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1766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935</v>
      </c>
      <c r="B1717" s="63" t="s">
        <v>3369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2500</v>
      </c>
      <c r="B1718" s="63" t="s">
        <v>3394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3314</v>
      </c>
      <c r="B1719" s="277" t="s">
        <v>2027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3315</v>
      </c>
      <c r="B1720" s="277" t="s">
        <v>3364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3316</v>
      </c>
      <c r="B1721" s="63" t="s">
        <v>3379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3317</v>
      </c>
      <c r="B1722" s="63" t="s">
        <v>3397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3318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3319</v>
      </c>
      <c r="B1724" s="63" t="s">
        <v>3368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3320</v>
      </c>
      <c r="B1725" s="63" t="s">
        <v>3375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3321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3322</v>
      </c>
      <c r="B1727" s="277" t="s">
        <v>2028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3323</v>
      </c>
      <c r="B1728" s="63" t="s">
        <v>3393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3324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3325</v>
      </c>
      <c r="B1730" s="63" t="s">
        <v>3367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3326</v>
      </c>
      <c r="B1731" s="63" t="s">
        <v>3366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3327</v>
      </c>
      <c r="B1732" s="63" t="s">
        <v>3378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3328</v>
      </c>
      <c r="B1733" s="63" t="s">
        <v>3370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3329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3330</v>
      </c>
      <c r="B1735" s="63" t="s">
        <v>3376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3331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3332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3333</v>
      </c>
      <c r="B1738" s="277" t="s">
        <v>2003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3334</v>
      </c>
      <c r="B1739" s="277" t="s">
        <v>2009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3335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3336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3337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4128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4129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4130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2469</v>
      </c>
      <c r="S1752" s="3" t="s">
        <v>1767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2589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2471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1768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1768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2558</v>
      </c>
      <c r="S1771" s="216" t="s">
        <v>1768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2470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1768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1768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795</v>
      </c>
      <c r="B1807" s="277" t="s">
        <v>2007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799</v>
      </c>
      <c r="B1810" s="277" t="s">
        <v>2017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896</v>
      </c>
      <c r="B1812" s="277" t="s">
        <v>2006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897</v>
      </c>
      <c r="B1813" s="277" t="s">
        <v>2005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898</v>
      </c>
      <c r="B1814" s="277" t="s">
        <v>2002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900</v>
      </c>
      <c r="B1816" s="277" t="s">
        <v>2024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903</v>
      </c>
      <c r="B1819" s="277" t="s">
        <v>2023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904</v>
      </c>
      <c r="B1820" s="277" t="s">
        <v>2022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905</v>
      </c>
      <c r="B1821" s="277" t="s">
        <v>2025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907</v>
      </c>
      <c r="B1823" s="277" t="s">
        <v>2052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1768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911</v>
      </c>
      <c r="B1827" s="277" t="s">
        <v>2010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913</v>
      </c>
      <c r="B1829" s="277" t="s">
        <v>2001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914</v>
      </c>
      <c r="B1830" s="63" t="s">
        <v>3382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1768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915</v>
      </c>
      <c r="B1831" s="277" t="s">
        <v>2049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916</v>
      </c>
      <c r="B1832" s="277" t="s">
        <v>2029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917</v>
      </c>
      <c r="B1833" s="63" t="s">
        <v>3380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918</v>
      </c>
      <c r="B1834" s="277" t="s">
        <v>4496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919</v>
      </c>
      <c r="B1835" s="63" t="s">
        <v>3398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920</v>
      </c>
      <c r="B1836" s="277" t="s">
        <v>2009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921</v>
      </c>
      <c r="B1837" s="277" t="s">
        <v>2008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922</v>
      </c>
      <c r="B1838" s="63" t="s">
        <v>3373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923</v>
      </c>
      <c r="B1839" s="63" t="s">
        <v>3381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924</v>
      </c>
      <c r="B1840" s="277" t="s">
        <v>2156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925</v>
      </c>
      <c r="B1841" s="277" t="s">
        <v>2026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926</v>
      </c>
      <c r="B1842" s="63" t="s">
        <v>3371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927</v>
      </c>
      <c r="B1843" s="63" t="s">
        <v>3397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928</v>
      </c>
      <c r="B1844" s="63" t="s">
        <v>3368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930</v>
      </c>
      <c r="B1846" s="63" t="s">
        <v>3369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931</v>
      </c>
      <c r="B1847" s="63" t="s">
        <v>3393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933</v>
      </c>
      <c r="B1849" s="63" t="s">
        <v>3372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934</v>
      </c>
      <c r="B1850" s="63" t="s">
        <v>3374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935</v>
      </c>
      <c r="B1851" s="277" t="s">
        <v>2051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2500</v>
      </c>
      <c r="B1852" s="63" t="s">
        <v>3396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3314</v>
      </c>
      <c r="B1853" s="63" t="s">
        <v>3394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3315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3316</v>
      </c>
      <c r="B1855" s="63" t="s">
        <v>3378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3317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3318</v>
      </c>
      <c r="B1857" s="277" t="s">
        <v>3364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3319</v>
      </c>
      <c r="B1858" s="63" t="s">
        <v>3375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3320</v>
      </c>
      <c r="B1859" s="63" t="s">
        <v>3384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3321</v>
      </c>
      <c r="B1860" s="63" t="s">
        <v>3366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3322</v>
      </c>
      <c r="B1861" s="63" t="s">
        <v>3379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3323</v>
      </c>
      <c r="B1862" s="63" t="s">
        <v>3377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3324</v>
      </c>
      <c r="B1863" s="63" t="s">
        <v>3367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3325</v>
      </c>
      <c r="B1864" s="277" t="s">
        <v>3365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3326</v>
      </c>
      <c r="B1865" s="63" t="s">
        <v>3376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3327</v>
      </c>
      <c r="B1866" s="63" t="s">
        <v>3370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3328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3329</v>
      </c>
      <c r="B1868" s="63" t="s">
        <v>3385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3330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3331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3332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3333</v>
      </c>
      <c r="B1872" s="277" t="s">
        <v>2003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3334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3335</v>
      </c>
      <c r="B1874" s="277" t="s">
        <v>2027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3336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3337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4128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4129</v>
      </c>
      <c r="B1878" s="277" t="s">
        <v>2028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4130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2609</v>
      </c>
      <c r="S1886" s="3" t="s">
        <v>959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1769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2465</v>
      </c>
      <c r="S1890" s="3" t="s">
        <v>1769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1769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2472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1769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2009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1769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2001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1769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6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6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5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5"/>
      <c r="W1921" s="337"/>
      <c r="X1921" s="63"/>
    </row>
    <row r="1922" spans="1:24" ht="15">
      <c r="A1922" s="28" t="s">
        <v>737</v>
      </c>
      <c r="B1922" s="277" t="s">
        <v>2017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5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58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756</v>
      </c>
      <c r="B1929" s="277" t="s">
        <v>2005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5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58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787</v>
      </c>
      <c r="B1938" s="277" t="s">
        <v>2007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794</v>
      </c>
      <c r="B1940" s="277" t="s">
        <v>2010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58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6"/>
      <c r="W1946" s="337"/>
      <c r="X1946" s="63"/>
    </row>
    <row r="1947" spans="1:24" ht="15">
      <c r="A1947" s="28" t="s">
        <v>897</v>
      </c>
      <c r="B1947" s="277" t="s">
        <v>2006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58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901</v>
      </c>
      <c r="B1951" s="277" t="s">
        <v>2002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5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5"/>
      <c r="W1956" s="337"/>
      <c r="X1956" s="63"/>
    </row>
    <row r="1957" spans="1:24" ht="15">
      <c r="A1957" s="28" t="s">
        <v>907</v>
      </c>
      <c r="B1957" s="277" t="s">
        <v>2026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58"/>
      <c r="W1957" s="337"/>
      <c r="X1957" s="63"/>
    </row>
    <row r="1958" spans="1:24" ht="15">
      <c r="A1958" s="28" t="s">
        <v>908</v>
      </c>
      <c r="B1958" s="277" t="s">
        <v>2008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909</v>
      </c>
      <c r="B1959" s="277" t="s">
        <v>2024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910</v>
      </c>
      <c r="B1960" s="277" t="s">
        <v>2028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1769</v>
      </c>
      <c r="T1960" s="63"/>
      <c r="U1960" s="63"/>
      <c r="V1960" s="345"/>
      <c r="W1960" s="337"/>
      <c r="X1960" s="63"/>
    </row>
    <row r="1961" spans="1:24" ht="15">
      <c r="A1961" s="28" t="s">
        <v>911</v>
      </c>
      <c r="B1961" s="277" t="s">
        <v>2023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912</v>
      </c>
      <c r="B1962" s="277" t="s">
        <v>2022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5"/>
      <c r="W1962" s="337"/>
      <c r="X1962" s="63"/>
    </row>
    <row r="1963" spans="1:24" ht="15">
      <c r="A1963" s="28" t="s">
        <v>913</v>
      </c>
      <c r="B1963" s="277" t="s">
        <v>2025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5"/>
      <c r="W1963" s="337"/>
      <c r="X1963" s="63"/>
    </row>
    <row r="1964" spans="1:24" ht="15">
      <c r="A1964" s="28" t="s">
        <v>914</v>
      </c>
      <c r="B1964" s="277" t="s">
        <v>4496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915</v>
      </c>
      <c r="B1965" s="277" t="s">
        <v>2051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916</v>
      </c>
      <c r="B1966" s="277" t="s">
        <v>2052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917</v>
      </c>
      <c r="B1967" s="277" t="s">
        <v>2029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918</v>
      </c>
      <c r="B1968" s="277" t="s">
        <v>2049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920</v>
      </c>
      <c r="B1970" s="277" t="s">
        <v>2156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921</v>
      </c>
      <c r="B1971" s="277" t="s">
        <v>2027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5"/>
      <c r="W1972" s="337"/>
      <c r="X1972" s="63"/>
    </row>
    <row r="1973" spans="1:24" ht="15">
      <c r="A1973" s="28" t="s">
        <v>923</v>
      </c>
      <c r="B1973" s="63" t="s">
        <v>3379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924</v>
      </c>
      <c r="B1974" s="63" t="s">
        <v>3396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925</v>
      </c>
      <c r="B1975" s="63" t="s">
        <v>3378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926</v>
      </c>
      <c r="B1976" s="63" t="s">
        <v>3375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927</v>
      </c>
      <c r="B1977" s="277" t="s">
        <v>3364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928</v>
      </c>
      <c r="B1978" s="63" t="s">
        <v>3397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929</v>
      </c>
      <c r="B1979" s="63" t="s">
        <v>3384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930</v>
      </c>
      <c r="B1980" s="63" t="s">
        <v>3393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932</v>
      </c>
      <c r="B1982" s="63" t="s">
        <v>3385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933</v>
      </c>
      <c r="B1983" s="63" t="s">
        <v>3376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934</v>
      </c>
      <c r="B1984" s="277" t="s">
        <v>2003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935</v>
      </c>
      <c r="B1985" s="63" t="s">
        <v>3372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2500</v>
      </c>
      <c r="B1986" s="63" t="s">
        <v>3368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3314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3315</v>
      </c>
      <c r="B1988" s="63" t="s">
        <v>3373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3316</v>
      </c>
      <c r="B1989" s="63" t="s">
        <v>3370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3317</v>
      </c>
      <c r="B1990" s="63" t="s">
        <v>3377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3318</v>
      </c>
      <c r="B1991" s="63" t="s">
        <v>3394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3319</v>
      </c>
      <c r="B1992" s="63" t="s">
        <v>3367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3320</v>
      </c>
      <c r="B1993" s="63" t="s">
        <v>3380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3321</v>
      </c>
      <c r="B1994" s="63" t="s">
        <v>3381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3322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3323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3324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3325</v>
      </c>
      <c r="B1998" s="63" t="s">
        <v>3366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3326</v>
      </c>
      <c r="B1999" s="63" t="s">
        <v>3374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3327</v>
      </c>
      <c r="B2000" s="63" t="s">
        <v>3371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3328</v>
      </c>
      <c r="B2001" s="63" t="s">
        <v>3398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3329</v>
      </c>
      <c r="B2002" s="277" t="s">
        <v>3365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3330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3331</v>
      </c>
      <c r="B2004" s="63" t="s">
        <v>3369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3332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3333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3334</v>
      </c>
      <c r="B2007" s="63" t="s">
        <v>3382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3335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3336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3337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4128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4129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4130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1770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5073</v>
      </c>
      <c r="S2022" s="21" t="s">
        <v>364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1770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1770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6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6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5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5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6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5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58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5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5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773</v>
      </c>
      <c r="B2068" s="277" t="s">
        <v>2024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781</v>
      </c>
      <c r="B2069" s="277" t="s">
        <v>2005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785</v>
      </c>
      <c r="B2070" s="277" t="s">
        <v>2017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793</v>
      </c>
      <c r="B2073" s="277" t="s">
        <v>2007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794</v>
      </c>
      <c r="B2074" s="277" t="s">
        <v>2023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58"/>
      <c r="W2075" s="337"/>
      <c r="X2075" s="63"/>
    </row>
    <row r="2076" spans="1:24" ht="15">
      <c r="A2076" s="28" t="s">
        <v>797</v>
      </c>
      <c r="B2076" s="277" t="s">
        <v>2029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5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799</v>
      </c>
      <c r="B2078" s="277" t="s">
        <v>2006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5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896</v>
      </c>
      <c r="B2080" s="63" t="s">
        <v>3380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1770</v>
      </c>
      <c r="T2080" s="225"/>
      <c r="U2080" s="63"/>
      <c r="V2080" s="346"/>
      <c r="W2080" s="337"/>
      <c r="X2080" s="63"/>
    </row>
    <row r="2081" spans="1:24" ht="15">
      <c r="A2081" s="28" t="s">
        <v>897</v>
      </c>
      <c r="B2081" s="277" t="s">
        <v>2022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899</v>
      </c>
      <c r="B2083" s="277" t="s">
        <v>2002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6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904</v>
      </c>
      <c r="B2088" s="63" t="s">
        <v>3373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5"/>
      <c r="W2088" s="337"/>
      <c r="X2088" s="63"/>
    </row>
    <row r="2089" spans="1:24" ht="15">
      <c r="A2089" s="28" t="s">
        <v>905</v>
      </c>
      <c r="B2089" s="277" t="s">
        <v>2025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5"/>
      <c r="W2089" s="337"/>
      <c r="X2089" s="63"/>
    </row>
    <row r="2090" spans="1:24" ht="15">
      <c r="A2090" s="28" t="s">
        <v>906</v>
      </c>
      <c r="B2090" s="277" t="s">
        <v>2052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5"/>
      <c r="W2090" s="337"/>
      <c r="X2090" s="63"/>
    </row>
    <row r="2091" spans="1:24" ht="15">
      <c r="A2091" s="28" t="s">
        <v>907</v>
      </c>
      <c r="B2091" s="277" t="s">
        <v>2009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908</v>
      </c>
      <c r="B2092" s="277" t="s">
        <v>2008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5"/>
      <c r="W2092" s="337"/>
      <c r="X2092" s="63"/>
    </row>
    <row r="2093" spans="1:24" ht="15">
      <c r="A2093" s="28" t="s">
        <v>909</v>
      </c>
      <c r="B2093" s="63" t="s">
        <v>3398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5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911</v>
      </c>
      <c r="B2095" s="277" t="s">
        <v>2001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912</v>
      </c>
      <c r="B2096" s="63" t="s">
        <v>3371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5"/>
      <c r="W2096" s="337"/>
      <c r="X2096" s="63"/>
    </row>
    <row r="2097" spans="1:24" ht="15">
      <c r="A2097" s="28" t="s">
        <v>913</v>
      </c>
      <c r="B2097" s="63" t="s">
        <v>3381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914</v>
      </c>
      <c r="B2098" s="277" t="s">
        <v>2010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915</v>
      </c>
      <c r="B2099" s="63" t="s">
        <v>3382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916</v>
      </c>
      <c r="B2100" s="277" t="s">
        <v>2026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917</v>
      </c>
      <c r="B2101" s="63" t="s">
        <v>3375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919</v>
      </c>
      <c r="B2103" s="63" t="s">
        <v>3372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921</v>
      </c>
      <c r="B2105" s="63" t="s">
        <v>3369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5"/>
      <c r="W2106" s="337"/>
      <c r="X2106" s="63"/>
    </row>
    <row r="2107" spans="1:24" ht="15">
      <c r="A2107" s="28" t="s">
        <v>923</v>
      </c>
      <c r="B2107" s="63" t="s">
        <v>3396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924</v>
      </c>
      <c r="B2108" s="63" t="s">
        <v>3374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925</v>
      </c>
      <c r="B2109" s="63" t="s">
        <v>3394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927</v>
      </c>
      <c r="B2111" s="63" t="s">
        <v>3377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928</v>
      </c>
      <c r="B2112" s="63" t="s">
        <v>3379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929</v>
      </c>
      <c r="B2113" s="63" t="s">
        <v>3376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930</v>
      </c>
      <c r="B2114" s="277" t="s">
        <v>2156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931</v>
      </c>
      <c r="B2115" s="63" t="s">
        <v>3384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5"/>
      <c r="W2116" s="337"/>
      <c r="X2116" s="63"/>
    </row>
    <row r="2117" spans="1:24" ht="15">
      <c r="A2117" s="28" t="s">
        <v>933</v>
      </c>
      <c r="B2117" s="277" t="s">
        <v>2049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935</v>
      </c>
      <c r="B2119" s="63" t="s">
        <v>3385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2500</v>
      </c>
      <c r="B2120" s="277" t="s">
        <v>3364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3314</v>
      </c>
      <c r="B2121" s="63" t="s">
        <v>3367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3315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1770</v>
      </c>
    </row>
    <row r="2123" spans="1:24" ht="15">
      <c r="A2123" s="28" t="s">
        <v>3316</v>
      </c>
      <c r="B2123" s="277" t="s">
        <v>4496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3317</v>
      </c>
      <c r="B2124" s="63" t="s">
        <v>3370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3318</v>
      </c>
      <c r="B2125" s="63" t="s">
        <v>3393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3319</v>
      </c>
      <c r="B2126" s="63" t="s">
        <v>3397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3320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3321</v>
      </c>
      <c r="B2128" s="277" t="s">
        <v>3365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3322</v>
      </c>
      <c r="B2129" s="63" t="s">
        <v>3368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3323</v>
      </c>
      <c r="B2130" s="277" t="s">
        <v>2003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3324</v>
      </c>
      <c r="B2131" s="63" t="s">
        <v>3378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3325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3326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3327</v>
      </c>
      <c r="B2134" s="63" t="s">
        <v>3366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3328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3329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3330</v>
      </c>
      <c r="B2137" s="277" t="s">
        <v>2027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3331</v>
      </c>
      <c r="B2138" s="277" t="s">
        <v>2051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3332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3333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3334</v>
      </c>
      <c r="B2141" s="277" t="s">
        <v>2028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3335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3336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3337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4128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4129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4130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5331</v>
      </c>
      <c r="S2154" t="s">
        <v>5332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1771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1771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2492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2491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2608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1771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1771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6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6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5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5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5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5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58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761</v>
      </c>
      <c r="B2198" s="277" t="s">
        <v>2006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5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5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5"/>
      <c r="W2200" s="337"/>
      <c r="X2200" s="63"/>
    </row>
    <row r="2201" spans="1:24" ht="15">
      <c r="A2201" s="28" t="s">
        <v>767</v>
      </c>
      <c r="B2201" s="277" t="s">
        <v>2007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781</v>
      </c>
      <c r="B2203" s="277" t="s">
        <v>2010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787</v>
      </c>
      <c r="B2206" s="277" t="s">
        <v>2002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795</v>
      </c>
      <c r="B2209" s="277" t="s">
        <v>2017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5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901</v>
      </c>
      <c r="B2219" s="277" t="s">
        <v>2052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5"/>
      <c r="W2219" s="337"/>
      <c r="X2219" s="63"/>
    </row>
    <row r="2220" spans="1:24" ht="15">
      <c r="A2220" s="28" t="s">
        <v>902</v>
      </c>
      <c r="B2220" s="277" t="s">
        <v>2024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903</v>
      </c>
      <c r="B2221" s="277" t="s">
        <v>2029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904</v>
      </c>
      <c r="B2222" s="277" t="s">
        <v>2026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5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1771</v>
      </c>
      <c r="T2223" s="63"/>
      <c r="U2223" s="63"/>
      <c r="V2223" s="345"/>
      <c r="W2223" s="337"/>
      <c r="X2223" s="63"/>
    </row>
    <row r="2224" spans="1:24" ht="15">
      <c r="A2224" s="28" t="s">
        <v>906</v>
      </c>
      <c r="B2224" s="277" t="s">
        <v>2005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907</v>
      </c>
      <c r="B2225" s="277" t="s">
        <v>2009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908</v>
      </c>
      <c r="B2226" s="277" t="s">
        <v>2001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5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1771</v>
      </c>
      <c r="T2229" s="63"/>
      <c r="U2229" s="63"/>
      <c r="V2229" s="345"/>
      <c r="W2229" s="337"/>
      <c r="X2229" s="63"/>
    </row>
    <row r="2230" spans="1:24" ht="15">
      <c r="A2230" s="28" t="s">
        <v>912</v>
      </c>
      <c r="B2230" s="277" t="s">
        <v>2051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5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914</v>
      </c>
      <c r="B2232" s="277" t="s">
        <v>2008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915</v>
      </c>
      <c r="B2233" s="277" t="s">
        <v>2022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916</v>
      </c>
      <c r="B2234" s="277" t="s">
        <v>2023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918</v>
      </c>
      <c r="B2236" s="277" t="s">
        <v>4496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920</v>
      </c>
      <c r="B2238" s="277" t="s">
        <v>2025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58"/>
      <c r="W2239" s="337"/>
      <c r="X2239" s="63"/>
    </row>
    <row r="2240" spans="1:24" ht="15">
      <c r="A2240" s="28" t="s">
        <v>922</v>
      </c>
      <c r="B2240" s="63" t="s">
        <v>3380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5"/>
      <c r="W2240" s="337"/>
      <c r="X2240" s="63"/>
    </row>
    <row r="2241" spans="1:24" ht="15">
      <c r="A2241" s="28" t="s">
        <v>923</v>
      </c>
      <c r="B2241" s="63" t="s">
        <v>3382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925</v>
      </c>
      <c r="B2243" s="277" t="s">
        <v>2003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926</v>
      </c>
      <c r="B2244" s="63" t="s">
        <v>3384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927</v>
      </c>
      <c r="B2245" s="63" t="s">
        <v>3366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928</v>
      </c>
      <c r="B2246" s="63" t="s">
        <v>3372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929</v>
      </c>
      <c r="B2247" s="277" t="s">
        <v>2049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930</v>
      </c>
      <c r="B2248" s="63" t="s">
        <v>3371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931</v>
      </c>
      <c r="B2249" s="63" t="s">
        <v>3394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932</v>
      </c>
      <c r="B2250" s="63" t="s">
        <v>3381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933</v>
      </c>
      <c r="B2251" s="277" t="s">
        <v>2156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934</v>
      </c>
      <c r="B2252" s="63" t="s">
        <v>3397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935</v>
      </c>
      <c r="B2253" s="63" t="s">
        <v>3377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2500</v>
      </c>
      <c r="B2254" s="63" t="s">
        <v>3370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3314</v>
      </c>
      <c r="B2255" s="63" t="s">
        <v>3393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3315</v>
      </c>
      <c r="B2256" s="63" t="s">
        <v>3398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3316</v>
      </c>
      <c r="B2257" s="63" t="s">
        <v>3368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3317</v>
      </c>
      <c r="B2258" s="277" t="s">
        <v>3365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3318</v>
      </c>
      <c r="B2259" s="63" t="s">
        <v>3385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3319</v>
      </c>
      <c r="B2260" s="63" t="s">
        <v>3373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3320</v>
      </c>
      <c r="B2261" s="63" t="s">
        <v>3374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3321</v>
      </c>
      <c r="B2262" s="63" t="s">
        <v>3376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3322</v>
      </c>
      <c r="B2263" s="277" t="s">
        <v>3364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3323</v>
      </c>
      <c r="B2264" s="63" t="s">
        <v>3396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3324</v>
      </c>
      <c r="B2265" s="63" t="s">
        <v>3375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3325</v>
      </c>
      <c r="B2266" s="63" t="s">
        <v>3379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3326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3327</v>
      </c>
      <c r="B2268" s="63" t="s">
        <v>3378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3328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3329</v>
      </c>
      <c r="B2270" s="63" t="s">
        <v>3367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3330</v>
      </c>
      <c r="B2271" s="63" t="s">
        <v>3369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3331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3332</v>
      </c>
      <c r="B2273" s="277" t="s">
        <v>2027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3333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3334</v>
      </c>
      <c r="B2275" s="277" t="s">
        <v>2028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3335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3336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3337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4128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4129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4130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1827</v>
      </c>
      <c r="S2288" t="s">
        <v>1828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1772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1829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2473</v>
      </c>
      <c r="S2293" s="21" t="s">
        <v>2474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1772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5351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4975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1772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1772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6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6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6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5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5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5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756</v>
      </c>
      <c r="B2331" s="277" t="s">
        <v>2009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5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5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5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6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5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797</v>
      </c>
      <c r="B2344" s="277" t="s">
        <v>2017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5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5"/>
      <c r="V2346" s="337"/>
      <c r="W2346" s="63"/>
    </row>
    <row r="2347" spans="1:23" ht="15">
      <c r="A2347" s="28" t="s">
        <v>802</v>
      </c>
      <c r="B2347" s="277" t="s">
        <v>2010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5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6"/>
      <c r="V2348" s="337"/>
      <c r="W2348" s="63"/>
    </row>
    <row r="2349" spans="1:23" ht="15">
      <c r="A2349" s="28" t="s">
        <v>897</v>
      </c>
      <c r="B2349" s="277" t="s">
        <v>2006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1772</v>
      </c>
      <c r="T2349" s="63"/>
      <c r="U2349" s="358"/>
      <c r="V2349" s="337"/>
      <c r="W2349" s="63"/>
    </row>
    <row r="2350" spans="1:23" ht="15">
      <c r="A2350" s="28" t="s">
        <v>898</v>
      </c>
      <c r="B2350" s="277" t="s">
        <v>2025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1772</v>
      </c>
      <c r="T2350" s="63"/>
      <c r="U2350" s="345"/>
      <c r="V2350" s="337"/>
      <c r="W2350" s="63"/>
    </row>
    <row r="2351" spans="1:23" ht="15">
      <c r="A2351" s="28" t="s">
        <v>899</v>
      </c>
      <c r="B2351" s="277" t="s">
        <v>2002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900</v>
      </c>
      <c r="B2352" s="277" t="s">
        <v>2005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903</v>
      </c>
      <c r="B2355" s="277" t="s">
        <v>2007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904</v>
      </c>
      <c r="B2356" s="277" t="s">
        <v>2001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907</v>
      </c>
      <c r="B2359" s="277" t="s">
        <v>2052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58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5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5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912</v>
      </c>
      <c r="B2364" s="277" t="s">
        <v>2051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913</v>
      </c>
      <c r="B2365" s="63" t="s">
        <v>3384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5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58"/>
      <c r="V2366" s="337"/>
      <c r="W2366" s="63"/>
    </row>
    <row r="2367" spans="1:23" ht="15">
      <c r="A2367" s="28" t="s">
        <v>915</v>
      </c>
      <c r="B2367" s="277" t="s">
        <v>2008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916</v>
      </c>
      <c r="B2368" s="277" t="s">
        <v>2026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917</v>
      </c>
      <c r="B2369" s="277" t="s">
        <v>4496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918</v>
      </c>
      <c r="B2370" s="277" t="s">
        <v>2022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919</v>
      </c>
      <c r="B2371" s="277" t="s">
        <v>2024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920</v>
      </c>
      <c r="B2372" s="63" t="s">
        <v>3396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5"/>
      <c r="V2372" s="337"/>
      <c r="W2372" s="63"/>
    </row>
    <row r="2373" spans="1:23" ht="15">
      <c r="A2373" s="28" t="s">
        <v>921</v>
      </c>
      <c r="B2373" s="277" t="s">
        <v>2049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922</v>
      </c>
      <c r="B2374" s="277" t="s">
        <v>2029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923</v>
      </c>
      <c r="B2375" s="277" t="s">
        <v>3364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6"/>
      <c r="V2375" s="337"/>
      <c r="W2375" s="63"/>
    </row>
    <row r="2376" spans="1:23" ht="15">
      <c r="A2376" s="28" t="s">
        <v>924</v>
      </c>
      <c r="B2376" s="277" t="s">
        <v>2023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925</v>
      </c>
      <c r="B2377" s="277" t="s">
        <v>2156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926</v>
      </c>
      <c r="B2378" s="63" t="s">
        <v>3366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927</v>
      </c>
      <c r="B2379" s="277" t="s">
        <v>2003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928</v>
      </c>
      <c r="B2380" s="63" t="s">
        <v>3375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929</v>
      </c>
      <c r="B2381" s="63" t="s">
        <v>3377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931</v>
      </c>
      <c r="B2383" s="63" t="s">
        <v>3385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932</v>
      </c>
      <c r="B2384" s="63" t="s">
        <v>3378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5"/>
      <c r="V2385" s="337"/>
      <c r="W2385" s="63"/>
    </row>
    <row r="2386" spans="1:23" ht="15">
      <c r="A2386" s="28" t="s">
        <v>934</v>
      </c>
      <c r="B2386" s="63" t="s">
        <v>3381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935</v>
      </c>
      <c r="B2387" s="277" t="s">
        <v>2028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2500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3314</v>
      </c>
      <c r="B2389" s="63" t="s">
        <v>3379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3315</v>
      </c>
      <c r="B2390" s="63" t="s">
        <v>3368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3316</v>
      </c>
      <c r="B2391" s="277" t="s">
        <v>2027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3317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3318</v>
      </c>
      <c r="B2393" s="63" t="s">
        <v>3369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3319</v>
      </c>
      <c r="B2394" s="63" t="s">
        <v>3380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3320</v>
      </c>
      <c r="B2395" s="63" t="s">
        <v>3372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3321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3322</v>
      </c>
      <c r="B2397" s="63" t="s">
        <v>3382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3323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3324</v>
      </c>
      <c r="B2399" s="63" t="s">
        <v>3393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3325</v>
      </c>
      <c r="B2400" s="277" t="s">
        <v>3365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3326</v>
      </c>
      <c r="B2401" s="63" t="s">
        <v>3397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3327</v>
      </c>
      <c r="B2402" s="63" t="s">
        <v>3394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3328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3329</v>
      </c>
      <c r="B2404" s="63" t="s">
        <v>3367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3330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3331</v>
      </c>
      <c r="B2406" s="63" t="s">
        <v>3374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3332</v>
      </c>
      <c r="B2407" s="63" t="s">
        <v>3370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3333</v>
      </c>
      <c r="B2408" s="63" t="s">
        <v>3376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3334</v>
      </c>
      <c r="B2409" s="63" t="s">
        <v>3373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3335</v>
      </c>
      <c r="B2410" s="63" t="s">
        <v>3371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3336</v>
      </c>
      <c r="B2411" s="63" t="s">
        <v>3398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3337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4128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4129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4130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2636</v>
      </c>
      <c r="S2422" s="21" t="s">
        <v>2637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1773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1773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1773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5352</v>
      </c>
      <c r="S2428" s="21" t="s">
        <v>5353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2475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1773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5355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5354</v>
      </c>
      <c r="S2442" s="21" t="s">
        <v>2637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2637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6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5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5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6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27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802</v>
      </c>
      <c r="B2481" s="277" t="s">
        <v>2010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898</v>
      </c>
      <c r="B2484" s="277" t="s">
        <v>2001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5"/>
      <c r="W2484" s="337"/>
      <c r="X2484" s="63"/>
    </row>
    <row r="2485" spans="1:24" ht="15">
      <c r="A2485" s="28" t="s">
        <v>899</v>
      </c>
      <c r="B2485" s="277" t="s">
        <v>2009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6"/>
      <c r="W2485" s="337"/>
      <c r="X2485" s="63"/>
    </row>
    <row r="2486" spans="1:24" ht="15">
      <c r="A2486" s="28" t="s">
        <v>900</v>
      </c>
      <c r="B2486" s="277" t="s">
        <v>2017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902</v>
      </c>
      <c r="B2488" s="277" t="s">
        <v>2005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903</v>
      </c>
      <c r="B2489" s="277" t="s">
        <v>2007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905</v>
      </c>
      <c r="B2491" s="277" t="s">
        <v>2006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5"/>
      <c r="W2492" s="337"/>
      <c r="X2492" s="63"/>
    </row>
    <row r="2493" spans="1:24" ht="15">
      <c r="A2493" s="28" t="s">
        <v>907</v>
      </c>
      <c r="B2493" s="277" t="s">
        <v>2002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58"/>
      <c r="W2493" s="337"/>
      <c r="X2493" s="63"/>
    </row>
    <row r="2494" spans="1:24" ht="15">
      <c r="A2494" s="28" t="s">
        <v>908</v>
      </c>
      <c r="B2494" s="277" t="s">
        <v>2029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909</v>
      </c>
      <c r="B2495" s="277" t="s">
        <v>4496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910</v>
      </c>
      <c r="B2496" s="277" t="s">
        <v>2008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911</v>
      </c>
      <c r="B2497" s="277" t="s">
        <v>2026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5"/>
      <c r="W2497" s="337"/>
      <c r="X2497" s="63"/>
    </row>
    <row r="2498" spans="1:24" ht="15">
      <c r="A2498" s="28" t="s">
        <v>912</v>
      </c>
      <c r="B2498" s="277" t="s">
        <v>2022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1773</v>
      </c>
      <c r="T2500" s="63"/>
      <c r="U2500" s="63"/>
      <c r="V2500" s="358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58"/>
      <c r="W2502" s="337"/>
      <c r="X2502" s="63"/>
    </row>
    <row r="2503" spans="1:24" ht="15">
      <c r="A2503" s="28" t="s">
        <v>917</v>
      </c>
      <c r="B2503" s="277" t="s">
        <v>2156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918</v>
      </c>
      <c r="B2504" s="277" t="s">
        <v>2024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919</v>
      </c>
      <c r="B2505" s="277" t="s">
        <v>2025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921</v>
      </c>
      <c r="B2507" s="277" t="s">
        <v>2052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58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923</v>
      </c>
      <c r="B2509" s="63" t="s">
        <v>3381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6"/>
      <c r="W2509" s="337"/>
      <c r="X2509" s="63"/>
    </row>
    <row r="2510" spans="1:24" ht="15">
      <c r="A2510" s="28" t="s">
        <v>924</v>
      </c>
      <c r="B2510" s="63" t="s">
        <v>3384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925</v>
      </c>
      <c r="B2511" s="277" t="s">
        <v>2027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926</v>
      </c>
      <c r="B2512" s="63" t="s">
        <v>3368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930</v>
      </c>
      <c r="B2516" s="63" t="s">
        <v>3396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931</v>
      </c>
      <c r="B2517" s="63" t="s">
        <v>3380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932</v>
      </c>
      <c r="B2518" s="277" t="s">
        <v>2051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934</v>
      </c>
      <c r="B2520" s="277" t="s">
        <v>2023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935</v>
      </c>
      <c r="B2521" s="63" t="s">
        <v>3382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2500</v>
      </c>
      <c r="B2522" s="277" t="s">
        <v>2003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3314</v>
      </c>
      <c r="B2523" s="63" t="s">
        <v>3371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3315</v>
      </c>
      <c r="B2524" s="63" t="s">
        <v>3370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3316</v>
      </c>
      <c r="B2525" s="63" t="s">
        <v>3385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3317</v>
      </c>
      <c r="B2526" s="63" t="s">
        <v>3366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3318</v>
      </c>
      <c r="B2527" s="277" t="s">
        <v>2049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3319</v>
      </c>
      <c r="B2528" s="63" t="s">
        <v>3373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3320</v>
      </c>
      <c r="B2529" s="277" t="s">
        <v>2028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3321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3322</v>
      </c>
      <c r="B2531" s="63" t="s">
        <v>3393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3323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3324</v>
      </c>
      <c r="B2533" s="63" t="s">
        <v>3374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3325</v>
      </c>
      <c r="B2534" s="63" t="s">
        <v>3397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3326</v>
      </c>
      <c r="B2535" s="63" t="s">
        <v>3372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3327</v>
      </c>
      <c r="B2536" s="63" t="s">
        <v>3394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3328</v>
      </c>
      <c r="B2537" s="63" t="s">
        <v>3369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3329</v>
      </c>
      <c r="B2538" s="63" t="s">
        <v>3378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3330</v>
      </c>
      <c r="B2539" s="63" t="s">
        <v>3376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3331</v>
      </c>
      <c r="B2540" s="63" t="s">
        <v>3379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3332</v>
      </c>
      <c r="B2541" s="277" t="s">
        <v>3364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3333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3334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3335</v>
      </c>
      <c r="B2544" s="63" t="s">
        <v>3367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3336</v>
      </c>
      <c r="B2545" s="63" t="s">
        <v>3398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3337</v>
      </c>
      <c r="B2546" s="63" t="s">
        <v>3377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4128</v>
      </c>
      <c r="B2547" s="277" t="s">
        <v>3365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4129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4130</v>
      </c>
      <c r="B2549" s="63" t="s">
        <v>3375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2653</v>
      </c>
      <c r="S2556" t="s">
        <v>1774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5369</v>
      </c>
      <c r="S2557" t="s">
        <v>993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1775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1775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2483</v>
      </c>
      <c r="S2562" s="21" t="s">
        <v>1775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1775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2466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1822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1775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6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6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5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5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5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58"/>
      <c r="W2594" s="337"/>
      <c r="X2594" s="63"/>
    </row>
    <row r="2595" spans="1:24" ht="15">
      <c r="A2595" s="28" t="s">
        <v>747</v>
      </c>
      <c r="B2595" s="277" t="s">
        <v>2007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58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58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5"/>
      <c r="W2599" s="337"/>
      <c r="X2599" s="63"/>
    </row>
    <row r="2600" spans="1:24" ht="15">
      <c r="A2600" s="28" t="s">
        <v>761</v>
      </c>
      <c r="B2600" s="277" t="s">
        <v>2017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5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5"/>
      <c r="W2607" s="337"/>
      <c r="X2607" s="63"/>
    </row>
    <row r="2608" spans="1:24" ht="15">
      <c r="A2608" s="28" t="s">
        <v>787</v>
      </c>
      <c r="B2608" s="277" t="s">
        <v>2005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794</v>
      </c>
      <c r="B2610" s="277" t="s">
        <v>2009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795</v>
      </c>
      <c r="B2611" s="277" t="s">
        <v>2156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1775</v>
      </c>
      <c r="T2613" s="277"/>
      <c r="U2613" s="63"/>
      <c r="V2613" s="345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802</v>
      </c>
      <c r="B2615" s="277" t="s">
        <v>2010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899</v>
      </c>
      <c r="B2619" s="277" t="s">
        <v>2026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901</v>
      </c>
      <c r="B2621" s="277" t="s">
        <v>2022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902</v>
      </c>
      <c r="B2622" s="277" t="s">
        <v>2025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903</v>
      </c>
      <c r="B2623" s="277" t="s">
        <v>4496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904</v>
      </c>
      <c r="B2624" s="277" t="s">
        <v>2001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907</v>
      </c>
      <c r="B2627" s="277" t="s">
        <v>2051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911</v>
      </c>
      <c r="B2631" s="277" t="s">
        <v>2002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5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914</v>
      </c>
      <c r="B2634" s="277" t="s">
        <v>2052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915</v>
      </c>
      <c r="B2635" s="277" t="s">
        <v>2008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916</v>
      </c>
      <c r="B2636" s="277" t="s">
        <v>2024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917</v>
      </c>
      <c r="B2637" s="277" t="s">
        <v>2049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918</v>
      </c>
      <c r="B2638" s="63" t="s">
        <v>3393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919</v>
      </c>
      <c r="B2639" s="277" t="s">
        <v>2023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920</v>
      </c>
      <c r="B2640" s="277" t="s">
        <v>2029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921</v>
      </c>
      <c r="B2641" s="63" t="s">
        <v>3366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923</v>
      </c>
      <c r="B2643" s="277" t="s">
        <v>2028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924</v>
      </c>
      <c r="B2644" s="277" t="s">
        <v>2006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925</v>
      </c>
      <c r="B2645" s="63" t="s">
        <v>3385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926</v>
      </c>
      <c r="B2646" s="277" t="s">
        <v>2027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927</v>
      </c>
      <c r="B2647" s="63" t="s">
        <v>3378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928</v>
      </c>
      <c r="B2648" s="63" t="s">
        <v>3367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929</v>
      </c>
      <c r="B2649" s="63" t="s">
        <v>3370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930</v>
      </c>
      <c r="B2650" s="63" t="s">
        <v>3369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932</v>
      </c>
      <c r="B2652" s="63" t="s">
        <v>3374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935</v>
      </c>
      <c r="B2655" s="63" t="s">
        <v>3372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2500</v>
      </c>
      <c r="B2656" s="63" t="s">
        <v>3371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3314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3315</v>
      </c>
      <c r="B2658" s="63" t="s">
        <v>3394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3316</v>
      </c>
      <c r="B2659" s="63" t="s">
        <v>3396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3317</v>
      </c>
      <c r="B2660" s="63" t="s">
        <v>3384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3318</v>
      </c>
      <c r="B2661" s="277" t="s">
        <v>3365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3319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3320</v>
      </c>
      <c r="B2663" s="277" t="s">
        <v>2003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3321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3322</v>
      </c>
      <c r="B2665" s="63" t="s">
        <v>3376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3323</v>
      </c>
      <c r="B2666" s="63" t="s">
        <v>3379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3324</v>
      </c>
      <c r="B2667" s="63" t="s">
        <v>3377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3325</v>
      </c>
      <c r="B2668" s="63" t="s">
        <v>3380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3326</v>
      </c>
      <c r="B2669" s="63" t="s">
        <v>3397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3327</v>
      </c>
      <c r="B2670" s="63" t="s">
        <v>3381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3328</v>
      </c>
      <c r="B2671" s="63" t="s">
        <v>3373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3329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3330</v>
      </c>
      <c r="B2673" s="277" t="s">
        <v>3364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3331</v>
      </c>
      <c r="B2674" s="63" t="s">
        <v>3368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3332</v>
      </c>
      <c r="B2675" s="63" t="s">
        <v>3398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3333</v>
      </c>
      <c r="B2676" s="63" t="s">
        <v>3375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3334</v>
      </c>
      <c r="B2677" s="63" t="s">
        <v>3382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3335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3336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3337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4128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4129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4130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2655</v>
      </c>
      <c r="S2690" s="21" t="s">
        <v>1776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2491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5073</v>
      </c>
      <c r="S2693" t="s">
        <v>1777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1777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1777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1776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2656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1777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2007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277</v>
      </c>
      <c r="B2722" s="277" t="s">
        <v>2024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1777</v>
      </c>
      <c r="T2722" s="277"/>
      <c r="U2722" s="63"/>
      <c r="V2722" s="345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58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745</v>
      </c>
      <c r="B2728" s="277" t="s">
        <v>2005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58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750</v>
      </c>
      <c r="B2730" s="277" t="s">
        <v>2002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58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5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5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5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785</v>
      </c>
      <c r="B2740" s="277" t="s">
        <v>2010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58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787</v>
      </c>
      <c r="B2742" s="277" t="s">
        <v>2051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5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797</v>
      </c>
      <c r="B2746" s="277" t="s">
        <v>2023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5"/>
      <c r="W2746" s="337"/>
      <c r="X2746" s="63"/>
    </row>
    <row r="2747" spans="1:24" ht="15">
      <c r="A2747" s="28" t="s">
        <v>798</v>
      </c>
      <c r="B2747" s="277" t="s">
        <v>2008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896</v>
      </c>
      <c r="B2750" s="277" t="s">
        <v>2049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6"/>
      <c r="W2750" s="337"/>
      <c r="X2750" s="63"/>
    </row>
    <row r="2751" spans="1:24" ht="15">
      <c r="A2751" s="28" t="s">
        <v>897</v>
      </c>
      <c r="B2751" s="63" t="s">
        <v>3372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1777</v>
      </c>
      <c r="T2751" s="63"/>
      <c r="U2751" s="63"/>
      <c r="V2751" s="358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5"/>
      <c r="W2752" s="337"/>
      <c r="X2752" s="63"/>
    </row>
    <row r="2753" spans="1:24" ht="15">
      <c r="A2753" s="28" t="s">
        <v>899</v>
      </c>
      <c r="B2753" s="277" t="s">
        <v>2001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6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903</v>
      </c>
      <c r="B2757" s="277" t="s">
        <v>2009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904</v>
      </c>
      <c r="B2758" s="63" t="s">
        <v>3371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5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906</v>
      </c>
      <c r="B2760" s="277" t="s">
        <v>2006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907</v>
      </c>
      <c r="B2761" s="63" t="s">
        <v>3374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58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909</v>
      </c>
      <c r="B2763" s="277" t="s">
        <v>2156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5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5"/>
      <c r="W2765" s="337"/>
      <c r="X2765" s="63"/>
    </row>
    <row r="2766" spans="1:24" ht="15">
      <c r="A2766" s="28" t="s">
        <v>912</v>
      </c>
      <c r="B2766" s="63" t="s">
        <v>3366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5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914</v>
      </c>
      <c r="B2768" s="63" t="s">
        <v>3369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5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918</v>
      </c>
      <c r="B2772" s="63" t="s">
        <v>3384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919</v>
      </c>
      <c r="B2773" s="63" t="s">
        <v>3376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920</v>
      </c>
      <c r="B2774" s="63" t="s">
        <v>3381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921</v>
      </c>
      <c r="B2775" s="277" t="s">
        <v>2025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924</v>
      </c>
      <c r="B2778" s="63" t="s">
        <v>3368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926</v>
      </c>
      <c r="B2780" s="277" t="s">
        <v>2029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927</v>
      </c>
      <c r="B2781" s="277" t="s">
        <v>3364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928</v>
      </c>
      <c r="B2782" s="277" t="s">
        <v>2027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929</v>
      </c>
      <c r="B2783" s="63" t="s">
        <v>3373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930</v>
      </c>
      <c r="B2784" s="63" t="s">
        <v>3398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933</v>
      </c>
      <c r="B2787" s="63" t="s">
        <v>3382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934</v>
      </c>
      <c r="B2788" s="63" t="s">
        <v>3370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935</v>
      </c>
      <c r="B2789" s="63" t="s">
        <v>3378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2500</v>
      </c>
      <c r="B2790" s="277" t="s">
        <v>3365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3314</v>
      </c>
      <c r="B2791" s="277" t="s">
        <v>4496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3315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3316</v>
      </c>
      <c r="B2793" s="277" t="s">
        <v>2022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3317</v>
      </c>
      <c r="B2794" s="277" t="s">
        <v>2052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3318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3319</v>
      </c>
      <c r="B2796" s="277" t="s">
        <v>2003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3320</v>
      </c>
      <c r="B2797" s="277" t="s">
        <v>2017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3321</v>
      </c>
      <c r="B2798" s="277" t="s">
        <v>2026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3322</v>
      </c>
      <c r="B2799" s="63" t="s">
        <v>3396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3323</v>
      </c>
      <c r="B2800" s="63" t="s">
        <v>3385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3324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3325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3326</v>
      </c>
      <c r="B2803" s="63" t="s">
        <v>3377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3327</v>
      </c>
      <c r="B2804" s="63" t="s">
        <v>3394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3328</v>
      </c>
      <c r="B2805" s="63" t="s">
        <v>3375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3329</v>
      </c>
      <c r="B2806" s="63" t="s">
        <v>3367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3330</v>
      </c>
      <c r="B2807" s="63" t="s">
        <v>3393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3331</v>
      </c>
      <c r="B2808" s="63" t="s">
        <v>3380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3332</v>
      </c>
      <c r="B2809" s="63" t="s">
        <v>3397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3333</v>
      </c>
      <c r="B2810" s="277" t="s">
        <v>2028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3334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3335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3336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3337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4128</v>
      </c>
      <c r="B2815" s="63" t="s">
        <v>3379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4129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4130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1200</v>
      </c>
      <c r="S2824" t="s">
        <v>365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2697</v>
      </c>
      <c r="S2825" t="s">
        <v>1839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2477</v>
      </c>
      <c r="S2826" t="s">
        <v>1839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5530</v>
      </c>
      <c r="S2827" t="s">
        <v>365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372</v>
      </c>
      <c r="S2828" t="s">
        <v>1778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295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1199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 t="shared" si="84"/>
        <v>19188.550000000003</v>
      </c>
      <c r="P2831" t="s">
        <v>1838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284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1201</v>
      </c>
      <c r="S2833" t="s">
        <v>1778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334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2478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293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358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300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294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294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354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284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 t="shared" si="84"/>
        <v>14061.549999999997</v>
      </c>
      <c r="P2844" t="s">
        <v>298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 t="shared" si="84"/>
        <v>13797</v>
      </c>
      <c r="P2845" t="s">
        <v>282</v>
      </c>
      <c r="S2845" s="21" t="s">
        <v>1778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298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298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289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 t="shared" si="84"/>
        <v>11691.400000000001</v>
      </c>
      <c r="P2851" t="s">
        <v>335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294</v>
      </c>
      <c r="T2853" s="277"/>
      <c r="U2853" s="63"/>
      <c r="V2853" s="346"/>
      <c r="W2853" s="337"/>
      <c r="X2853" s="63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288</v>
      </c>
      <c r="T2854" s="277"/>
      <c r="U2854" s="63"/>
      <c r="V2854" s="346"/>
      <c r="W2854" s="337"/>
      <c r="X2854" s="63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323</v>
      </c>
      <c r="T2860" s="63"/>
      <c r="U2860" s="63"/>
      <c r="V2860" s="345"/>
      <c r="W2860" s="337"/>
      <c r="X2860" s="63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294</v>
      </c>
      <c r="T2862" s="63"/>
      <c r="U2862" s="63"/>
      <c r="V2862" s="358"/>
      <c r="W2862" s="337"/>
      <c r="X2862" s="63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284</v>
      </c>
      <c r="T2863" s="63"/>
      <c r="U2863" s="63"/>
      <c r="V2863" s="358"/>
      <c r="W2863" s="337"/>
      <c r="X2863" s="63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 t="shared" si="85"/>
        <v>9290.4000000000033</v>
      </c>
      <c r="P2864" t="s">
        <v>306</v>
      </c>
      <c r="T2864" s="63"/>
      <c r="U2864" s="63"/>
      <c r="V2864" s="358"/>
      <c r="W2864" s="337"/>
      <c r="X2864" s="63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284</v>
      </c>
      <c r="T2865" s="225"/>
      <c r="U2865" s="63"/>
      <c r="V2865" s="345"/>
      <c r="W2865" s="337"/>
      <c r="X2865" s="63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289</v>
      </c>
      <c r="T2866" s="63"/>
      <c r="U2866" s="63"/>
      <c r="V2866" s="358"/>
      <c r="W2866" s="337"/>
      <c r="X2866" s="63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761</v>
      </c>
      <c r="B2868" s="277" t="s">
        <v>2007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283</v>
      </c>
      <c r="T2868" s="277"/>
      <c r="U2868" s="63"/>
      <c r="V2868" s="345"/>
      <c r="W2868" s="337"/>
      <c r="X2868" s="63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301</v>
      </c>
      <c r="T2869" s="63"/>
      <c r="U2869" s="63"/>
      <c r="V2869" s="345"/>
      <c r="W2869" s="337"/>
      <c r="X2869" s="63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293</v>
      </c>
      <c r="T2874" s="63"/>
      <c r="U2874" s="63"/>
      <c r="V2874" s="358"/>
      <c r="W2874" s="337"/>
      <c r="X2874" s="63"/>
    </row>
    <row r="2875" spans="1:24" ht="15">
      <c r="A2875" s="28" t="s">
        <v>786</v>
      </c>
      <c r="B2875" s="277" t="s">
        <v>2001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289</v>
      </c>
      <c r="T2875" s="277"/>
      <c r="U2875" s="63"/>
      <c r="V2875" s="345"/>
      <c r="W2875" s="337"/>
      <c r="X2875" s="63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793</v>
      </c>
      <c r="B2877" s="277" t="s">
        <v>2009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794</v>
      </c>
      <c r="B2878" s="277" t="s">
        <v>2017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293</v>
      </c>
      <c r="T2878" s="63"/>
      <c r="U2878" s="63"/>
      <c r="V2878" s="358"/>
      <c r="W2878" s="337"/>
      <c r="X2878" s="63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797</v>
      </c>
      <c r="B2880" s="277" t="s">
        <v>2005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 t="shared" si="85"/>
        <v>7934.2999999999975</v>
      </c>
      <c r="P2881" t="s">
        <v>325</v>
      </c>
      <c r="S2881" s="21" t="s">
        <v>1778</v>
      </c>
      <c r="T2881" s="277"/>
      <c r="U2881" s="63"/>
      <c r="V2881" s="345"/>
      <c r="W2881" s="337"/>
      <c r="X2881" s="63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282</v>
      </c>
      <c r="S2887" s="21" t="s">
        <v>1778</v>
      </c>
      <c r="T2887" s="277"/>
      <c r="U2887" s="63"/>
      <c r="V2887" s="346"/>
      <c r="W2887" s="337"/>
      <c r="X2887" s="63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 t="shared" si="86"/>
        <v>6615.75</v>
      </c>
      <c r="P2889" t="s">
        <v>285</v>
      </c>
      <c r="T2889" s="277"/>
      <c r="U2889" s="63"/>
      <c r="V2889" s="345"/>
      <c r="W2889" s="337"/>
      <c r="X2889" s="63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903</v>
      </c>
      <c r="B2891" s="277" t="s">
        <v>2002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906</v>
      </c>
      <c r="B2894" s="277" t="s">
        <v>2010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907</v>
      </c>
      <c r="B2895" s="277" t="s">
        <v>2025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293</v>
      </c>
      <c r="T2895" s="63"/>
      <c r="U2895" s="63"/>
      <c r="V2895" s="358"/>
      <c r="W2895" s="337"/>
      <c r="X2895" s="63"/>
    </row>
    <row r="2896" spans="1:24" ht="15">
      <c r="A2896" s="28" t="s">
        <v>908</v>
      </c>
      <c r="B2896" s="277" t="s">
        <v>2022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285</v>
      </c>
      <c r="T2896" s="277"/>
      <c r="U2896" s="63"/>
      <c r="V2896" s="345"/>
      <c r="W2896" s="337"/>
      <c r="X2896" s="63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910</v>
      </c>
      <c r="B2898" s="277" t="s">
        <v>2008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911</v>
      </c>
      <c r="B2899" s="277" t="s">
        <v>2006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912</v>
      </c>
      <c r="B2900" s="277" t="s">
        <v>2024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294</v>
      </c>
      <c r="T2900" s="277"/>
      <c r="U2900" s="63"/>
      <c r="V2900" s="345"/>
      <c r="W2900" s="337"/>
      <c r="X2900" s="63"/>
    </row>
    <row r="2901" spans="1:24" ht="15">
      <c r="A2901" s="28" t="s">
        <v>913</v>
      </c>
      <c r="B2901" s="277" t="s">
        <v>2156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914</v>
      </c>
      <c r="B2902" s="277" t="s">
        <v>4496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 t="shared" si="86"/>
        <v>4352.0000000000018</v>
      </c>
      <c r="P2903" t="s">
        <v>289</v>
      </c>
      <c r="T2903" s="63"/>
      <c r="U2903" s="63"/>
      <c r="V2903" s="345"/>
      <c r="W2903" s="337"/>
      <c r="X2903" s="63"/>
    </row>
    <row r="2904" spans="1:24" ht="15">
      <c r="A2904" s="28" t="s">
        <v>916</v>
      </c>
      <c r="B2904" s="277" t="s">
        <v>2026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918</v>
      </c>
      <c r="B2906" s="277" t="s">
        <v>2049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919</v>
      </c>
      <c r="B2907" s="277" t="s">
        <v>2029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920</v>
      </c>
      <c r="B2908" s="277" t="s">
        <v>2028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 t="shared" si="86"/>
        <v>3241.7000000000007</v>
      </c>
      <c r="P2908" t="s">
        <v>284</v>
      </c>
      <c r="T2908" s="63"/>
      <c r="U2908" s="63"/>
      <c r="V2908" s="345"/>
      <c r="W2908" s="337"/>
      <c r="X2908" s="63"/>
    </row>
    <row r="2909" spans="1:24" ht="15">
      <c r="A2909" s="28" t="s">
        <v>921</v>
      </c>
      <c r="B2909" s="277" t="s">
        <v>2051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922</v>
      </c>
      <c r="B2910" s="277" t="s">
        <v>2052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923</v>
      </c>
      <c r="B2911" s="277" t="s">
        <v>2003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924</v>
      </c>
      <c r="B2912" s="63" t="s">
        <v>3376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925</v>
      </c>
      <c r="B2913" s="63" t="s">
        <v>3366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926</v>
      </c>
      <c r="B2914" s="277" t="s">
        <v>2023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927</v>
      </c>
      <c r="B2915" s="63" t="s">
        <v>3393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929</v>
      </c>
      <c r="B2917" s="63" t="s">
        <v>3374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931</v>
      </c>
      <c r="B2919" s="277" t="s">
        <v>3364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932</v>
      </c>
      <c r="B2920" s="63" t="s">
        <v>3368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934</v>
      </c>
      <c r="B2922" s="63" t="s">
        <v>3373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935</v>
      </c>
      <c r="B2923" s="63" t="s">
        <v>3385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2500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 t="shared" si="87"/>
        <v>1932.7999999999956</v>
      </c>
    </row>
    <row r="2925" spans="1:24" ht="15">
      <c r="A2925" s="28" t="s">
        <v>3314</v>
      </c>
      <c r="B2925" s="63" t="s">
        <v>3382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3315</v>
      </c>
      <c r="B2926" s="63" t="s">
        <v>3379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3316</v>
      </c>
      <c r="B2927" s="277" t="s">
        <v>2027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 t="shared" si="87"/>
        <v>1802.4999999999982</v>
      </c>
    </row>
    <row r="2928" spans="1:24" ht="15">
      <c r="A2928" s="28" t="s">
        <v>3317</v>
      </c>
      <c r="B2928" s="63" t="s">
        <v>3371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3318</v>
      </c>
      <c r="B2929" s="63" t="s">
        <v>3398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3319</v>
      </c>
      <c r="B2930" s="63" t="s">
        <v>3369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3320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 t="shared" si="87"/>
        <v>1663.8</v>
      </c>
    </row>
    <row r="2932" spans="1:14" ht="15">
      <c r="A2932" s="28" t="s">
        <v>3321</v>
      </c>
      <c r="B2932" s="63" t="s">
        <v>3370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3322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 t="shared" si="87"/>
        <v>1607.3999999999996</v>
      </c>
    </row>
    <row r="2934" spans="1:14" ht="15">
      <c r="A2934" s="28" t="s">
        <v>3323</v>
      </c>
      <c r="B2934" s="63" t="s">
        <v>3367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3324</v>
      </c>
      <c r="B2935" s="63" t="s">
        <v>3378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3325</v>
      </c>
      <c r="B2936" s="63" t="s">
        <v>3397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3326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 t="shared" si="87"/>
        <v>1447.0000000000018</v>
      </c>
    </row>
    <row r="2938" spans="1:14" ht="15">
      <c r="A2938" s="28" t="s">
        <v>3327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3328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 t="shared" si="87"/>
        <v>1249.2</v>
      </c>
    </row>
    <row r="2940" spans="1:14" ht="15">
      <c r="A2940" s="28" t="s">
        <v>3329</v>
      </c>
      <c r="B2940" s="63" t="s">
        <v>3396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3330</v>
      </c>
      <c r="B2941" s="63" t="s">
        <v>3381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3331</v>
      </c>
      <c r="B2942" s="63" t="s">
        <v>3384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3332</v>
      </c>
      <c r="B2943" s="63" t="s">
        <v>3380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3333</v>
      </c>
      <c r="B2944" s="277" t="s">
        <v>3365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3334</v>
      </c>
      <c r="B2945" s="63" t="s">
        <v>3377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3335</v>
      </c>
      <c r="B2946" s="63" t="s">
        <v>3394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3336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 t="shared" si="87"/>
        <v>934.40000000000327</v>
      </c>
    </row>
    <row r="2948" spans="1:22" ht="15">
      <c r="A2948" s="28" t="s">
        <v>3337</v>
      </c>
      <c r="B2948" s="63" t="s">
        <v>3375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4128</v>
      </c>
      <c r="B2949" s="63" t="s">
        <v>3372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4129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 t="shared" si="87"/>
        <v>529.19999999999527</v>
      </c>
    </row>
    <row r="2951" spans="1:22" ht="15">
      <c r="A2951" s="28" t="s">
        <v>4130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1779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322</v>
      </c>
      <c r="S2961" t="s">
        <v>1779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370</v>
      </c>
      <c r="S2964" t="s">
        <v>1779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282</v>
      </c>
      <c r="S2974" t="s">
        <v>1779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799</v>
      </c>
      <c r="B3016" s="277" t="s">
        <v>2009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896</v>
      </c>
      <c r="B3018" s="277" t="s">
        <v>2002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899</v>
      </c>
      <c r="B3021" s="277" t="s">
        <v>2008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900</v>
      </c>
      <c r="B3022" s="277" t="s">
        <v>2022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902</v>
      </c>
      <c r="B3024" s="277" t="s">
        <v>2052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903</v>
      </c>
      <c r="B3025" s="277" t="s">
        <v>2005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904</v>
      </c>
      <c r="B3026" s="277" t="s">
        <v>2023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905</v>
      </c>
      <c r="B3027" s="277" t="s">
        <v>2003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906</v>
      </c>
      <c r="B3028" s="277" t="s">
        <v>2017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907</v>
      </c>
      <c r="B3029" s="277" t="s">
        <v>2024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909</v>
      </c>
      <c r="B3031" s="277" t="s">
        <v>2010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910</v>
      </c>
      <c r="B3032" s="277" t="s">
        <v>2006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913</v>
      </c>
      <c r="B3035" s="277" t="s">
        <v>4496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914</v>
      </c>
      <c r="B3036" s="277" t="s">
        <v>2025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916</v>
      </c>
      <c r="B3038" s="277" t="s">
        <v>2026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922</v>
      </c>
      <c r="B3044" s="277" t="s">
        <v>2027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925</v>
      </c>
      <c r="B3047" s="277" t="s">
        <v>2049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926</v>
      </c>
      <c r="B3048" s="277" t="s">
        <v>2051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928</v>
      </c>
      <c r="B3050" s="277" t="s">
        <v>2156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929</v>
      </c>
      <c r="B3051" s="277" t="s">
        <v>2028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930</v>
      </c>
      <c r="B3052" s="277" t="s">
        <v>2001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933</v>
      </c>
      <c r="B3055" s="277" t="s">
        <v>2029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2500</v>
      </c>
      <c r="B3058" s="277" t="s">
        <v>2007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3314</v>
      </c>
      <c r="B3059" s="63" t="s">
        <v>3376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3315</v>
      </c>
      <c r="B3060" s="63" t="s">
        <v>3370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3316</v>
      </c>
      <c r="B3061" s="63" t="s">
        <v>3369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3317</v>
      </c>
      <c r="B3062" s="63" t="s">
        <v>3385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3318</v>
      </c>
      <c r="B3063" s="63" t="s">
        <v>3384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3319</v>
      </c>
      <c r="B3064" s="63" t="s">
        <v>3372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3320</v>
      </c>
      <c r="B3065" s="63" t="s">
        <v>3366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3321</v>
      </c>
      <c r="B3066" s="63" t="s">
        <v>3397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3322</v>
      </c>
      <c r="B3067" s="277" t="s">
        <v>3365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3323</v>
      </c>
      <c r="B3068" s="63" t="s">
        <v>3381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3324</v>
      </c>
      <c r="B3069" s="63" t="s">
        <v>3378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3325</v>
      </c>
      <c r="B3070" s="63" t="s">
        <v>3393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3326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3327</v>
      </c>
      <c r="B3072" s="63" t="s">
        <v>3394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3328</v>
      </c>
      <c r="B3073" s="63" t="s">
        <v>3373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3329</v>
      </c>
      <c r="B3074" s="63" t="s">
        <v>3367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3330</v>
      </c>
      <c r="B3075" s="63" t="s">
        <v>3374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3331</v>
      </c>
      <c r="B3076" s="63" t="s">
        <v>3371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3332</v>
      </c>
      <c r="B3077" s="63" t="s">
        <v>3382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3333</v>
      </c>
      <c r="B3078" s="63" t="s">
        <v>3377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3334</v>
      </c>
      <c r="B3079" s="277" t="s">
        <v>3364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3335</v>
      </c>
      <c r="B3080" s="63" t="s">
        <v>3379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3336</v>
      </c>
      <c r="B3081" s="63" t="s">
        <v>3398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3337</v>
      </c>
      <c r="B3082" s="63" t="s">
        <v>3368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4128</v>
      </c>
      <c r="B3083" s="63" t="s">
        <v>3375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4129</v>
      </c>
      <c r="B3084" s="63" t="s">
        <v>3396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4130</v>
      </c>
      <c r="B3085" s="63" t="s">
        <v>3380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5607</v>
      </c>
      <c r="S3092" t="s">
        <v>1213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1728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295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356</v>
      </c>
      <c r="S3095" t="s">
        <v>1780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289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288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5608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315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279</v>
      </c>
      <c r="N3101" s="67">
        <f t="shared" si="90"/>
        <v>4394.7000000000062</v>
      </c>
      <c r="P3101" t="s">
        <v>2479</v>
      </c>
      <c r="S3101" s="21" t="s">
        <v>2480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279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290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279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330</v>
      </c>
      <c r="S3103" s="21" t="s">
        <v>1780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298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354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342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779</v>
      </c>
      <c r="E3107" s="9" t="s">
        <v>279</v>
      </c>
      <c r="F3107" s="9" t="s">
        <v>279</v>
      </c>
      <c r="G3107" s="9" t="s">
        <v>279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2484</v>
      </c>
      <c r="S3107" t="s">
        <v>1780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279</v>
      </c>
      <c r="L3108" s="9" t="s">
        <v>279</v>
      </c>
      <c r="N3108" s="67">
        <f t="shared" si="90"/>
        <v>3654.4999999999986</v>
      </c>
      <c r="P3108" t="s">
        <v>2481</v>
      </c>
      <c r="S3108" t="s">
        <v>2482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762</v>
      </c>
      <c r="E3109" s="9" t="s">
        <v>279</v>
      </c>
      <c r="F3109" s="9" t="s">
        <v>279</v>
      </c>
      <c r="G3109" s="9" t="s">
        <v>279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749</v>
      </c>
      <c r="E3110" s="9" t="s">
        <v>279</v>
      </c>
      <c r="F3110" s="9" t="s">
        <v>279</v>
      </c>
      <c r="G3110" s="9" t="s">
        <v>279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315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279</v>
      </c>
      <c r="F3111" s="9" t="s">
        <v>279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283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746</v>
      </c>
      <c r="E3112" s="9" t="s">
        <v>279</v>
      </c>
      <c r="F3112" s="9" t="s">
        <v>279</v>
      </c>
      <c r="G3112" s="9" t="s">
        <v>279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1841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289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763</v>
      </c>
      <c r="E3114" s="9" t="s">
        <v>279</v>
      </c>
      <c r="F3114" s="9" t="s">
        <v>279</v>
      </c>
      <c r="G3114" s="9" t="s">
        <v>279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283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288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733</v>
      </c>
      <c r="E3116" s="9" t="s">
        <v>279</v>
      </c>
      <c r="F3116" s="9" t="s">
        <v>279</v>
      </c>
      <c r="G3116" s="9" t="s">
        <v>279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293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279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279</v>
      </c>
      <c r="N3117" s="67">
        <f t="shared" si="90"/>
        <v>3233.7000000000003</v>
      </c>
      <c r="P3117" t="s">
        <v>285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279</v>
      </c>
      <c r="F3118" s="9" t="s">
        <v>279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282</v>
      </c>
      <c r="S3118" s="21" t="s">
        <v>1780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783</v>
      </c>
      <c r="E3119" s="9" t="s">
        <v>279</v>
      </c>
      <c r="F3119" s="9" t="s">
        <v>279</v>
      </c>
      <c r="G3119" s="9" t="s">
        <v>279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285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753</v>
      </c>
      <c r="E3120" s="9" t="s">
        <v>279</v>
      </c>
      <c r="F3120" s="9" t="s">
        <v>279</v>
      </c>
      <c r="G3120" s="9" t="s">
        <v>279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734</v>
      </c>
      <c r="E3121" s="9" t="s">
        <v>279</v>
      </c>
      <c r="F3121" s="9" t="s">
        <v>279</v>
      </c>
      <c r="G3121" s="9" t="s">
        <v>279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275</v>
      </c>
      <c r="B3122" s="63" t="s">
        <v>748</v>
      </c>
      <c r="E3122" s="9" t="s">
        <v>279</v>
      </c>
      <c r="F3122" s="9" t="s">
        <v>279</v>
      </c>
      <c r="G3122" s="9" t="s">
        <v>279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285</v>
      </c>
      <c r="T3122" s="277"/>
      <c r="U3122" s="63"/>
      <c r="V3122" s="346"/>
      <c r="W3122" s="337"/>
      <c r="X3122" s="63"/>
    </row>
    <row r="3123" spans="1:24" ht="15">
      <c r="A3123" s="28" t="s">
        <v>276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279</v>
      </c>
      <c r="K3123" s="9" t="s">
        <v>279</v>
      </c>
      <c r="L3123" s="9" t="s">
        <v>279</v>
      </c>
      <c r="N3123" s="67">
        <f t="shared" si="90"/>
        <v>2960.7999999999984</v>
      </c>
      <c r="P3123" t="s">
        <v>283</v>
      </c>
      <c r="T3123" s="63"/>
      <c r="U3123" s="63"/>
      <c r="V3123" s="345"/>
      <c r="W3123" s="337"/>
      <c r="X3123" s="63"/>
    </row>
    <row r="3124" spans="1:24" ht="15">
      <c r="A3124" s="28" t="s">
        <v>277</v>
      </c>
      <c r="B3124" s="229" t="s">
        <v>1647</v>
      </c>
      <c r="C3124" s="3"/>
      <c r="D3124" s="3"/>
      <c r="E3124" s="9" t="s">
        <v>279</v>
      </c>
      <c r="F3124" s="9" t="s">
        <v>279</v>
      </c>
      <c r="G3124" s="9" t="s">
        <v>279</v>
      </c>
      <c r="H3124" s="9" t="s">
        <v>279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5609</v>
      </c>
      <c r="T3124" s="277"/>
      <c r="U3124" s="63"/>
      <c r="V3124" s="345"/>
      <c r="W3124" s="337"/>
      <c r="X3124" s="63"/>
    </row>
    <row r="3125" spans="1:24" ht="15">
      <c r="A3125" s="28" t="s">
        <v>278</v>
      </c>
      <c r="B3125" s="63" t="s">
        <v>738</v>
      </c>
      <c r="E3125" s="9" t="s">
        <v>279</v>
      </c>
      <c r="F3125" s="9" t="s">
        <v>279</v>
      </c>
      <c r="G3125" s="9" t="s">
        <v>279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735</v>
      </c>
      <c r="B3126" s="63" t="s">
        <v>790</v>
      </c>
      <c r="E3126" s="9" t="s">
        <v>279</v>
      </c>
      <c r="F3126" s="9" t="s">
        <v>279</v>
      </c>
      <c r="G3126" s="9" t="s">
        <v>279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736</v>
      </c>
      <c r="B3127" s="229" t="s">
        <v>1660</v>
      </c>
      <c r="C3127" s="3"/>
      <c r="D3127" s="3"/>
      <c r="E3127" s="9" t="s">
        <v>279</v>
      </c>
      <c r="F3127" s="9" t="s">
        <v>279</v>
      </c>
      <c r="G3127" s="9" t="s">
        <v>279</v>
      </c>
      <c r="H3127" s="9" t="s">
        <v>279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737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279</v>
      </c>
      <c r="L3128" s="9" t="s">
        <v>279</v>
      </c>
      <c r="N3128" s="67">
        <f t="shared" si="91"/>
        <v>2837.0999999999967</v>
      </c>
      <c r="P3128" t="s">
        <v>302</v>
      </c>
      <c r="S3128" t="s">
        <v>1780</v>
      </c>
      <c r="T3128" s="63"/>
      <c r="U3128" s="63"/>
      <c r="V3128" s="345"/>
      <c r="W3128" s="337"/>
      <c r="X3128" s="63"/>
    </row>
    <row r="3129" spans="1:24" ht="15">
      <c r="A3129" s="28" t="s">
        <v>739</v>
      </c>
      <c r="B3129" s="229" t="s">
        <v>1654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745</v>
      </c>
      <c r="B3130" s="225" t="s">
        <v>1662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289</v>
      </c>
      <c r="T3130" s="63"/>
      <c r="U3130" s="63"/>
      <c r="V3130" s="358"/>
      <c r="W3130" s="337"/>
      <c r="X3130" s="63"/>
    </row>
    <row r="3131" spans="1:24" ht="15">
      <c r="A3131" s="28" t="s">
        <v>747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293</v>
      </c>
      <c r="T3131" s="63"/>
      <c r="U3131" s="63"/>
      <c r="V3131" s="358"/>
      <c r="W3131" s="337"/>
      <c r="X3131" s="63"/>
    </row>
    <row r="3132" spans="1:24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288</v>
      </c>
      <c r="T3133" s="225"/>
      <c r="U3133" s="63"/>
      <c r="V3133" s="345"/>
      <c r="W3133" s="337"/>
      <c r="X3133" s="63"/>
    </row>
    <row r="3134" spans="1:24" ht="15">
      <c r="A3134" s="28" t="s">
        <v>754</v>
      </c>
      <c r="B3134" s="63" t="s">
        <v>764</v>
      </c>
      <c r="E3134" s="9" t="s">
        <v>279</v>
      </c>
      <c r="F3134" s="9" t="s">
        <v>279</v>
      </c>
      <c r="G3134" s="9" t="s">
        <v>279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282</v>
      </c>
      <c r="S3134" s="21" t="s">
        <v>1780</v>
      </c>
      <c r="T3134" s="63"/>
      <c r="U3134" s="63"/>
      <c r="V3134" s="358"/>
      <c r="W3134" s="337"/>
      <c r="X3134" s="63"/>
    </row>
    <row r="3135" spans="1:24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342</v>
      </c>
      <c r="T3135" s="277"/>
      <c r="U3135" s="63"/>
      <c r="V3135" s="345"/>
      <c r="W3135" s="337"/>
      <c r="X3135" s="63"/>
    </row>
    <row r="3136" spans="1:24" ht="15">
      <c r="A3136" s="28" t="s">
        <v>761</v>
      </c>
      <c r="B3136" s="63" t="s">
        <v>771</v>
      </c>
      <c r="E3136" s="9" t="s">
        <v>279</v>
      </c>
      <c r="F3136" s="9" t="s">
        <v>279</v>
      </c>
      <c r="G3136" s="9" t="s">
        <v>279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765</v>
      </c>
      <c r="B3137" s="229" t="s">
        <v>1652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284</v>
      </c>
      <c r="T3137" s="63"/>
      <c r="U3137" s="63"/>
      <c r="V3137" s="345"/>
      <c r="W3137" s="337"/>
      <c r="X3137" s="63"/>
    </row>
    <row r="3138" spans="1:24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767</v>
      </c>
      <c r="B3139" s="63" t="s">
        <v>782</v>
      </c>
      <c r="E3139" s="9" t="s">
        <v>279</v>
      </c>
      <c r="F3139" s="9" t="s">
        <v>279</v>
      </c>
      <c r="G3139" s="9" t="s">
        <v>279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773</v>
      </c>
      <c r="B3140" s="229" t="s">
        <v>1659</v>
      </c>
      <c r="C3140" s="3"/>
      <c r="D3140" s="3"/>
      <c r="E3140" s="9" t="s">
        <v>279</v>
      </c>
      <c r="F3140" s="9" t="s">
        <v>279</v>
      </c>
      <c r="G3140" s="9" t="s">
        <v>279</v>
      </c>
      <c r="H3140" s="9" t="s">
        <v>279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781</v>
      </c>
      <c r="B3141" s="28" t="s">
        <v>728</v>
      </c>
      <c r="E3141" s="9" t="s">
        <v>279</v>
      </c>
      <c r="F3141" s="9" t="s">
        <v>279</v>
      </c>
      <c r="G3141" s="9" t="s">
        <v>279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785</v>
      </c>
      <c r="B3142" s="229" t="s">
        <v>1643</v>
      </c>
      <c r="C3142" s="3"/>
      <c r="D3142" s="3"/>
      <c r="E3142" s="9" t="s">
        <v>279</v>
      </c>
      <c r="F3142" s="9" t="s">
        <v>279</v>
      </c>
      <c r="G3142" s="9" t="s">
        <v>279</v>
      </c>
      <c r="H3142" s="9" t="s">
        <v>279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786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279</v>
      </c>
      <c r="K3143" s="9" t="s">
        <v>279</v>
      </c>
      <c r="L3143" s="9" t="s">
        <v>279</v>
      </c>
      <c r="N3143" s="67">
        <f t="shared" si="91"/>
        <v>2246.8499999999963</v>
      </c>
      <c r="P3143" t="s">
        <v>284</v>
      </c>
      <c r="T3143" s="277"/>
      <c r="U3143" s="63"/>
      <c r="V3143" s="345"/>
      <c r="W3143" s="337"/>
      <c r="X3143" s="63"/>
    </row>
    <row r="3144" spans="1:24" ht="15">
      <c r="A3144" s="28" t="s">
        <v>787</v>
      </c>
      <c r="B3144" s="63" t="s">
        <v>153</v>
      </c>
      <c r="E3144" s="9" t="s">
        <v>279</v>
      </c>
      <c r="F3144" s="9" t="s">
        <v>279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793</v>
      </c>
      <c r="B3145" s="63" t="s">
        <v>796</v>
      </c>
      <c r="E3145" s="9" t="s">
        <v>279</v>
      </c>
      <c r="F3145" s="9" t="s">
        <v>279</v>
      </c>
      <c r="G3145" s="9" t="s">
        <v>279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293</v>
      </c>
      <c r="T3145" s="63"/>
      <c r="U3145" s="63"/>
      <c r="V3145" s="345"/>
      <c r="W3145" s="337"/>
      <c r="X3145" s="63"/>
    </row>
    <row r="3146" spans="1:24" ht="15">
      <c r="A3146" s="28" t="s">
        <v>794</v>
      </c>
      <c r="B3146" s="229" t="s">
        <v>1655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795</v>
      </c>
      <c r="B3147" s="229" t="s">
        <v>1661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800.79999999999927</v>
      </c>
      <c r="J3147" s="217">
        <v>564.99999999999636</v>
      </c>
      <c r="K3147" s="9">
        <v>715.69999999999891</v>
      </c>
      <c r="L3147" s="9" t="s">
        <v>279</v>
      </c>
      <c r="N3147" s="67">
        <f t="shared" si="91"/>
        <v>2081.4999999999945</v>
      </c>
      <c r="P3147" t="s">
        <v>288</v>
      </c>
      <c r="T3147" s="63"/>
      <c r="U3147" s="63"/>
      <c r="V3147" s="358"/>
      <c r="W3147" s="337"/>
      <c r="X3147" s="63"/>
    </row>
    <row r="3148" spans="1:24" ht="15">
      <c r="A3148" s="28" t="s">
        <v>797</v>
      </c>
      <c r="B3148" s="229" t="s">
        <v>1644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798</v>
      </c>
      <c r="B3149" s="63" t="s">
        <v>755</v>
      </c>
      <c r="E3149" s="9" t="s">
        <v>279</v>
      </c>
      <c r="F3149" s="9" t="s">
        <v>279</v>
      </c>
      <c r="G3149" s="9" t="s">
        <v>279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799</v>
      </c>
      <c r="B3150" s="229" t="s">
        <v>1657</v>
      </c>
      <c r="C3150" s="3"/>
      <c r="D3150" s="3"/>
      <c r="E3150" s="9" t="s">
        <v>279</v>
      </c>
      <c r="F3150" s="9" t="s">
        <v>279</v>
      </c>
      <c r="G3150" s="9" t="s">
        <v>279</v>
      </c>
      <c r="H3150" s="9" t="s">
        <v>279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802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279</v>
      </c>
      <c r="I3151" s="9" t="s">
        <v>279</v>
      </c>
      <c r="J3151" s="217">
        <v>585.90000000000146</v>
      </c>
      <c r="K3151" s="9" t="s">
        <v>279</v>
      </c>
      <c r="L3151" s="9" t="s">
        <v>279</v>
      </c>
      <c r="N3151" s="67">
        <f t="shared" si="91"/>
        <v>1985.1000000000013</v>
      </c>
      <c r="P3151" t="s">
        <v>286</v>
      </c>
      <c r="T3151" s="225"/>
      <c r="U3151" s="63"/>
      <c r="V3151" s="345"/>
      <c r="W3151" s="337"/>
      <c r="X3151" s="63"/>
    </row>
    <row r="3152" spans="1:24" ht="15">
      <c r="A3152" s="28" t="s">
        <v>896</v>
      </c>
      <c r="B3152" s="229" t="s">
        <v>1656</v>
      </c>
      <c r="C3152" s="3"/>
      <c r="D3152" s="3"/>
      <c r="E3152" s="9" t="s">
        <v>279</v>
      </c>
      <c r="F3152" s="9" t="s">
        <v>279</v>
      </c>
      <c r="G3152" s="9" t="s">
        <v>279</v>
      </c>
      <c r="H3152" s="9" t="s">
        <v>279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897</v>
      </c>
      <c r="B3153" s="63" t="s">
        <v>788</v>
      </c>
      <c r="E3153" s="9" t="s">
        <v>279</v>
      </c>
      <c r="F3153" s="9" t="s">
        <v>279</v>
      </c>
      <c r="G3153" s="9" t="s">
        <v>279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898</v>
      </c>
      <c r="B3154" s="63" t="s">
        <v>156</v>
      </c>
      <c r="E3154" s="9" t="s">
        <v>279</v>
      </c>
      <c r="F3154" s="9" t="s">
        <v>279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279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899</v>
      </c>
      <c r="B3155" s="63" t="s">
        <v>158</v>
      </c>
      <c r="E3155" s="9" t="s">
        <v>279</v>
      </c>
      <c r="F3155" s="9" t="s">
        <v>279</v>
      </c>
      <c r="G3155" s="9">
        <v>394.1</v>
      </c>
      <c r="H3155" s="217">
        <v>657.30000000000109</v>
      </c>
      <c r="I3155" s="9">
        <v>661.39999999999964</v>
      </c>
      <c r="J3155" s="9" t="s">
        <v>279</v>
      </c>
      <c r="K3155" s="9" t="s">
        <v>279</v>
      </c>
      <c r="L3155" s="9" t="s">
        <v>279</v>
      </c>
      <c r="N3155" s="67">
        <f t="shared" si="91"/>
        <v>1712.8000000000006</v>
      </c>
      <c r="P3155" t="s">
        <v>298</v>
      </c>
      <c r="T3155" s="277"/>
      <c r="U3155" s="63"/>
      <c r="V3155" s="346"/>
      <c r="W3155" s="337"/>
      <c r="X3155" s="63"/>
    </row>
    <row r="3156" spans="1:24" ht="15">
      <c r="A3156" s="28" t="s">
        <v>900</v>
      </c>
      <c r="B3156" s="277" t="s">
        <v>2007</v>
      </c>
      <c r="C3156" s="3"/>
      <c r="D3156" s="3"/>
      <c r="E3156" s="9" t="s">
        <v>279</v>
      </c>
      <c r="F3156" s="9" t="s">
        <v>279</v>
      </c>
      <c r="G3156" s="9" t="s">
        <v>279</v>
      </c>
      <c r="H3156" s="9" t="s">
        <v>279</v>
      </c>
      <c r="I3156" s="9" t="s">
        <v>279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901</v>
      </c>
      <c r="B3157" s="277" t="s">
        <v>2010</v>
      </c>
      <c r="C3157" s="3"/>
      <c r="D3157" s="3"/>
      <c r="E3157" s="9" t="s">
        <v>279</v>
      </c>
      <c r="F3157" s="9" t="s">
        <v>279</v>
      </c>
      <c r="G3157" s="9" t="s">
        <v>279</v>
      </c>
      <c r="H3157" s="9" t="s">
        <v>279</v>
      </c>
      <c r="I3157" s="9" t="s">
        <v>279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902</v>
      </c>
      <c r="B3158" s="277" t="s">
        <v>4496</v>
      </c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 t="s">
        <v>279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293</v>
      </c>
      <c r="T3158" s="63"/>
      <c r="U3158" s="63"/>
      <c r="V3158" s="358"/>
      <c r="W3158" s="337"/>
      <c r="X3158" s="63"/>
    </row>
    <row r="3159" spans="1:24" ht="15">
      <c r="A3159" s="28" t="s">
        <v>903</v>
      </c>
      <c r="B3159" s="277" t="s">
        <v>2017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904</v>
      </c>
      <c r="B3160" s="277" t="s">
        <v>2001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905</v>
      </c>
      <c r="B3161" s="277" t="s">
        <v>2029</v>
      </c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 t="s">
        <v>279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283</v>
      </c>
      <c r="T3161" s="63"/>
      <c r="U3161" s="63"/>
      <c r="V3161" s="345"/>
      <c r="W3161" s="337"/>
      <c r="X3161" s="63"/>
    </row>
    <row r="3162" spans="1:24" ht="15">
      <c r="A3162" s="28" t="s">
        <v>906</v>
      </c>
      <c r="B3162" s="277" t="s">
        <v>2023</v>
      </c>
      <c r="E3162" s="9" t="s">
        <v>279</v>
      </c>
      <c r="F3162" s="9" t="s">
        <v>279</v>
      </c>
      <c r="G3162" s="9" t="s">
        <v>279</v>
      </c>
      <c r="H3162" s="9" t="s">
        <v>279</v>
      </c>
      <c r="I3162" s="9" t="s">
        <v>279</v>
      </c>
      <c r="J3162" s="9" t="s">
        <v>279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907</v>
      </c>
      <c r="B3163" s="277" t="s">
        <v>2005</v>
      </c>
      <c r="C3163" s="3"/>
      <c r="D3163" s="3"/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908</v>
      </c>
      <c r="B3164" s="277" t="s">
        <v>2009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909</v>
      </c>
      <c r="B3165" s="63" t="s">
        <v>744</v>
      </c>
      <c r="E3165" s="9" t="s">
        <v>279</v>
      </c>
      <c r="F3165" s="9" t="s">
        <v>279</v>
      </c>
      <c r="G3165" s="9" t="s">
        <v>279</v>
      </c>
      <c r="H3165" s="9">
        <v>189.40000000000327</v>
      </c>
      <c r="I3165" s="217">
        <v>1020.4999999999982</v>
      </c>
      <c r="J3165" s="9" t="s">
        <v>279</v>
      </c>
      <c r="K3165" s="9" t="s">
        <v>279</v>
      </c>
      <c r="L3165" s="9" t="s">
        <v>279</v>
      </c>
      <c r="N3165" s="67">
        <f t="shared" si="92"/>
        <v>1209.9000000000015</v>
      </c>
      <c r="P3165" t="s">
        <v>298</v>
      </c>
      <c r="T3165" s="277"/>
      <c r="U3165" s="63"/>
      <c r="V3165" s="345"/>
      <c r="W3165" s="337"/>
      <c r="X3165" s="63"/>
    </row>
    <row r="3166" spans="1:24" ht="15">
      <c r="A3166" s="28" t="s">
        <v>910</v>
      </c>
      <c r="B3166" s="63" t="s">
        <v>769</v>
      </c>
      <c r="E3166" s="9" t="s">
        <v>279</v>
      </c>
      <c r="F3166" s="9" t="s">
        <v>279</v>
      </c>
      <c r="G3166" s="9" t="s">
        <v>279</v>
      </c>
      <c r="H3166" s="217">
        <v>680.05000000000473</v>
      </c>
      <c r="I3166" s="9">
        <v>482.84999999999945</v>
      </c>
      <c r="J3166" s="9" t="s">
        <v>279</v>
      </c>
      <c r="K3166" s="9" t="s">
        <v>279</v>
      </c>
      <c r="L3166" s="9" t="s">
        <v>279</v>
      </c>
      <c r="N3166" s="67">
        <f t="shared" si="92"/>
        <v>1162.9000000000042</v>
      </c>
      <c r="P3166" t="s">
        <v>285</v>
      </c>
      <c r="T3166" s="63"/>
      <c r="U3166" s="63"/>
      <c r="V3166" s="345"/>
      <c r="W3166" s="337"/>
      <c r="X3166" s="63"/>
    </row>
    <row r="3167" spans="1:24" ht="15">
      <c r="A3167" s="28" t="s">
        <v>911</v>
      </c>
      <c r="B3167" s="277" t="s">
        <v>2008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509.80000000000291</v>
      </c>
      <c r="K3167" s="9">
        <v>621.09999999999309</v>
      </c>
      <c r="L3167" s="9" t="s">
        <v>279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912</v>
      </c>
      <c r="B3168" s="277" t="s">
        <v>2002</v>
      </c>
      <c r="C3168" s="3"/>
      <c r="D3168" s="3"/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913</v>
      </c>
      <c r="B3169" s="277" t="s">
        <v>2026</v>
      </c>
      <c r="E3169" s="9" t="s">
        <v>279</v>
      </c>
      <c r="F3169" s="9" t="s">
        <v>279</v>
      </c>
      <c r="G3169" s="9" t="s">
        <v>279</v>
      </c>
      <c r="H3169" s="9" t="s">
        <v>279</v>
      </c>
      <c r="I3169" s="9" t="s">
        <v>279</v>
      </c>
      <c r="J3169" s="9" t="s">
        <v>279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914</v>
      </c>
      <c r="B3170" s="277" t="s">
        <v>2024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915</v>
      </c>
      <c r="B3171" s="277" t="s">
        <v>2006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 t="s">
        <v>279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916</v>
      </c>
      <c r="B3172" s="277" t="s">
        <v>2049</v>
      </c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 t="s">
        <v>279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917</v>
      </c>
      <c r="B3173" s="63" t="s">
        <v>3396</v>
      </c>
      <c r="E3173" s="9" t="s">
        <v>279</v>
      </c>
      <c r="F3173" s="9" t="s">
        <v>279</v>
      </c>
      <c r="G3173" s="9" t="s">
        <v>279</v>
      </c>
      <c r="H3173" s="9" t="s">
        <v>279</v>
      </c>
      <c r="I3173" s="9" t="s">
        <v>279</v>
      </c>
      <c r="J3173" s="9" t="s">
        <v>279</v>
      </c>
      <c r="K3173" s="9" t="s">
        <v>279</v>
      </c>
      <c r="L3173" s="212">
        <v>934</v>
      </c>
      <c r="M3173" s="67"/>
      <c r="N3173" s="67">
        <f t="shared" si="92"/>
        <v>934</v>
      </c>
      <c r="P3173" t="s">
        <v>301</v>
      </c>
      <c r="T3173" s="277"/>
      <c r="U3173" s="63"/>
      <c r="V3173" s="345"/>
      <c r="W3173" s="337"/>
      <c r="X3173" s="63"/>
    </row>
    <row r="3174" spans="1:24" ht="15">
      <c r="A3174" s="28" t="s">
        <v>918</v>
      </c>
      <c r="B3174" s="277" t="s">
        <v>2051</v>
      </c>
      <c r="E3174" s="9" t="s">
        <v>279</v>
      </c>
      <c r="F3174" s="9" t="s">
        <v>279</v>
      </c>
      <c r="G3174" s="9" t="s">
        <v>279</v>
      </c>
      <c r="H3174" s="9" t="s">
        <v>279</v>
      </c>
      <c r="I3174" s="9" t="s">
        <v>279</v>
      </c>
      <c r="J3174" s="9" t="s">
        <v>279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919</v>
      </c>
      <c r="B3175" s="277" t="s">
        <v>2022</v>
      </c>
      <c r="E3175" s="9" t="s">
        <v>279</v>
      </c>
      <c r="F3175" s="9" t="s">
        <v>279</v>
      </c>
      <c r="G3175" s="9" t="s">
        <v>279</v>
      </c>
      <c r="H3175" s="9" t="s">
        <v>279</v>
      </c>
      <c r="I3175" s="9" t="s">
        <v>279</v>
      </c>
      <c r="J3175" s="9" t="s">
        <v>279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920</v>
      </c>
      <c r="B3176" s="277" t="s">
        <v>2025</v>
      </c>
      <c r="E3176" s="9" t="s">
        <v>279</v>
      </c>
      <c r="F3176" s="9" t="s">
        <v>279</v>
      </c>
      <c r="G3176" s="9" t="s">
        <v>279</v>
      </c>
      <c r="H3176" s="9" t="s">
        <v>279</v>
      </c>
      <c r="I3176" s="9" t="s">
        <v>279</v>
      </c>
      <c r="J3176" s="9" t="s">
        <v>279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921</v>
      </c>
      <c r="B3177" s="225" t="s">
        <v>1641</v>
      </c>
      <c r="C3177" s="3"/>
      <c r="D3177" s="3"/>
      <c r="E3177" s="9" t="s">
        <v>279</v>
      </c>
      <c r="F3177" s="9" t="s">
        <v>279</v>
      </c>
      <c r="G3177" s="9" t="s">
        <v>279</v>
      </c>
      <c r="H3177" s="9" t="s">
        <v>279</v>
      </c>
      <c r="I3177" s="9">
        <v>858.80000000000018</v>
      </c>
      <c r="J3177" s="9" t="s">
        <v>279</v>
      </c>
      <c r="K3177" s="9" t="s">
        <v>279</v>
      </c>
      <c r="L3177" s="9" t="s">
        <v>279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922</v>
      </c>
      <c r="B3178" s="63" t="s">
        <v>3385</v>
      </c>
      <c r="E3178" s="9" t="s">
        <v>279</v>
      </c>
      <c r="F3178" s="9" t="s">
        <v>279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217">
        <v>854.99999999999636</v>
      </c>
      <c r="M3178" s="67"/>
      <c r="N3178" s="67">
        <f t="shared" si="92"/>
        <v>854.99999999999636</v>
      </c>
      <c r="P3178" t="s">
        <v>294</v>
      </c>
      <c r="T3178" s="63"/>
      <c r="U3178" s="63"/>
      <c r="V3178" s="345"/>
      <c r="W3178" s="337"/>
      <c r="X3178" s="63"/>
    </row>
    <row r="3179" spans="1:24" ht="15">
      <c r="A3179" s="28" t="s">
        <v>923</v>
      </c>
      <c r="B3179" s="277" t="s">
        <v>2156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924</v>
      </c>
      <c r="B3180" s="63" t="s">
        <v>3393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 t="s">
        <v>279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925</v>
      </c>
      <c r="B3181" s="63" t="s">
        <v>3384</v>
      </c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 t="s">
        <v>279</v>
      </c>
      <c r="K3181" s="9" t="s">
        <v>279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926</v>
      </c>
      <c r="B3182" s="277" t="s">
        <v>2027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803.79999999999927</v>
      </c>
      <c r="L3182" s="9" t="s">
        <v>279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927</v>
      </c>
      <c r="B3183" s="277" t="s">
        <v>2052</v>
      </c>
      <c r="E3183" s="9" t="s">
        <v>279</v>
      </c>
      <c r="F3183" s="9" t="s">
        <v>279</v>
      </c>
      <c r="G3183" s="9" t="s">
        <v>279</v>
      </c>
      <c r="H3183" s="9" t="s">
        <v>279</v>
      </c>
      <c r="I3183" s="9" t="s">
        <v>279</v>
      </c>
      <c r="J3183" s="9" t="s">
        <v>279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928</v>
      </c>
      <c r="B3184" s="63" t="s">
        <v>3394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 t="s">
        <v>279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929</v>
      </c>
      <c r="B3185" s="277" t="s">
        <v>2028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769.15000000000327</v>
      </c>
      <c r="L3185" s="9" t="s">
        <v>279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930</v>
      </c>
      <c r="B3186" s="229" t="s">
        <v>1650</v>
      </c>
      <c r="C3186" s="3"/>
      <c r="D3186" s="3"/>
      <c r="E3186" s="9" t="s">
        <v>279</v>
      </c>
      <c r="F3186" s="9" t="s">
        <v>279</v>
      </c>
      <c r="G3186" s="9" t="s">
        <v>279</v>
      </c>
      <c r="H3186" s="9" t="s">
        <v>279</v>
      </c>
      <c r="I3186" s="9">
        <v>758.80000000000018</v>
      </c>
      <c r="J3186" s="9" t="s">
        <v>279</v>
      </c>
      <c r="K3186" s="9" t="s">
        <v>279</v>
      </c>
      <c r="L3186" s="9" t="s">
        <v>279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931</v>
      </c>
      <c r="B3187" s="63" t="s">
        <v>3381</v>
      </c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 t="s">
        <v>279</v>
      </c>
      <c r="K3187" s="9" t="s">
        <v>279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932</v>
      </c>
      <c r="B3188" s="63" t="s">
        <v>3380</v>
      </c>
      <c r="E3188" s="9" t="s">
        <v>279</v>
      </c>
      <c r="F3188" s="9" t="s">
        <v>279</v>
      </c>
      <c r="G3188" s="9" t="s">
        <v>279</v>
      </c>
      <c r="H3188" s="9" t="s">
        <v>279</v>
      </c>
      <c r="I3188" s="9" t="s">
        <v>279</v>
      </c>
      <c r="J3188" s="9" t="s">
        <v>279</v>
      </c>
      <c r="K3188" s="9" t="s">
        <v>279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933</v>
      </c>
      <c r="B3189" s="63" t="s">
        <v>180</v>
      </c>
      <c r="E3189" s="9" t="s">
        <v>279</v>
      </c>
      <c r="F3189" s="9" t="s">
        <v>279</v>
      </c>
      <c r="G3189" s="9" t="s">
        <v>279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934</v>
      </c>
      <c r="B3190" s="229" t="s">
        <v>1645</v>
      </c>
      <c r="C3190" s="3"/>
      <c r="D3190" s="3"/>
      <c r="E3190" s="9" t="s">
        <v>279</v>
      </c>
      <c r="F3190" s="9" t="s">
        <v>279</v>
      </c>
      <c r="G3190" s="9" t="s">
        <v>279</v>
      </c>
      <c r="H3190" s="9" t="s">
        <v>279</v>
      </c>
      <c r="I3190" s="9">
        <v>475.79999999999927</v>
      </c>
      <c r="J3190" s="9">
        <v>182.49999999999454</v>
      </c>
      <c r="K3190" s="9" t="s">
        <v>279</v>
      </c>
      <c r="L3190" s="9" t="s">
        <v>279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935</v>
      </c>
      <c r="B3191" s="63" t="s">
        <v>3378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 t="s">
        <v>279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2500</v>
      </c>
      <c r="B3192" s="229" t="s">
        <v>1651</v>
      </c>
      <c r="C3192" s="3"/>
      <c r="D3192" s="3"/>
      <c r="E3192" s="9" t="s">
        <v>279</v>
      </c>
      <c r="F3192" s="9" t="s">
        <v>279</v>
      </c>
      <c r="G3192" s="9" t="s">
        <v>279</v>
      </c>
      <c r="H3192" s="9" t="s">
        <v>279</v>
      </c>
      <c r="I3192" s="9">
        <v>648.90000000000055</v>
      </c>
      <c r="J3192" s="9" t="s">
        <v>279</v>
      </c>
      <c r="K3192" s="9" t="s">
        <v>279</v>
      </c>
      <c r="L3192" s="9" t="s">
        <v>279</v>
      </c>
      <c r="N3192" s="67">
        <f t="shared" si="93"/>
        <v>648.90000000000055</v>
      </c>
    </row>
    <row r="3193" spans="1:24" ht="15">
      <c r="A3193" s="28" t="s">
        <v>3314</v>
      </c>
      <c r="B3193" s="229" t="s">
        <v>1676</v>
      </c>
      <c r="C3193" s="3"/>
      <c r="D3193" s="3"/>
      <c r="E3193" s="9" t="s">
        <v>279</v>
      </c>
      <c r="F3193" s="9" t="s">
        <v>279</v>
      </c>
      <c r="G3193" s="9" t="s">
        <v>279</v>
      </c>
      <c r="H3193" s="9" t="s">
        <v>279</v>
      </c>
      <c r="I3193" s="9">
        <v>644.70000000000164</v>
      </c>
      <c r="J3193" s="9" t="s">
        <v>279</v>
      </c>
      <c r="K3193" s="9" t="s">
        <v>279</v>
      </c>
      <c r="L3193" s="9" t="s">
        <v>279</v>
      </c>
      <c r="N3193" s="67">
        <f t="shared" si="93"/>
        <v>644.70000000000164</v>
      </c>
    </row>
    <row r="3194" spans="1:24" ht="15">
      <c r="A3194" s="28" t="s">
        <v>3315</v>
      </c>
      <c r="B3194" s="63" t="s">
        <v>3398</v>
      </c>
      <c r="E3194" s="9" t="s">
        <v>279</v>
      </c>
      <c r="F3194" s="9" t="s">
        <v>279</v>
      </c>
      <c r="G3194" s="9" t="s">
        <v>279</v>
      </c>
      <c r="H3194" s="9" t="s">
        <v>279</v>
      </c>
      <c r="I3194" s="9" t="s">
        <v>279</v>
      </c>
      <c r="J3194" s="9" t="s">
        <v>279</v>
      </c>
      <c r="K3194" s="9" t="s">
        <v>279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3316</v>
      </c>
      <c r="B3195" s="63" t="s">
        <v>3397</v>
      </c>
      <c r="E3195" s="9" t="s">
        <v>279</v>
      </c>
      <c r="F3195" s="9" t="s">
        <v>279</v>
      </c>
      <c r="G3195" s="9" t="s">
        <v>279</v>
      </c>
      <c r="H3195" s="9" t="s">
        <v>279</v>
      </c>
      <c r="I3195" s="9" t="s">
        <v>279</v>
      </c>
      <c r="J3195" s="9" t="s">
        <v>279</v>
      </c>
      <c r="K3195" s="9" t="s">
        <v>279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3317</v>
      </c>
      <c r="B3196" s="63" t="s">
        <v>3372</v>
      </c>
      <c r="E3196" s="9" t="s">
        <v>279</v>
      </c>
      <c r="F3196" s="9" t="s">
        <v>279</v>
      </c>
      <c r="G3196" s="9" t="s">
        <v>279</v>
      </c>
      <c r="H3196" s="9" t="s">
        <v>279</v>
      </c>
      <c r="I3196" s="9" t="s">
        <v>279</v>
      </c>
      <c r="J3196" s="9" t="s">
        <v>279</v>
      </c>
      <c r="K3196" s="9" t="s">
        <v>279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3318</v>
      </c>
      <c r="B3197" s="277" t="s">
        <v>3364</v>
      </c>
      <c r="E3197" s="9" t="s">
        <v>279</v>
      </c>
      <c r="F3197" s="9" t="s">
        <v>279</v>
      </c>
      <c r="G3197" s="9" t="s">
        <v>279</v>
      </c>
      <c r="H3197" s="9" t="s">
        <v>279</v>
      </c>
      <c r="I3197" s="9" t="s">
        <v>279</v>
      </c>
      <c r="J3197" s="9" t="s">
        <v>279</v>
      </c>
      <c r="K3197" s="9" t="s">
        <v>279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3319</v>
      </c>
      <c r="B3198" s="63" t="s">
        <v>3370</v>
      </c>
      <c r="E3198" s="9" t="s">
        <v>279</v>
      </c>
      <c r="F3198" s="9" t="s">
        <v>279</v>
      </c>
      <c r="G3198" s="9" t="s">
        <v>279</v>
      </c>
      <c r="H3198" s="9" t="s">
        <v>279</v>
      </c>
      <c r="I3198" s="9" t="s">
        <v>279</v>
      </c>
      <c r="J3198" s="9" t="s">
        <v>279</v>
      </c>
      <c r="K3198" s="9" t="s">
        <v>279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3320</v>
      </c>
      <c r="B3199" s="229" t="s">
        <v>1648</v>
      </c>
      <c r="C3199" s="3"/>
      <c r="D3199" s="3"/>
      <c r="E3199" s="9" t="s">
        <v>279</v>
      </c>
      <c r="F3199" s="9" t="s">
        <v>279</v>
      </c>
      <c r="G3199" s="9" t="s">
        <v>279</v>
      </c>
      <c r="H3199" s="9" t="s">
        <v>279</v>
      </c>
      <c r="I3199" s="9">
        <v>589.30000000000018</v>
      </c>
      <c r="J3199" s="9" t="s">
        <v>279</v>
      </c>
      <c r="K3199" s="9" t="s">
        <v>279</v>
      </c>
      <c r="L3199" s="9" t="s">
        <v>279</v>
      </c>
      <c r="N3199" s="67">
        <f t="shared" si="93"/>
        <v>589.30000000000018</v>
      </c>
    </row>
    <row r="3200" spans="1:24" ht="15">
      <c r="A3200" s="28" t="s">
        <v>3321</v>
      </c>
      <c r="B3200" s="63" t="s">
        <v>3367</v>
      </c>
      <c r="E3200" s="9" t="s">
        <v>279</v>
      </c>
      <c r="F3200" s="9" t="s">
        <v>279</v>
      </c>
      <c r="G3200" s="9" t="s">
        <v>279</v>
      </c>
      <c r="H3200" s="9" t="s">
        <v>279</v>
      </c>
      <c r="I3200" s="9" t="s">
        <v>279</v>
      </c>
      <c r="J3200" s="9" t="s">
        <v>279</v>
      </c>
      <c r="K3200" s="9" t="s">
        <v>279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3322</v>
      </c>
      <c r="B3201" s="63" t="s">
        <v>784</v>
      </c>
      <c r="E3201" s="9" t="s">
        <v>279</v>
      </c>
      <c r="F3201" s="9" t="s">
        <v>279</v>
      </c>
      <c r="G3201" s="9" t="s">
        <v>279</v>
      </c>
      <c r="H3201" s="9">
        <v>575.79999999999927</v>
      </c>
      <c r="I3201" s="9" t="s">
        <v>279</v>
      </c>
      <c r="J3201" s="9" t="s">
        <v>279</v>
      </c>
      <c r="K3201" s="9" t="s">
        <v>279</v>
      </c>
      <c r="L3201" s="9" t="s">
        <v>279</v>
      </c>
      <c r="N3201" s="67">
        <f t="shared" si="93"/>
        <v>575.79999999999927</v>
      </c>
    </row>
    <row r="3202" spans="1:14" ht="15">
      <c r="A3202" s="28" t="s">
        <v>3323</v>
      </c>
      <c r="B3202" s="63" t="s">
        <v>3375</v>
      </c>
      <c r="E3202" s="9" t="s">
        <v>279</v>
      </c>
      <c r="F3202" s="9" t="s">
        <v>279</v>
      </c>
      <c r="G3202" s="9" t="s">
        <v>279</v>
      </c>
      <c r="H3202" s="9" t="s">
        <v>279</v>
      </c>
      <c r="I3202" s="9" t="s">
        <v>279</v>
      </c>
      <c r="J3202" s="9" t="s">
        <v>279</v>
      </c>
      <c r="K3202" s="9" t="s">
        <v>279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3324</v>
      </c>
      <c r="B3203" s="63" t="s">
        <v>3369</v>
      </c>
      <c r="E3203" s="9" t="s">
        <v>279</v>
      </c>
      <c r="F3203" s="9" t="s">
        <v>279</v>
      </c>
      <c r="G3203" s="9" t="s">
        <v>279</v>
      </c>
      <c r="H3203" s="9" t="s">
        <v>279</v>
      </c>
      <c r="I3203" s="9" t="s">
        <v>279</v>
      </c>
      <c r="J3203" s="9" t="s">
        <v>279</v>
      </c>
      <c r="K3203" s="9" t="s">
        <v>279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3325</v>
      </c>
      <c r="B3204" s="63" t="s">
        <v>3371</v>
      </c>
      <c r="E3204" s="9" t="s">
        <v>279</v>
      </c>
      <c r="F3204" s="9" t="s">
        <v>279</v>
      </c>
      <c r="G3204" s="9" t="s">
        <v>279</v>
      </c>
      <c r="H3204" s="9" t="s">
        <v>279</v>
      </c>
      <c r="I3204" s="9" t="s">
        <v>279</v>
      </c>
      <c r="J3204" s="9" t="s">
        <v>279</v>
      </c>
      <c r="K3204" s="9" t="s">
        <v>279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3326</v>
      </c>
      <c r="B3205" s="63" t="s">
        <v>178</v>
      </c>
      <c r="E3205" s="9">
        <v>250.6</v>
      </c>
      <c r="F3205" s="9">
        <v>255.2</v>
      </c>
      <c r="G3205" s="9" t="s">
        <v>279</v>
      </c>
      <c r="H3205" s="9" t="s">
        <v>279</v>
      </c>
      <c r="I3205" s="9" t="s">
        <v>279</v>
      </c>
      <c r="J3205" s="9" t="s">
        <v>279</v>
      </c>
      <c r="K3205" s="9" t="s">
        <v>279</v>
      </c>
      <c r="L3205" s="9" t="s">
        <v>279</v>
      </c>
      <c r="N3205" s="67">
        <f t="shared" si="93"/>
        <v>505.79999999999995</v>
      </c>
    </row>
    <row r="3206" spans="1:14" ht="15">
      <c r="A3206" s="28" t="s">
        <v>3327</v>
      </c>
      <c r="B3206" s="63" t="s">
        <v>3368</v>
      </c>
      <c r="E3206" s="9" t="s">
        <v>279</v>
      </c>
      <c r="F3206" s="9" t="s">
        <v>279</v>
      </c>
      <c r="G3206" s="9" t="s">
        <v>279</v>
      </c>
      <c r="H3206" s="9" t="s">
        <v>279</v>
      </c>
      <c r="I3206" s="9" t="s">
        <v>279</v>
      </c>
      <c r="J3206" s="9" t="s">
        <v>279</v>
      </c>
      <c r="K3206" s="9" t="s">
        <v>279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3328</v>
      </c>
      <c r="B3207" s="277" t="s">
        <v>2003</v>
      </c>
      <c r="C3207" s="3"/>
      <c r="D3207" s="3"/>
      <c r="E3207" s="9" t="s">
        <v>279</v>
      </c>
      <c r="F3207" s="9" t="s">
        <v>279</v>
      </c>
      <c r="G3207" s="9" t="s">
        <v>279</v>
      </c>
      <c r="H3207" s="9" t="s">
        <v>279</v>
      </c>
      <c r="I3207" s="9" t="s">
        <v>279</v>
      </c>
      <c r="J3207" s="9">
        <v>482.49999999999454</v>
      </c>
      <c r="K3207" s="9" t="s">
        <v>279</v>
      </c>
      <c r="L3207" s="9" t="s">
        <v>279</v>
      </c>
      <c r="N3207" s="67">
        <f t="shared" si="93"/>
        <v>482.49999999999454</v>
      </c>
    </row>
    <row r="3208" spans="1:14" ht="15">
      <c r="A3208" s="28" t="s">
        <v>3329</v>
      </c>
      <c r="B3208" s="63" t="s">
        <v>3373</v>
      </c>
      <c r="E3208" s="9" t="s">
        <v>279</v>
      </c>
      <c r="F3208" s="9" t="s">
        <v>279</v>
      </c>
      <c r="G3208" s="9" t="s">
        <v>279</v>
      </c>
      <c r="H3208" s="9" t="s">
        <v>279</v>
      </c>
      <c r="I3208" s="9" t="s">
        <v>279</v>
      </c>
      <c r="J3208" s="9" t="s">
        <v>279</v>
      </c>
      <c r="K3208" s="9" t="s">
        <v>279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3330</v>
      </c>
      <c r="B3209" s="63" t="s">
        <v>3376</v>
      </c>
      <c r="E3209" s="9" t="s">
        <v>279</v>
      </c>
      <c r="F3209" s="9" t="s">
        <v>279</v>
      </c>
      <c r="G3209" s="9" t="s">
        <v>279</v>
      </c>
      <c r="H3209" s="9" t="s">
        <v>279</v>
      </c>
      <c r="I3209" s="9" t="s">
        <v>279</v>
      </c>
      <c r="J3209" s="9" t="s">
        <v>279</v>
      </c>
      <c r="K3209" s="9" t="s">
        <v>279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3331</v>
      </c>
      <c r="B3210" s="63" t="s">
        <v>3377</v>
      </c>
      <c r="E3210" s="9" t="s">
        <v>279</v>
      </c>
      <c r="F3210" s="9" t="s">
        <v>279</v>
      </c>
      <c r="G3210" s="9" t="s">
        <v>279</v>
      </c>
      <c r="H3210" s="9" t="s">
        <v>279</v>
      </c>
      <c r="I3210" s="9" t="s">
        <v>279</v>
      </c>
      <c r="J3210" s="9" t="s">
        <v>279</v>
      </c>
      <c r="K3210" s="9" t="s">
        <v>279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3332</v>
      </c>
      <c r="B3211" s="63" t="s">
        <v>774</v>
      </c>
      <c r="E3211" s="9" t="s">
        <v>279</v>
      </c>
      <c r="F3211" s="9" t="s">
        <v>279</v>
      </c>
      <c r="G3211" s="9" t="s">
        <v>279</v>
      </c>
      <c r="H3211" s="9">
        <v>464.09999999999309</v>
      </c>
      <c r="I3211" s="9" t="s">
        <v>279</v>
      </c>
      <c r="J3211" s="9" t="s">
        <v>279</v>
      </c>
      <c r="K3211" s="9" t="s">
        <v>279</v>
      </c>
      <c r="L3211" s="9" t="s">
        <v>279</v>
      </c>
      <c r="N3211" s="67">
        <f t="shared" si="93"/>
        <v>464.09999999999309</v>
      </c>
    </row>
    <row r="3212" spans="1:14" ht="15">
      <c r="A3212" s="28" t="s">
        <v>3333</v>
      </c>
      <c r="B3212" s="63" t="s">
        <v>3379</v>
      </c>
      <c r="E3212" s="9" t="s">
        <v>279</v>
      </c>
      <c r="F3212" s="9" t="s">
        <v>279</v>
      </c>
      <c r="G3212" s="9" t="s">
        <v>279</v>
      </c>
      <c r="H3212" s="9" t="s">
        <v>279</v>
      </c>
      <c r="I3212" s="9" t="s">
        <v>279</v>
      </c>
      <c r="J3212" s="9" t="s">
        <v>279</v>
      </c>
      <c r="K3212" s="9" t="s">
        <v>279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3334</v>
      </c>
      <c r="B3213" s="63" t="s">
        <v>3374</v>
      </c>
      <c r="E3213" s="9" t="s">
        <v>279</v>
      </c>
      <c r="F3213" s="9" t="s">
        <v>279</v>
      </c>
      <c r="G3213" s="9" t="s">
        <v>279</v>
      </c>
      <c r="H3213" s="9" t="s">
        <v>279</v>
      </c>
      <c r="I3213" s="9" t="s">
        <v>279</v>
      </c>
      <c r="J3213" s="9" t="s">
        <v>279</v>
      </c>
      <c r="K3213" s="9" t="s">
        <v>279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3335</v>
      </c>
      <c r="B3214" s="63" t="s">
        <v>3366</v>
      </c>
      <c r="E3214" s="9" t="s">
        <v>279</v>
      </c>
      <c r="F3214" s="9" t="s">
        <v>279</v>
      </c>
      <c r="G3214" s="9" t="s">
        <v>279</v>
      </c>
      <c r="H3214" s="9" t="s">
        <v>279</v>
      </c>
      <c r="I3214" s="9" t="s">
        <v>279</v>
      </c>
      <c r="J3214" s="9" t="s">
        <v>279</v>
      </c>
      <c r="K3214" s="9" t="s">
        <v>279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3336</v>
      </c>
      <c r="B3215" s="229" t="s">
        <v>1658</v>
      </c>
      <c r="C3215" s="3"/>
      <c r="D3215" s="3"/>
      <c r="E3215" s="9" t="s">
        <v>279</v>
      </c>
      <c r="F3215" s="9" t="s">
        <v>279</v>
      </c>
      <c r="G3215" s="9" t="s">
        <v>279</v>
      </c>
      <c r="H3215" s="9" t="s">
        <v>279</v>
      </c>
      <c r="I3215" s="9">
        <v>380.09999999999945</v>
      </c>
      <c r="J3215" s="9" t="s">
        <v>279</v>
      </c>
      <c r="K3215" s="9" t="s">
        <v>279</v>
      </c>
      <c r="L3215" s="9" t="s">
        <v>279</v>
      </c>
      <c r="N3215" s="67">
        <f t="shared" si="93"/>
        <v>380.09999999999945</v>
      </c>
    </row>
    <row r="3216" spans="1:14" ht="15">
      <c r="A3216" s="28" t="s">
        <v>3337</v>
      </c>
      <c r="B3216" s="277" t="s">
        <v>3365</v>
      </c>
      <c r="E3216" s="9" t="s">
        <v>279</v>
      </c>
      <c r="F3216" s="9" t="s">
        <v>279</v>
      </c>
      <c r="G3216" s="9" t="s">
        <v>279</v>
      </c>
      <c r="H3216" s="9" t="s">
        <v>279</v>
      </c>
      <c r="I3216" s="9" t="s">
        <v>279</v>
      </c>
      <c r="J3216" s="9" t="s">
        <v>279</v>
      </c>
      <c r="K3216" s="9" t="s">
        <v>279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4128</v>
      </c>
      <c r="B3217" s="63" t="s">
        <v>3382</v>
      </c>
      <c r="E3217" s="9" t="s">
        <v>279</v>
      </c>
      <c r="F3217" s="9" t="s">
        <v>279</v>
      </c>
      <c r="G3217" s="9" t="s">
        <v>279</v>
      </c>
      <c r="H3217" s="9" t="s">
        <v>279</v>
      </c>
      <c r="I3217" s="9" t="s">
        <v>279</v>
      </c>
      <c r="J3217" s="9" t="s">
        <v>279</v>
      </c>
      <c r="K3217" s="9" t="s">
        <v>279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4129</v>
      </c>
      <c r="B3218" s="63" t="s">
        <v>164</v>
      </c>
      <c r="E3218" s="9" t="s">
        <v>279</v>
      </c>
      <c r="F3218" s="9" t="s">
        <v>279</v>
      </c>
      <c r="G3218" s="9">
        <v>280.8</v>
      </c>
      <c r="H3218" s="9" t="s">
        <v>279</v>
      </c>
      <c r="I3218" s="9" t="s">
        <v>279</v>
      </c>
      <c r="J3218" s="9" t="s">
        <v>279</v>
      </c>
      <c r="K3218" s="9" t="s">
        <v>279</v>
      </c>
      <c r="L3218" s="9" t="s">
        <v>279</v>
      </c>
      <c r="N3218" s="67">
        <f t="shared" si="93"/>
        <v>280.8</v>
      </c>
    </row>
    <row r="3219" spans="1:24" ht="15">
      <c r="A3219" s="28" t="s">
        <v>4130</v>
      </c>
      <c r="B3219" s="63" t="s">
        <v>179</v>
      </c>
      <c r="E3219" s="9">
        <v>56.4</v>
      </c>
      <c r="F3219" s="9" t="s">
        <v>279</v>
      </c>
      <c r="G3219" s="9" t="s">
        <v>279</v>
      </c>
      <c r="H3219" s="9" t="s">
        <v>279</v>
      </c>
      <c r="I3219" s="9" t="s">
        <v>279</v>
      </c>
      <c r="J3219" s="9" t="s">
        <v>279</v>
      </c>
      <c r="K3219" s="9" t="s">
        <v>279</v>
      </c>
      <c r="L3219" s="9" t="s">
        <v>279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5623</v>
      </c>
      <c r="S3226" s="21" t="s">
        <v>2720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2721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2722</v>
      </c>
      <c r="S3228" t="s">
        <v>1781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376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282</v>
      </c>
      <c r="S3230" t="s">
        <v>1781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279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301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1218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336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298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279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301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371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293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279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284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279</v>
      </c>
      <c r="F3240" s="9" t="s">
        <v>279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298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279</v>
      </c>
      <c r="F3241" s="9" t="s">
        <v>279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285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749</v>
      </c>
      <c r="E3242" s="9" t="s">
        <v>279</v>
      </c>
      <c r="F3242" s="9" t="s">
        <v>279</v>
      </c>
      <c r="G3242" s="9" t="s">
        <v>279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302</v>
      </c>
      <c r="S3242" t="s">
        <v>1781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279</v>
      </c>
      <c r="F3243" s="9" t="s">
        <v>279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294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746</v>
      </c>
      <c r="E3244" s="9" t="s">
        <v>279</v>
      </c>
      <c r="F3244" s="9" t="s">
        <v>279</v>
      </c>
      <c r="G3244" s="9" t="s">
        <v>279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292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279</v>
      </c>
      <c r="N3245" s="67">
        <f t="shared" si="94"/>
        <v>3315.0000000000068</v>
      </c>
      <c r="P3245" t="s">
        <v>319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287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800</v>
      </c>
      <c r="E3247" s="9" t="s">
        <v>279</v>
      </c>
      <c r="F3247" s="9" t="s">
        <v>279</v>
      </c>
      <c r="G3247" s="9" t="s">
        <v>279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338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778</v>
      </c>
      <c r="E3249" s="9" t="s">
        <v>279</v>
      </c>
      <c r="F3249" s="9" t="s">
        <v>279</v>
      </c>
      <c r="G3249" s="9" t="s">
        <v>279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285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783</v>
      </c>
      <c r="E3250" s="9" t="s">
        <v>279</v>
      </c>
      <c r="F3250" s="9" t="s">
        <v>279</v>
      </c>
      <c r="G3250" s="9" t="s">
        <v>279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293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779</v>
      </c>
      <c r="E3251" s="9" t="s">
        <v>279</v>
      </c>
      <c r="F3251" s="9" t="s">
        <v>279</v>
      </c>
      <c r="G3251" s="9" t="s">
        <v>279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323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764</v>
      </c>
      <c r="E3252" s="9" t="s">
        <v>279</v>
      </c>
      <c r="F3252" s="9" t="s">
        <v>279</v>
      </c>
      <c r="G3252" s="9" t="s">
        <v>279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284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279</v>
      </c>
      <c r="L3253" s="9" t="s">
        <v>279</v>
      </c>
      <c r="N3253" s="67">
        <f t="shared" si="94"/>
        <v>3013.0000000000032</v>
      </c>
      <c r="P3253" t="s">
        <v>298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279</v>
      </c>
      <c r="L3254" s="9" t="s">
        <v>279</v>
      </c>
      <c r="N3254" s="67">
        <f t="shared" si="94"/>
        <v>3005.3499999999922</v>
      </c>
      <c r="P3254" t="s">
        <v>301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733</v>
      </c>
      <c r="E3255" s="9" t="s">
        <v>279</v>
      </c>
      <c r="F3255" s="9" t="s">
        <v>279</v>
      </c>
      <c r="G3255" s="9" t="s">
        <v>279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293</v>
      </c>
      <c r="T3255" s="277"/>
      <c r="U3255" s="63"/>
      <c r="V3255" s="346"/>
      <c r="W3255" s="337"/>
      <c r="X3255" s="63"/>
    </row>
    <row r="3256" spans="1:24" ht="15">
      <c r="A3256" s="28" t="s">
        <v>275</v>
      </c>
      <c r="B3256" s="63" t="s">
        <v>757</v>
      </c>
      <c r="E3256" s="9" t="s">
        <v>279</v>
      </c>
      <c r="F3256" s="9" t="s">
        <v>279</v>
      </c>
      <c r="G3256" s="9" t="s">
        <v>279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353</v>
      </c>
      <c r="T3256" s="277"/>
      <c r="U3256" s="63"/>
      <c r="V3256" s="346"/>
      <c r="W3256" s="337"/>
      <c r="X3256" s="63"/>
    </row>
    <row r="3257" spans="1:24" ht="15">
      <c r="A3257" s="28" t="s">
        <v>276</v>
      </c>
      <c r="B3257" s="63" t="s">
        <v>762</v>
      </c>
      <c r="E3257" s="9" t="s">
        <v>279</v>
      </c>
      <c r="F3257" s="9" t="s">
        <v>279</v>
      </c>
      <c r="G3257" s="9" t="s">
        <v>279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277</v>
      </c>
      <c r="B3258" s="63" t="s">
        <v>144</v>
      </c>
      <c r="E3258" s="9" t="s">
        <v>279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279</v>
      </c>
      <c r="N3258" s="67">
        <f t="shared" ref="N3258:N3289" si="95">SUM(E3258:L3258)</f>
        <v>2710.7000000000039</v>
      </c>
      <c r="P3258" t="s">
        <v>333</v>
      </c>
      <c r="T3258" s="277"/>
      <c r="U3258" s="63"/>
      <c r="V3258" s="345"/>
      <c r="W3258" s="337"/>
      <c r="X3258" s="63"/>
    </row>
    <row r="3259" spans="1:24" ht="15">
      <c r="A3259" s="28" t="s">
        <v>278</v>
      </c>
      <c r="B3259" s="63" t="s">
        <v>796</v>
      </c>
      <c r="E3259" s="9" t="s">
        <v>279</v>
      </c>
      <c r="F3259" s="9" t="s">
        <v>279</v>
      </c>
      <c r="G3259" s="9" t="s">
        <v>279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332</v>
      </c>
      <c r="T3259" s="63"/>
      <c r="U3259" s="63"/>
      <c r="V3259" s="358"/>
      <c r="W3259" s="337"/>
      <c r="X3259" s="63"/>
    </row>
    <row r="3260" spans="1:24" ht="15">
      <c r="A3260" s="28" t="s">
        <v>735</v>
      </c>
      <c r="B3260" s="63" t="s">
        <v>738</v>
      </c>
      <c r="E3260" s="9" t="s">
        <v>279</v>
      </c>
      <c r="F3260" s="9" t="s">
        <v>279</v>
      </c>
      <c r="G3260" s="9" t="s">
        <v>279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736</v>
      </c>
      <c r="B3261" s="229" t="s">
        <v>1647</v>
      </c>
      <c r="C3261" s="3"/>
      <c r="D3261" s="3"/>
      <c r="E3261" s="9" t="s">
        <v>279</v>
      </c>
      <c r="F3261" s="9" t="s">
        <v>279</v>
      </c>
      <c r="G3261" s="9" t="s">
        <v>279</v>
      </c>
      <c r="H3261" s="9" t="s">
        <v>279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282</v>
      </c>
      <c r="S3261" s="21" t="s">
        <v>1781</v>
      </c>
      <c r="T3261" s="277"/>
      <c r="U3261" s="63"/>
      <c r="V3261" s="345"/>
      <c r="W3261" s="337"/>
      <c r="X3261" s="63"/>
    </row>
    <row r="3262" spans="1:24" ht="15">
      <c r="A3262" s="28" t="s">
        <v>737</v>
      </c>
      <c r="B3262" s="63" t="s">
        <v>790</v>
      </c>
      <c r="E3262" s="9" t="s">
        <v>279</v>
      </c>
      <c r="F3262" s="9" t="s">
        <v>279</v>
      </c>
      <c r="G3262" s="9" t="s">
        <v>279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283</v>
      </c>
      <c r="T3262" s="63"/>
      <c r="U3262" s="63"/>
      <c r="V3262" s="345"/>
      <c r="W3262" s="337"/>
      <c r="X3262" s="63"/>
    </row>
    <row r="3263" spans="1:24" ht="15">
      <c r="A3263" s="28" t="s">
        <v>739</v>
      </c>
      <c r="B3263" s="63" t="s">
        <v>153</v>
      </c>
      <c r="E3263" s="9" t="s">
        <v>279</v>
      </c>
      <c r="F3263" s="9" t="s">
        <v>279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745</v>
      </c>
      <c r="B3264" s="63" t="s">
        <v>748</v>
      </c>
      <c r="E3264" s="9" t="s">
        <v>279</v>
      </c>
      <c r="F3264" s="9" t="s">
        <v>279</v>
      </c>
      <c r="G3264" s="9" t="s">
        <v>279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288</v>
      </c>
      <c r="T3264" s="63"/>
      <c r="U3264" s="63"/>
      <c r="V3264" s="358"/>
      <c r="W3264" s="337"/>
      <c r="X3264" s="63"/>
    </row>
    <row r="3265" spans="1:24" ht="15">
      <c r="A3265" s="28" t="s">
        <v>747</v>
      </c>
      <c r="B3265" s="225" t="s">
        <v>1662</v>
      </c>
      <c r="C3265" s="3"/>
      <c r="D3265" s="3"/>
      <c r="E3265" s="9" t="s">
        <v>279</v>
      </c>
      <c r="F3265" s="9" t="s">
        <v>279</v>
      </c>
      <c r="G3265" s="9" t="s">
        <v>279</v>
      </c>
      <c r="H3265" s="9" t="s">
        <v>279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285</v>
      </c>
      <c r="T3265" s="63"/>
      <c r="U3265" s="63"/>
      <c r="V3265" s="358"/>
      <c r="W3265" s="337"/>
      <c r="X3265" s="63"/>
    </row>
    <row r="3266" spans="1:24" ht="15">
      <c r="A3266" s="28" t="s">
        <v>750</v>
      </c>
      <c r="B3266" s="63" t="s">
        <v>755</v>
      </c>
      <c r="E3266" s="9" t="s">
        <v>279</v>
      </c>
      <c r="F3266" s="9" t="s">
        <v>279</v>
      </c>
      <c r="G3266" s="9" t="s">
        <v>279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751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279</v>
      </c>
      <c r="I3267" s="9">
        <v>0</v>
      </c>
      <c r="J3267" s="67">
        <v>592.70000000000073</v>
      </c>
      <c r="K3267" s="9" t="s">
        <v>279</v>
      </c>
      <c r="L3267" s="9" t="s">
        <v>279</v>
      </c>
      <c r="N3267" s="67">
        <f t="shared" si="95"/>
        <v>2214.5000000000009</v>
      </c>
      <c r="P3267" t="s">
        <v>285</v>
      </c>
      <c r="T3267" s="225"/>
      <c r="U3267" s="63"/>
      <c r="V3267" s="345"/>
      <c r="W3267" s="337"/>
      <c r="X3267" s="63"/>
    </row>
    <row r="3268" spans="1:24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756</v>
      </c>
      <c r="B3269" s="277" t="s">
        <v>2017</v>
      </c>
      <c r="C3269" s="3"/>
      <c r="D3269" s="3"/>
      <c r="E3269" s="9" t="s">
        <v>279</v>
      </c>
      <c r="F3269" s="9" t="s">
        <v>279</v>
      </c>
      <c r="G3269" s="9" t="s">
        <v>279</v>
      </c>
      <c r="H3269" s="9" t="s">
        <v>279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283</v>
      </c>
      <c r="T3269" s="277"/>
      <c r="U3269" s="63"/>
      <c r="V3269" s="345"/>
      <c r="W3269" s="337"/>
      <c r="X3269" s="63"/>
    </row>
    <row r="3270" spans="1:24" ht="15">
      <c r="A3270" s="28" t="s">
        <v>761</v>
      </c>
      <c r="B3270" s="229" t="s">
        <v>1655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288</v>
      </c>
      <c r="T3270" s="277"/>
      <c r="U3270" s="63"/>
      <c r="V3270" s="345"/>
      <c r="W3270" s="337"/>
      <c r="X3270" s="63"/>
    </row>
    <row r="3271" spans="1:24" ht="15">
      <c r="A3271" s="28" t="s">
        <v>765</v>
      </c>
      <c r="B3271" s="277" t="s">
        <v>2010</v>
      </c>
      <c r="C3271" s="3"/>
      <c r="D3271" s="3"/>
      <c r="E3271" s="9" t="s">
        <v>279</v>
      </c>
      <c r="F3271" s="9" t="s">
        <v>279</v>
      </c>
      <c r="G3271" s="9" t="s">
        <v>279</v>
      </c>
      <c r="H3271" s="9" t="s">
        <v>279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766</v>
      </c>
      <c r="B3272" s="63" t="s">
        <v>771</v>
      </c>
      <c r="E3272" s="9" t="s">
        <v>279</v>
      </c>
      <c r="F3272" s="9" t="s">
        <v>279</v>
      </c>
      <c r="G3272" s="9" t="s">
        <v>279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767</v>
      </c>
      <c r="B3273" s="28" t="s">
        <v>728</v>
      </c>
      <c r="E3273" s="9" t="s">
        <v>279</v>
      </c>
      <c r="F3273" s="9" t="s">
        <v>279</v>
      </c>
      <c r="G3273" s="9" t="s">
        <v>279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773</v>
      </c>
      <c r="B3274" s="229" t="s">
        <v>1659</v>
      </c>
      <c r="C3274" s="3"/>
      <c r="D3274" s="3"/>
      <c r="E3274" s="9" t="s">
        <v>279</v>
      </c>
      <c r="F3274" s="9" t="s">
        <v>279</v>
      </c>
      <c r="G3274" s="9" t="s">
        <v>279</v>
      </c>
      <c r="H3274" s="9" t="s">
        <v>279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781</v>
      </c>
      <c r="B3275" s="63" t="s">
        <v>753</v>
      </c>
      <c r="E3275" s="9" t="s">
        <v>279</v>
      </c>
      <c r="F3275" s="9" t="s">
        <v>279</v>
      </c>
      <c r="G3275" s="9" t="s">
        <v>279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785</v>
      </c>
      <c r="B3276" s="63" t="s">
        <v>788</v>
      </c>
      <c r="E3276" s="9" t="s">
        <v>279</v>
      </c>
      <c r="F3276" s="9" t="s">
        <v>279</v>
      </c>
      <c r="G3276" s="9" t="s">
        <v>279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786</v>
      </c>
      <c r="B3277" s="63" t="s">
        <v>782</v>
      </c>
      <c r="E3277" s="9" t="s">
        <v>279</v>
      </c>
      <c r="F3277" s="9" t="s">
        <v>279</v>
      </c>
      <c r="G3277" s="9" t="s">
        <v>279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787</v>
      </c>
      <c r="B3278" s="229" t="s">
        <v>1653</v>
      </c>
      <c r="C3278" s="3"/>
      <c r="D3278" s="3"/>
      <c r="E3278" s="9" t="s">
        <v>279</v>
      </c>
      <c r="F3278" s="9" t="s">
        <v>279</v>
      </c>
      <c r="G3278" s="9" t="s">
        <v>279</v>
      </c>
      <c r="H3278" s="9" t="s">
        <v>279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793</v>
      </c>
      <c r="B3279" s="63" t="s">
        <v>156</v>
      </c>
      <c r="E3279" s="9" t="s">
        <v>279</v>
      </c>
      <c r="F3279" s="9" t="s">
        <v>279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279</v>
      </c>
      <c r="N3279" s="67">
        <f t="shared" si="95"/>
        <v>1813.7000000000007</v>
      </c>
      <c r="P3279" t="s">
        <v>293</v>
      </c>
      <c r="T3279" s="63"/>
      <c r="U3279" s="63"/>
      <c r="V3279" s="345"/>
      <c r="W3279" s="337"/>
      <c r="X3279" s="63"/>
    </row>
    <row r="3280" spans="1:24" ht="15">
      <c r="A3280" s="28" t="s">
        <v>794</v>
      </c>
      <c r="B3280" s="277" t="s">
        <v>2009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795</v>
      </c>
      <c r="B3281" s="229" t="s">
        <v>1644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797</v>
      </c>
      <c r="B3282" s="277" t="s">
        <v>2001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798</v>
      </c>
      <c r="B3283" s="277" t="s">
        <v>2005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298</v>
      </c>
      <c r="T3283" s="277"/>
      <c r="U3283" s="63"/>
      <c r="V3283" s="345"/>
      <c r="W3283" s="337"/>
      <c r="X3283" s="63"/>
    </row>
    <row r="3284" spans="1:24" ht="15">
      <c r="A3284" s="28" t="s">
        <v>799</v>
      </c>
      <c r="B3284" s="229" t="s">
        <v>1654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802</v>
      </c>
      <c r="B3285" s="277" t="s">
        <v>2007</v>
      </c>
      <c r="C3285" s="3"/>
      <c r="D3285" s="3"/>
      <c r="E3285" s="9" t="s">
        <v>279</v>
      </c>
      <c r="F3285" s="9" t="s">
        <v>279</v>
      </c>
      <c r="G3285" s="9" t="s">
        <v>279</v>
      </c>
      <c r="H3285" s="9" t="s">
        <v>279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896</v>
      </c>
      <c r="B3286" s="229" t="s">
        <v>1656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897</v>
      </c>
      <c r="B3287" s="229" t="s">
        <v>1660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898</v>
      </c>
      <c r="B3288" s="28" t="s">
        <v>734</v>
      </c>
      <c r="E3288" s="9" t="s">
        <v>279</v>
      </c>
      <c r="F3288" s="9" t="s">
        <v>279</v>
      </c>
      <c r="G3288" s="9" t="s">
        <v>279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899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279</v>
      </c>
      <c r="K3289" s="9" t="s">
        <v>279</v>
      </c>
      <c r="L3289" s="9" t="s">
        <v>279</v>
      </c>
      <c r="N3289" s="67">
        <f t="shared" si="95"/>
        <v>1559.6999999999953</v>
      </c>
      <c r="P3289" t="s">
        <v>294</v>
      </c>
      <c r="T3289" s="277"/>
      <c r="U3289" s="63"/>
      <c r="V3289" s="346"/>
      <c r="W3289" s="337"/>
      <c r="X3289" s="63"/>
    </row>
    <row r="3290" spans="1:24" ht="15">
      <c r="A3290" s="28" t="s">
        <v>900</v>
      </c>
      <c r="B3290" s="63" t="s">
        <v>178</v>
      </c>
      <c r="E3290" s="214">
        <v>993.9</v>
      </c>
      <c r="F3290" s="217">
        <v>516.79999999999995</v>
      </c>
      <c r="G3290" s="9" t="s">
        <v>279</v>
      </c>
      <c r="H3290" s="9" t="s">
        <v>279</v>
      </c>
      <c r="I3290" s="9">
        <v>0</v>
      </c>
      <c r="J3290" s="9" t="s">
        <v>279</v>
      </c>
      <c r="K3290" s="9" t="s">
        <v>279</v>
      </c>
      <c r="L3290" s="9" t="s">
        <v>279</v>
      </c>
      <c r="N3290" s="67">
        <f t="shared" ref="N3290:N3321" si="96">SUM(E3290:L3290)</f>
        <v>1510.6999999999998</v>
      </c>
      <c r="P3290" t="s">
        <v>356</v>
      </c>
      <c r="S3290" t="s">
        <v>1781</v>
      </c>
      <c r="T3290" s="63"/>
      <c r="U3290" s="63"/>
      <c r="V3290" s="346"/>
      <c r="W3290" s="337"/>
      <c r="X3290" s="63"/>
    </row>
    <row r="3291" spans="1:24" ht="15">
      <c r="A3291" s="28" t="s">
        <v>901</v>
      </c>
      <c r="B3291" s="229" t="s">
        <v>1657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902</v>
      </c>
      <c r="B3292" s="63" t="s">
        <v>3366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9" t="s">
        <v>279</v>
      </c>
      <c r="K3292" s="9" t="s">
        <v>279</v>
      </c>
      <c r="L3292" s="214">
        <v>1446.5999999999967</v>
      </c>
      <c r="M3292" s="67"/>
      <c r="N3292" s="67">
        <f t="shared" si="96"/>
        <v>1446.5999999999967</v>
      </c>
      <c r="P3292" t="s">
        <v>282</v>
      </c>
      <c r="S3292" s="21" t="s">
        <v>1781</v>
      </c>
      <c r="T3292" s="63"/>
      <c r="U3292" s="63"/>
      <c r="V3292" s="358"/>
      <c r="W3292" s="337"/>
      <c r="X3292" s="63"/>
    </row>
    <row r="3293" spans="1:24" ht="15">
      <c r="A3293" s="28" t="s">
        <v>903</v>
      </c>
      <c r="B3293" s="229" t="s">
        <v>1652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904</v>
      </c>
      <c r="B3294" s="229" t="s">
        <v>1643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905</v>
      </c>
      <c r="B3295" s="229" t="s">
        <v>1661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486.89999999999964</v>
      </c>
      <c r="K3295" s="212">
        <v>904.89999999999964</v>
      </c>
      <c r="L3295" s="9" t="s">
        <v>279</v>
      </c>
      <c r="N3295" s="67">
        <f t="shared" si="96"/>
        <v>1391.7999999999993</v>
      </c>
      <c r="P3295" t="s">
        <v>301</v>
      </c>
      <c r="T3295" s="63"/>
      <c r="U3295" s="63"/>
      <c r="V3295" s="345"/>
      <c r="W3295" s="337"/>
      <c r="X3295" s="63"/>
    </row>
    <row r="3296" spans="1:24" ht="15">
      <c r="A3296" s="28" t="s">
        <v>906</v>
      </c>
      <c r="B3296" s="277" t="s">
        <v>2025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9" t="s">
        <v>279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907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279</v>
      </c>
      <c r="K3297" s="9" t="s">
        <v>279</v>
      </c>
      <c r="L3297" s="9" t="s">
        <v>279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908</v>
      </c>
      <c r="B3298" s="277" t="s">
        <v>2156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9" t="s">
        <v>279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909</v>
      </c>
      <c r="B3299" s="63" t="s">
        <v>158</v>
      </c>
      <c r="E3299" s="9" t="s">
        <v>279</v>
      </c>
      <c r="F3299" s="9" t="s">
        <v>279</v>
      </c>
      <c r="G3299" s="9">
        <v>639.20000000000005</v>
      </c>
      <c r="H3299" s="67">
        <v>628.79999999999745</v>
      </c>
      <c r="I3299" s="9">
        <v>0</v>
      </c>
      <c r="J3299" s="9" t="s">
        <v>279</v>
      </c>
      <c r="K3299" s="9" t="s">
        <v>279</v>
      </c>
      <c r="L3299" s="9" t="s">
        <v>279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910</v>
      </c>
      <c r="B3300" s="277" t="s">
        <v>2026</v>
      </c>
      <c r="C3300" s="3"/>
      <c r="D3300" s="3"/>
      <c r="E3300" s="9" t="s">
        <v>279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911</v>
      </c>
      <c r="B3301" s="277" t="s">
        <v>2008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645.90000000000146</v>
      </c>
      <c r="K3301" s="9">
        <v>498.89999999999236</v>
      </c>
      <c r="L3301" s="9" t="s">
        <v>279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912</v>
      </c>
      <c r="B3302" s="277" t="s">
        <v>2022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913</v>
      </c>
      <c r="B3303" s="63" t="s">
        <v>744</v>
      </c>
      <c r="E3303" s="9" t="s">
        <v>279</v>
      </c>
      <c r="F3303" s="9" t="s">
        <v>279</v>
      </c>
      <c r="G3303" s="9" t="s">
        <v>279</v>
      </c>
      <c r="H3303" s="96">
        <v>1016.0000000000018</v>
      </c>
      <c r="I3303" s="9">
        <v>0</v>
      </c>
      <c r="J3303" s="9" t="s">
        <v>279</v>
      </c>
      <c r="K3303" s="9" t="s">
        <v>279</v>
      </c>
      <c r="L3303" s="9" t="s">
        <v>279</v>
      </c>
      <c r="N3303" s="67">
        <f t="shared" si="96"/>
        <v>1016.0000000000018</v>
      </c>
      <c r="P3303" t="s">
        <v>284</v>
      </c>
      <c r="T3303" s="277"/>
      <c r="U3303" s="63"/>
      <c r="V3303" s="345"/>
      <c r="W3303" s="337"/>
      <c r="X3303" s="63"/>
    </row>
    <row r="3304" spans="1:24" ht="15">
      <c r="A3304" s="28" t="s">
        <v>914</v>
      </c>
      <c r="B3304" s="277" t="s">
        <v>4496</v>
      </c>
      <c r="C3304" s="3"/>
      <c r="D3304" s="3"/>
      <c r="E3304" s="9" t="s">
        <v>279</v>
      </c>
      <c r="F3304" s="9" t="s">
        <v>279</v>
      </c>
      <c r="G3304" s="9" t="s">
        <v>279</v>
      </c>
      <c r="H3304" s="9" t="s">
        <v>279</v>
      </c>
      <c r="I3304" s="9">
        <v>0</v>
      </c>
      <c r="J3304" s="9" t="s">
        <v>279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915</v>
      </c>
      <c r="B3305" s="277" t="s">
        <v>2024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916</v>
      </c>
      <c r="B3306" s="63" t="s">
        <v>3379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 t="s">
        <v>279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917</v>
      </c>
      <c r="B3307" s="277" t="s">
        <v>2002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918</v>
      </c>
      <c r="B3308" s="63" t="s">
        <v>3367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9" t="s">
        <v>279</v>
      </c>
      <c r="K3308" s="9" t="s">
        <v>279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919</v>
      </c>
      <c r="B3309" s="277" t="s">
        <v>2006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920</v>
      </c>
      <c r="B3310" s="277" t="s">
        <v>2029</v>
      </c>
      <c r="C3310" s="3"/>
      <c r="D3310" s="3"/>
      <c r="E3310" s="9" t="s">
        <v>279</v>
      </c>
      <c r="F3310" s="9" t="s">
        <v>279</v>
      </c>
      <c r="G3310" s="9" t="s">
        <v>279</v>
      </c>
      <c r="H3310" s="9" t="s">
        <v>279</v>
      </c>
      <c r="I3310" s="9">
        <v>0</v>
      </c>
      <c r="J3310" s="9" t="s">
        <v>279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921</v>
      </c>
      <c r="B3311" s="63" t="s">
        <v>3393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9" t="s">
        <v>279</v>
      </c>
      <c r="K3311" s="9" t="s">
        <v>279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922</v>
      </c>
      <c r="B3312" s="277" t="s">
        <v>2052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923</v>
      </c>
      <c r="B3313" s="63" t="s">
        <v>3384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 t="s">
        <v>279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924</v>
      </c>
      <c r="B3314" s="277" t="s">
        <v>2023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925</v>
      </c>
      <c r="B3315" s="277" t="s">
        <v>2051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926</v>
      </c>
      <c r="B3316" s="63" t="s">
        <v>3370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 t="s">
        <v>279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927</v>
      </c>
      <c r="B3317" s="63" t="s">
        <v>3396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 t="s">
        <v>279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928</v>
      </c>
      <c r="B3318" s="63" t="s">
        <v>3385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 t="s">
        <v>279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929</v>
      </c>
      <c r="B3319" s="63" t="s">
        <v>3381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 t="s">
        <v>279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930</v>
      </c>
      <c r="B3320" s="63" t="s">
        <v>784</v>
      </c>
      <c r="E3320" s="9" t="s">
        <v>279</v>
      </c>
      <c r="F3320" s="9" t="s">
        <v>279</v>
      </c>
      <c r="G3320" s="9" t="s">
        <v>279</v>
      </c>
      <c r="H3320" s="67">
        <v>684.29999999999745</v>
      </c>
      <c r="I3320" s="9">
        <v>0</v>
      </c>
      <c r="J3320" s="9" t="s">
        <v>279</v>
      </c>
      <c r="K3320" s="9" t="s">
        <v>279</v>
      </c>
      <c r="L3320" s="9" t="s">
        <v>279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931</v>
      </c>
      <c r="B3321" s="277" t="s">
        <v>2049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932</v>
      </c>
      <c r="B3322" s="63" t="s">
        <v>3373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933</v>
      </c>
      <c r="B3323" s="63" t="s">
        <v>179</v>
      </c>
      <c r="E3323" s="217">
        <v>636.9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9" t="s">
        <v>279</v>
      </c>
      <c r="N3323" s="67">
        <f t="shared" si="97"/>
        <v>636.9</v>
      </c>
      <c r="P3323" t="s">
        <v>293</v>
      </c>
      <c r="T3323" s="63"/>
      <c r="U3323" s="63"/>
      <c r="V3323" s="345"/>
      <c r="W3323" s="337"/>
      <c r="X3323" s="63"/>
    </row>
    <row r="3324" spans="1:24" ht="15">
      <c r="A3324" s="28" t="s">
        <v>934</v>
      </c>
      <c r="B3324" s="63" t="s">
        <v>3397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935</v>
      </c>
      <c r="B3325" s="63" t="s">
        <v>3394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2500</v>
      </c>
      <c r="B3326" s="63" t="s">
        <v>3374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3314</v>
      </c>
      <c r="B3327" s="63" t="s">
        <v>3378</v>
      </c>
      <c r="C3327" s="3"/>
      <c r="D3327" s="3"/>
      <c r="E3327" s="9" t="s">
        <v>279</v>
      </c>
      <c r="F3327" s="9" t="s">
        <v>279</v>
      </c>
      <c r="G3327" s="9" t="s">
        <v>279</v>
      </c>
      <c r="H3327" s="9" t="s">
        <v>279</v>
      </c>
      <c r="I3327" s="9">
        <v>0</v>
      </c>
      <c r="J3327" s="9" t="s">
        <v>279</v>
      </c>
      <c r="K3327" s="9" t="s">
        <v>279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3315</v>
      </c>
      <c r="B3328" s="63" t="s">
        <v>164</v>
      </c>
      <c r="E3328" s="9" t="s">
        <v>279</v>
      </c>
      <c r="F3328" s="9" t="s">
        <v>279</v>
      </c>
      <c r="G3328" s="9">
        <v>556.54999999999995</v>
      </c>
      <c r="H3328" s="9" t="s">
        <v>279</v>
      </c>
      <c r="I3328" s="9">
        <v>0</v>
      </c>
      <c r="J3328" s="9" t="s">
        <v>279</v>
      </c>
      <c r="K3328" s="9" t="s">
        <v>279</v>
      </c>
      <c r="L3328" s="9" t="s">
        <v>279</v>
      </c>
      <c r="N3328" s="67">
        <f t="shared" si="97"/>
        <v>556.54999999999995</v>
      </c>
    </row>
    <row r="3329" spans="1:14" ht="15">
      <c r="A3329" s="28" t="s">
        <v>3316</v>
      </c>
      <c r="B3329" s="63" t="s">
        <v>3371</v>
      </c>
      <c r="C3329" s="3"/>
      <c r="D3329" s="3"/>
      <c r="E3329" s="9" t="s">
        <v>279</v>
      </c>
      <c r="F3329" s="9" t="s">
        <v>279</v>
      </c>
      <c r="G3329" s="9" t="s">
        <v>279</v>
      </c>
      <c r="H3329" s="9" t="s">
        <v>279</v>
      </c>
      <c r="I3329" s="9">
        <v>0</v>
      </c>
      <c r="J3329" s="9" t="s">
        <v>279</v>
      </c>
      <c r="K3329" s="9" t="s">
        <v>279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3317</v>
      </c>
      <c r="B3330" s="63" t="s">
        <v>3369</v>
      </c>
      <c r="C3330" s="3"/>
      <c r="D3330" s="3"/>
      <c r="E3330" s="9" t="s">
        <v>279</v>
      </c>
      <c r="F3330" s="9" t="s">
        <v>279</v>
      </c>
      <c r="G3330" s="9" t="s">
        <v>279</v>
      </c>
      <c r="H3330" s="9" t="s">
        <v>279</v>
      </c>
      <c r="I3330" s="9">
        <v>0</v>
      </c>
      <c r="J3330" s="9" t="s">
        <v>279</v>
      </c>
      <c r="K3330" s="9" t="s">
        <v>279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3318</v>
      </c>
      <c r="B3331" s="63" t="s">
        <v>3376</v>
      </c>
      <c r="C3331" s="3"/>
      <c r="D3331" s="3"/>
      <c r="E3331" s="9" t="s">
        <v>279</v>
      </c>
      <c r="F3331" s="9" t="s">
        <v>279</v>
      </c>
      <c r="G3331" s="9" t="s">
        <v>279</v>
      </c>
      <c r="H3331" s="9" t="s">
        <v>279</v>
      </c>
      <c r="I3331" s="9">
        <v>0</v>
      </c>
      <c r="J3331" s="9" t="s">
        <v>279</v>
      </c>
      <c r="K3331" s="9" t="s">
        <v>279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3319</v>
      </c>
      <c r="B3332" s="63" t="s">
        <v>774</v>
      </c>
      <c r="E3332" s="9" t="s">
        <v>279</v>
      </c>
      <c r="F3332" s="9" t="s">
        <v>279</v>
      </c>
      <c r="G3332" s="9" t="s">
        <v>279</v>
      </c>
      <c r="H3332" s="67">
        <v>499.59999999999491</v>
      </c>
      <c r="I3332" s="9">
        <v>0</v>
      </c>
      <c r="J3332" s="9" t="s">
        <v>279</v>
      </c>
      <c r="K3332" s="9" t="s">
        <v>279</v>
      </c>
      <c r="L3332" s="9" t="s">
        <v>279</v>
      </c>
      <c r="N3332" s="67">
        <f t="shared" si="97"/>
        <v>499.59999999999491</v>
      </c>
    </row>
    <row r="3333" spans="1:14" ht="15">
      <c r="A3333" s="28" t="s">
        <v>3320</v>
      </c>
      <c r="B3333" s="63" t="s">
        <v>3368</v>
      </c>
      <c r="C3333" s="3"/>
      <c r="D3333" s="3"/>
      <c r="E3333" s="9" t="s">
        <v>279</v>
      </c>
      <c r="F3333" s="9" t="s">
        <v>279</v>
      </c>
      <c r="G3333" s="9" t="s">
        <v>279</v>
      </c>
      <c r="H3333" s="9" t="s">
        <v>279</v>
      </c>
      <c r="I3333" s="9">
        <v>0</v>
      </c>
      <c r="J3333" s="9" t="s">
        <v>279</v>
      </c>
      <c r="K3333" s="9" t="s">
        <v>279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3321</v>
      </c>
      <c r="B3334" s="63" t="s">
        <v>3380</v>
      </c>
      <c r="C3334" s="3"/>
      <c r="D3334" s="3"/>
      <c r="E3334" s="9" t="s">
        <v>279</v>
      </c>
      <c r="F3334" s="9" t="s">
        <v>279</v>
      </c>
      <c r="G3334" s="9" t="s">
        <v>279</v>
      </c>
      <c r="H3334" s="9" t="s">
        <v>279</v>
      </c>
      <c r="I3334" s="9">
        <v>0</v>
      </c>
      <c r="J3334" s="9" t="s">
        <v>279</v>
      </c>
      <c r="K3334" s="9" t="s">
        <v>279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3322</v>
      </c>
      <c r="B3335" s="63" t="s">
        <v>3377</v>
      </c>
      <c r="C3335" s="3"/>
      <c r="D3335" s="3"/>
      <c r="E3335" s="9" t="s">
        <v>279</v>
      </c>
      <c r="F3335" s="9" t="s">
        <v>279</v>
      </c>
      <c r="G3335" s="9" t="s">
        <v>279</v>
      </c>
      <c r="H3335" s="9" t="s">
        <v>279</v>
      </c>
      <c r="I3335" s="9">
        <v>0</v>
      </c>
      <c r="J3335" s="9" t="s">
        <v>279</v>
      </c>
      <c r="K3335" s="9" t="s">
        <v>279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3323</v>
      </c>
      <c r="B3336" s="63" t="s">
        <v>3382</v>
      </c>
      <c r="C3336" s="3"/>
      <c r="D3336" s="3"/>
      <c r="E3336" s="9" t="s">
        <v>279</v>
      </c>
      <c r="F3336" s="9" t="s">
        <v>279</v>
      </c>
      <c r="G3336" s="9" t="s">
        <v>279</v>
      </c>
      <c r="H3336" s="9" t="s">
        <v>279</v>
      </c>
      <c r="I3336" s="9">
        <v>0</v>
      </c>
      <c r="J3336" s="9" t="s">
        <v>279</v>
      </c>
      <c r="K3336" s="9" t="s">
        <v>279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3324</v>
      </c>
      <c r="B3337" s="63" t="s">
        <v>180</v>
      </c>
      <c r="C3337" s="3"/>
      <c r="D3337" s="3"/>
      <c r="E3337" s="9" t="s">
        <v>279</v>
      </c>
      <c r="F3337" s="9" t="s">
        <v>279</v>
      </c>
      <c r="G3337" s="9" t="s">
        <v>279</v>
      </c>
      <c r="H3337" s="9" t="s">
        <v>279</v>
      </c>
      <c r="I3337" s="9">
        <v>0</v>
      </c>
      <c r="J3337" s="9" t="s">
        <v>279</v>
      </c>
      <c r="K3337" s="9" t="s">
        <v>279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3325</v>
      </c>
      <c r="B3338" s="277" t="s">
        <v>2027</v>
      </c>
      <c r="C3338" s="3"/>
      <c r="D3338" s="3"/>
      <c r="E3338" s="9" t="s">
        <v>279</v>
      </c>
      <c r="F3338" s="9" t="s">
        <v>279</v>
      </c>
      <c r="G3338" s="9" t="s">
        <v>279</v>
      </c>
      <c r="H3338" s="9" t="s">
        <v>279</v>
      </c>
      <c r="I3338" s="9">
        <v>0</v>
      </c>
      <c r="J3338" s="9" t="s">
        <v>279</v>
      </c>
      <c r="K3338" s="9">
        <v>419.49999999999818</v>
      </c>
      <c r="L3338" s="9" t="s">
        <v>279</v>
      </c>
      <c r="N3338" s="67">
        <f t="shared" si="97"/>
        <v>419.49999999999818</v>
      </c>
    </row>
    <row r="3339" spans="1:14" ht="15">
      <c r="A3339" s="28" t="s">
        <v>3326</v>
      </c>
      <c r="B3339" s="63" t="s">
        <v>769</v>
      </c>
      <c r="E3339" s="9" t="s">
        <v>279</v>
      </c>
      <c r="F3339" s="9" t="s">
        <v>279</v>
      </c>
      <c r="G3339" s="9" t="s">
        <v>279</v>
      </c>
      <c r="H3339" s="67">
        <v>410.10000000000764</v>
      </c>
      <c r="I3339" s="9">
        <v>0</v>
      </c>
      <c r="J3339" s="9" t="s">
        <v>279</v>
      </c>
      <c r="K3339" s="9" t="s">
        <v>279</v>
      </c>
      <c r="L3339" s="9" t="s">
        <v>279</v>
      </c>
      <c r="N3339" s="67">
        <f t="shared" si="97"/>
        <v>410.10000000000764</v>
      </c>
    </row>
    <row r="3340" spans="1:14" ht="15">
      <c r="A3340" s="28" t="s">
        <v>3327</v>
      </c>
      <c r="B3340" s="63" t="s">
        <v>3372</v>
      </c>
      <c r="C3340" s="3"/>
      <c r="D3340" s="3"/>
      <c r="E3340" s="9" t="s">
        <v>279</v>
      </c>
      <c r="F3340" s="9" t="s">
        <v>279</v>
      </c>
      <c r="G3340" s="9" t="s">
        <v>279</v>
      </c>
      <c r="H3340" s="9" t="s">
        <v>279</v>
      </c>
      <c r="I3340" s="9">
        <v>0</v>
      </c>
      <c r="J3340" s="9" t="s">
        <v>279</v>
      </c>
      <c r="K3340" s="9" t="s">
        <v>279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3328</v>
      </c>
      <c r="B3341" s="277" t="s">
        <v>2003</v>
      </c>
      <c r="C3341" s="3"/>
      <c r="D3341" s="3"/>
      <c r="E3341" s="9" t="s">
        <v>279</v>
      </c>
      <c r="F3341" s="9" t="s">
        <v>279</v>
      </c>
      <c r="G3341" s="9" t="s">
        <v>279</v>
      </c>
      <c r="H3341" s="9" t="s">
        <v>279</v>
      </c>
      <c r="I3341" s="9">
        <v>0</v>
      </c>
      <c r="J3341" s="67">
        <v>381.79999999999382</v>
      </c>
      <c r="K3341" s="9" t="s">
        <v>279</v>
      </c>
      <c r="L3341" s="9" t="s">
        <v>279</v>
      </c>
      <c r="N3341" s="67">
        <f t="shared" si="97"/>
        <v>381.79999999999382</v>
      </c>
    </row>
    <row r="3342" spans="1:14" ht="15">
      <c r="A3342" s="28" t="s">
        <v>3329</v>
      </c>
      <c r="B3342" s="277" t="s">
        <v>3365</v>
      </c>
      <c r="C3342" s="3"/>
      <c r="D3342" s="3"/>
      <c r="E3342" s="9" t="s">
        <v>279</v>
      </c>
      <c r="F3342" s="9" t="s">
        <v>279</v>
      </c>
      <c r="G3342" s="9" t="s">
        <v>279</v>
      </c>
      <c r="H3342" s="9" t="s">
        <v>279</v>
      </c>
      <c r="I3342" s="9">
        <v>0</v>
      </c>
      <c r="J3342" s="9" t="s">
        <v>279</v>
      </c>
      <c r="K3342" s="9" t="s">
        <v>279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3330</v>
      </c>
      <c r="B3343" s="63" t="s">
        <v>3375</v>
      </c>
      <c r="C3343" s="3"/>
      <c r="D3343" s="3"/>
      <c r="E3343" s="9" t="s">
        <v>279</v>
      </c>
      <c r="F3343" s="9" t="s">
        <v>279</v>
      </c>
      <c r="G3343" s="9" t="s">
        <v>279</v>
      </c>
      <c r="H3343" s="9" t="s">
        <v>279</v>
      </c>
      <c r="I3343" s="9">
        <v>0</v>
      </c>
      <c r="J3343" s="9" t="s">
        <v>279</v>
      </c>
      <c r="K3343" s="9" t="s">
        <v>279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3331</v>
      </c>
      <c r="B3344" s="277" t="s">
        <v>2028</v>
      </c>
      <c r="C3344" s="3"/>
      <c r="D3344" s="3"/>
      <c r="E3344" s="9" t="s">
        <v>279</v>
      </c>
      <c r="F3344" s="9" t="s">
        <v>279</v>
      </c>
      <c r="G3344" s="9" t="s">
        <v>279</v>
      </c>
      <c r="H3344" s="9" t="s">
        <v>279</v>
      </c>
      <c r="I3344" s="9">
        <v>0</v>
      </c>
      <c r="J3344" s="9" t="s">
        <v>279</v>
      </c>
      <c r="K3344" s="9">
        <v>330.90000000000146</v>
      </c>
      <c r="L3344" s="9" t="s">
        <v>279</v>
      </c>
      <c r="N3344" s="67">
        <f t="shared" si="97"/>
        <v>330.90000000000146</v>
      </c>
    </row>
    <row r="3345" spans="1:23" ht="15">
      <c r="A3345" s="28" t="s">
        <v>3332</v>
      </c>
      <c r="B3345" s="277" t="s">
        <v>3364</v>
      </c>
      <c r="C3345" s="3"/>
      <c r="D3345" s="3"/>
      <c r="E3345" s="9" t="s">
        <v>279</v>
      </c>
      <c r="F3345" s="9" t="s">
        <v>279</v>
      </c>
      <c r="G3345" s="9" t="s">
        <v>279</v>
      </c>
      <c r="H3345" s="9" t="s">
        <v>279</v>
      </c>
      <c r="I3345" s="9">
        <v>0</v>
      </c>
      <c r="J3345" s="9" t="s">
        <v>279</v>
      </c>
      <c r="K3345" s="9" t="s">
        <v>279</v>
      </c>
      <c r="L3345" s="9">
        <v>240.80000000000473</v>
      </c>
      <c r="M3345" s="67"/>
      <c r="N3345" s="67">
        <f t="shared" si="97"/>
        <v>240.80000000000473</v>
      </c>
    </row>
    <row r="3346" spans="1:23" ht="15">
      <c r="A3346" s="28" t="s">
        <v>3333</v>
      </c>
      <c r="B3346" s="63" t="s">
        <v>3398</v>
      </c>
      <c r="C3346" s="3"/>
      <c r="D3346" s="3"/>
      <c r="E3346" s="9" t="s">
        <v>279</v>
      </c>
      <c r="F3346" s="9" t="s">
        <v>279</v>
      </c>
      <c r="G3346" s="9" t="s">
        <v>279</v>
      </c>
      <c r="H3346" s="9" t="s">
        <v>279</v>
      </c>
      <c r="I3346" s="9">
        <v>0</v>
      </c>
      <c r="J3346" s="9" t="s">
        <v>279</v>
      </c>
      <c r="K3346" s="9" t="s">
        <v>279</v>
      </c>
      <c r="L3346" s="9">
        <v>215.40000000000327</v>
      </c>
      <c r="M3346" s="67"/>
      <c r="N3346" s="67">
        <f t="shared" si="97"/>
        <v>215.40000000000327</v>
      </c>
    </row>
    <row r="3347" spans="1:23" ht="15">
      <c r="A3347" s="28" t="s">
        <v>3334</v>
      </c>
      <c r="B3347" s="229" t="s">
        <v>1645</v>
      </c>
      <c r="C3347" s="3"/>
      <c r="D3347" s="3"/>
      <c r="E3347" s="9" t="s">
        <v>279</v>
      </c>
      <c r="F3347" s="9" t="s">
        <v>279</v>
      </c>
      <c r="G3347" s="9" t="s">
        <v>279</v>
      </c>
      <c r="H3347" s="9" t="s">
        <v>279</v>
      </c>
      <c r="I3347" s="9">
        <v>0</v>
      </c>
      <c r="J3347" s="67">
        <v>160.59999999999491</v>
      </c>
      <c r="K3347" s="9" t="s">
        <v>279</v>
      </c>
      <c r="L3347" s="9" t="s">
        <v>279</v>
      </c>
      <c r="N3347" s="67">
        <f t="shared" si="97"/>
        <v>160.59999999999491</v>
      </c>
    </row>
    <row r="3348" spans="1:23" ht="15">
      <c r="A3348" s="28" t="s">
        <v>3335</v>
      </c>
      <c r="B3348" s="225" t="s">
        <v>1641</v>
      </c>
      <c r="C3348" s="3"/>
      <c r="D3348" s="3"/>
      <c r="E3348" s="9" t="s">
        <v>279</v>
      </c>
      <c r="F3348" s="9" t="s">
        <v>279</v>
      </c>
      <c r="G3348" s="9" t="s">
        <v>279</v>
      </c>
      <c r="H3348" s="9" t="s">
        <v>279</v>
      </c>
      <c r="I3348" s="9">
        <v>0</v>
      </c>
      <c r="J3348" s="9" t="s">
        <v>279</v>
      </c>
      <c r="K3348" s="9" t="s">
        <v>279</v>
      </c>
      <c r="L3348" s="9" t="s">
        <v>279</v>
      </c>
      <c r="N3348" s="67">
        <f t="shared" si="97"/>
        <v>0</v>
      </c>
    </row>
    <row r="3349" spans="1:23" ht="15">
      <c r="A3349" s="28" t="s">
        <v>3336</v>
      </c>
      <c r="B3349" s="229" t="s">
        <v>1651</v>
      </c>
      <c r="C3349" s="3"/>
      <c r="D3349" s="3"/>
      <c r="E3349" s="9" t="s">
        <v>279</v>
      </c>
      <c r="F3349" s="9" t="s">
        <v>279</v>
      </c>
      <c r="G3349" s="9" t="s">
        <v>279</v>
      </c>
      <c r="H3349" s="9" t="s">
        <v>279</v>
      </c>
      <c r="I3349" s="9">
        <v>0</v>
      </c>
      <c r="J3349" s="9" t="s">
        <v>279</v>
      </c>
      <c r="K3349" s="9" t="s">
        <v>279</v>
      </c>
      <c r="L3349" s="9" t="s">
        <v>279</v>
      </c>
      <c r="N3349" s="67">
        <f t="shared" si="97"/>
        <v>0</v>
      </c>
    </row>
    <row r="3350" spans="1:23" ht="15">
      <c r="A3350" s="28" t="s">
        <v>3337</v>
      </c>
      <c r="B3350" s="229" t="s">
        <v>1650</v>
      </c>
      <c r="C3350" s="3"/>
      <c r="D3350" s="3"/>
      <c r="E3350" s="9" t="s">
        <v>279</v>
      </c>
      <c r="F3350" s="9" t="s">
        <v>279</v>
      </c>
      <c r="G3350" s="9" t="s">
        <v>279</v>
      </c>
      <c r="H3350" s="9" t="s">
        <v>279</v>
      </c>
      <c r="I3350" s="9">
        <v>0</v>
      </c>
      <c r="J3350" s="9" t="s">
        <v>279</v>
      </c>
      <c r="K3350" s="9" t="s">
        <v>279</v>
      </c>
      <c r="L3350" s="9" t="s">
        <v>279</v>
      </c>
      <c r="N3350" s="67">
        <f t="shared" si="97"/>
        <v>0</v>
      </c>
    </row>
    <row r="3351" spans="1:23" ht="15">
      <c r="A3351" s="28" t="s">
        <v>4128</v>
      </c>
      <c r="B3351" s="229" t="s">
        <v>1648</v>
      </c>
      <c r="C3351" s="3"/>
      <c r="D3351" s="3"/>
      <c r="E3351" s="9" t="s">
        <v>279</v>
      </c>
      <c r="F3351" s="9" t="s">
        <v>279</v>
      </c>
      <c r="G3351" s="9" t="s">
        <v>279</v>
      </c>
      <c r="H3351" s="9" t="s">
        <v>279</v>
      </c>
      <c r="I3351" s="9">
        <v>0</v>
      </c>
      <c r="J3351" s="9" t="s">
        <v>279</v>
      </c>
      <c r="K3351" s="9" t="s">
        <v>279</v>
      </c>
      <c r="L3351" s="9" t="s">
        <v>279</v>
      </c>
      <c r="N3351" s="67">
        <f t="shared" si="97"/>
        <v>0</v>
      </c>
    </row>
    <row r="3352" spans="1:23" ht="15">
      <c r="A3352" s="28" t="s">
        <v>4129</v>
      </c>
      <c r="B3352" s="229" t="s">
        <v>1676</v>
      </c>
      <c r="C3352" s="3"/>
      <c r="D3352" s="3"/>
      <c r="E3352" s="9" t="s">
        <v>279</v>
      </c>
      <c r="F3352" s="9" t="s">
        <v>279</v>
      </c>
      <c r="G3352" s="9" t="s">
        <v>279</v>
      </c>
      <c r="H3352" s="9" t="s">
        <v>279</v>
      </c>
      <c r="I3352" s="9">
        <v>0</v>
      </c>
      <c r="J3352" s="9" t="s">
        <v>279</v>
      </c>
      <c r="K3352" s="9" t="s">
        <v>279</v>
      </c>
      <c r="L3352" s="9" t="s">
        <v>279</v>
      </c>
      <c r="N3352" s="67">
        <f t="shared" si="97"/>
        <v>0</v>
      </c>
    </row>
    <row r="3353" spans="1:23" ht="15">
      <c r="A3353" s="28" t="s">
        <v>4130</v>
      </c>
      <c r="B3353" s="229" t="s">
        <v>1658</v>
      </c>
      <c r="C3353" s="3"/>
      <c r="D3353" s="3"/>
      <c r="E3353" s="9" t="s">
        <v>279</v>
      </c>
      <c r="F3353" s="9" t="s">
        <v>279</v>
      </c>
      <c r="G3353" s="9" t="s">
        <v>279</v>
      </c>
      <c r="H3353" s="9" t="s">
        <v>279</v>
      </c>
      <c r="I3353" s="9">
        <v>0</v>
      </c>
      <c r="J3353" s="9" t="s">
        <v>279</v>
      </c>
      <c r="K3353" s="9" t="s">
        <v>279</v>
      </c>
      <c r="L3353" s="9" t="s">
        <v>279</v>
      </c>
      <c r="N3353" s="67">
        <f t="shared" si="97"/>
        <v>0</v>
      </c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8">SUM(E3360:K3360)</f>
        <v>27818.600000000049</v>
      </c>
      <c r="O3360" t="s">
        <v>1804</v>
      </c>
      <c r="R3360" t="s">
        <v>1237</v>
      </c>
      <c r="S3360" s="277"/>
      <c r="T3360" s="63"/>
      <c r="U3360" s="391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8"/>
        <v>26802.099999999995</v>
      </c>
      <c r="O3361" t="s">
        <v>2769</v>
      </c>
      <c r="R3361" s="21" t="s">
        <v>1237</v>
      </c>
      <c r="S3361" s="236"/>
      <c r="T3361" s="63"/>
      <c r="U3361" s="391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8"/>
        <v>26665.200000000052</v>
      </c>
      <c r="O3362" t="s">
        <v>2755</v>
      </c>
      <c r="R3362" s="21" t="s">
        <v>1782</v>
      </c>
      <c r="S3362" s="63"/>
      <c r="T3362" s="63"/>
      <c r="U3362" s="392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8"/>
        <v>25732.400000000103</v>
      </c>
      <c r="O3363" t="s">
        <v>2483</v>
      </c>
      <c r="R3363" t="s">
        <v>1782</v>
      </c>
      <c r="S3363" s="277"/>
      <c r="T3363" s="63"/>
      <c r="U3363" s="391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8"/>
        <v>25729.000000000116</v>
      </c>
      <c r="O3364" t="s">
        <v>334</v>
      </c>
      <c r="S3364" s="236"/>
      <c r="T3364" s="63"/>
      <c r="U3364" s="391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8"/>
        <v>25138.6000000001</v>
      </c>
      <c r="O3365" t="s">
        <v>302</v>
      </c>
      <c r="R3365" t="s">
        <v>1782</v>
      </c>
      <c r="S3365" s="236"/>
      <c r="T3365" s="63"/>
      <c r="U3365" s="391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8"/>
        <v>24909.999999999985</v>
      </c>
      <c r="O3366" t="s">
        <v>334</v>
      </c>
      <c r="S3366" s="277"/>
      <c r="T3366" s="63"/>
      <c r="U3366" s="391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8"/>
        <v>24229.399999999951</v>
      </c>
      <c r="O3367" t="s">
        <v>371</v>
      </c>
      <c r="S3367" s="277"/>
      <c r="T3367" s="63"/>
      <c r="U3367" s="391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8"/>
        <v>23739.400000000129</v>
      </c>
      <c r="O3368" t="s">
        <v>307</v>
      </c>
      <c r="S3368" s="277"/>
      <c r="T3368" s="63"/>
      <c r="U3368" s="391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8"/>
        <v>23127.100000000006</v>
      </c>
      <c r="O3369" t="s">
        <v>312</v>
      </c>
      <c r="S3369" s="236"/>
      <c r="T3369" s="63"/>
      <c r="U3369" s="392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8"/>
        <v>23059.500000000087</v>
      </c>
      <c r="O3370" t="s">
        <v>372</v>
      </c>
      <c r="R3370" s="21" t="s">
        <v>1782</v>
      </c>
      <c r="S3370" s="63"/>
      <c r="T3370" s="63"/>
      <c r="U3370" s="391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8"/>
        <v>22989.249999999956</v>
      </c>
      <c r="O3371" t="s">
        <v>341</v>
      </c>
      <c r="S3371" s="277"/>
      <c r="T3371" s="63"/>
      <c r="U3371" s="391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8"/>
        <v>22717.5</v>
      </c>
      <c r="S3372" s="63"/>
      <c r="T3372" s="63"/>
      <c r="U3372" s="391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8"/>
        <v>22403.799999999996</v>
      </c>
      <c r="O3373" t="s">
        <v>1238</v>
      </c>
      <c r="S3373" s="277"/>
      <c r="T3373" s="63"/>
      <c r="U3373" s="392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8"/>
        <v>22264.549999999981</v>
      </c>
      <c r="O3374" t="s">
        <v>283</v>
      </c>
      <c r="S3374" s="63"/>
      <c r="T3374" s="63"/>
      <c r="U3374" s="391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8"/>
        <v>21461.749999999967</v>
      </c>
      <c r="O3375" t="s">
        <v>301</v>
      </c>
      <c r="S3375" s="277"/>
      <c r="T3375" s="63"/>
      <c r="U3375" s="392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8"/>
        <v>21411.299999999988</v>
      </c>
      <c r="O3376" t="s">
        <v>372</v>
      </c>
      <c r="R3376" t="s">
        <v>1782</v>
      </c>
      <c r="S3376" s="63"/>
      <c r="T3376" s="63"/>
      <c r="U3376" s="391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8"/>
        <v>20769.299999999865</v>
      </c>
      <c r="O3377" t="s">
        <v>294</v>
      </c>
      <c r="S3377" s="277"/>
      <c r="T3377" s="63"/>
      <c r="U3377" s="391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8"/>
        <v>20600.499999999971</v>
      </c>
      <c r="O3378" t="s">
        <v>293</v>
      </c>
      <c r="S3378" s="277"/>
      <c r="T3378" s="63"/>
      <c r="U3378" s="391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8"/>
        <v>20511.800000000003</v>
      </c>
      <c r="O3379" t="s">
        <v>288</v>
      </c>
      <c r="S3379" s="277"/>
      <c r="T3379" s="63"/>
      <c r="U3379" s="392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8"/>
        <v>20392.299999999912</v>
      </c>
      <c r="O3380" t="s">
        <v>1728</v>
      </c>
      <c r="S3380" s="236"/>
      <c r="T3380" s="63"/>
      <c r="U3380" s="391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8"/>
        <v>18227.599999999962</v>
      </c>
      <c r="O3381" t="s">
        <v>282</v>
      </c>
      <c r="R3381" s="21" t="s">
        <v>1782</v>
      </c>
      <c r="S3381" s="63"/>
      <c r="T3381" s="63"/>
      <c r="U3381" s="392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8"/>
        <v>17866.100000000006</v>
      </c>
      <c r="O3382" t="s">
        <v>282</v>
      </c>
      <c r="R3382" t="s">
        <v>1782</v>
      </c>
      <c r="S3382" s="277"/>
      <c r="T3382" s="63"/>
      <c r="U3382" s="391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8"/>
        <v>15798.200000000123</v>
      </c>
      <c r="O3383" t="s">
        <v>345</v>
      </c>
      <c r="S3383" s="63"/>
      <c r="T3383" s="63"/>
      <c r="U3383" s="391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8"/>
        <v>15620.950000000003</v>
      </c>
      <c r="O3384" t="s">
        <v>284</v>
      </c>
      <c r="S3384" s="277"/>
      <c r="T3384" s="63"/>
      <c r="U3384" s="391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8"/>
        <v>15618.19999999981</v>
      </c>
      <c r="O3385" t="s">
        <v>332</v>
      </c>
      <c r="S3385" s="63"/>
      <c r="T3385" s="63"/>
      <c r="U3385" s="391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8"/>
        <v>15612.400000000023</v>
      </c>
      <c r="O3386" t="s">
        <v>303</v>
      </c>
      <c r="S3386" s="277"/>
      <c r="T3386" s="63"/>
      <c r="U3386" s="391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8"/>
        <v>15599.15000000012</v>
      </c>
      <c r="O3387" t="s">
        <v>293</v>
      </c>
      <c r="S3387" s="277"/>
      <c r="T3387" s="63"/>
      <c r="U3387" s="391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8"/>
        <v>15464.099999999939</v>
      </c>
      <c r="O3388" t="s">
        <v>317</v>
      </c>
      <c r="S3388" s="277"/>
      <c r="T3388" s="63"/>
      <c r="U3388" s="391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8"/>
        <v>15294.300000000139</v>
      </c>
      <c r="O3389" t="s">
        <v>288</v>
      </c>
      <c r="S3389" s="63"/>
      <c r="T3389" s="63"/>
      <c r="U3389" s="391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8"/>
        <v>15229.200000000019</v>
      </c>
      <c r="S3390" s="63"/>
      <c r="T3390" s="63"/>
      <c r="U3390" s="391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8"/>
        <v>14999.400000000018</v>
      </c>
      <c r="O3391" t="s">
        <v>284</v>
      </c>
      <c r="S3391" s="236"/>
      <c r="T3391" s="63"/>
      <c r="U3391" s="391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9">SUM(E3392:K3392)</f>
        <v>14868.449999999913</v>
      </c>
      <c r="S3392" s="63"/>
      <c r="T3392" s="63"/>
      <c r="U3392" s="391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9"/>
        <v>14706.699999999943</v>
      </c>
      <c r="O3393" t="s">
        <v>294</v>
      </c>
      <c r="S3393" s="277"/>
      <c r="T3393" s="63"/>
      <c r="U3393" s="391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9"/>
        <v>14513.19999999997</v>
      </c>
      <c r="S3394" s="63"/>
      <c r="T3394" s="63"/>
      <c r="U3394" s="391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9"/>
        <v>14077.250000000002</v>
      </c>
      <c r="S3395" s="28"/>
      <c r="T3395" s="63"/>
      <c r="U3395" s="392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9"/>
        <v>13980.400000000043</v>
      </c>
      <c r="S3396" s="63"/>
      <c r="T3396" s="63"/>
      <c r="U3396" s="391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9"/>
        <v>13724.199999999935</v>
      </c>
      <c r="S3397" s="277"/>
      <c r="T3397" s="63"/>
      <c r="U3397" s="392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9"/>
        <v>13537.599999999986</v>
      </c>
      <c r="S3398" s="277"/>
      <c r="T3398" s="63"/>
      <c r="U3398" s="392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9"/>
        <v>13299.000000000058</v>
      </c>
      <c r="O3399" t="s">
        <v>285</v>
      </c>
      <c r="S3399" s="236"/>
      <c r="T3399" s="63"/>
      <c r="U3399" s="392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9"/>
        <v>13204.700000000004</v>
      </c>
      <c r="S3400" s="63"/>
      <c r="T3400" s="63"/>
      <c r="U3400" s="392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9"/>
        <v>13078.499999999995</v>
      </c>
      <c r="S3401" s="63"/>
      <c r="T3401" s="63"/>
      <c r="U3401" s="391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9"/>
        <v>12676.750000000013</v>
      </c>
      <c r="S3402" s="277"/>
      <c r="T3402" s="63"/>
      <c r="U3402" s="391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9"/>
        <v>12648.500000000013</v>
      </c>
      <c r="S3403" s="277"/>
      <c r="T3403" s="63"/>
      <c r="U3403" s="392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9"/>
        <v>12612.750000000036</v>
      </c>
      <c r="S3404" s="236"/>
      <c r="T3404" s="63"/>
      <c r="U3404" s="391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9"/>
        <v>12376.999999999918</v>
      </c>
      <c r="O3405" t="s">
        <v>310</v>
      </c>
      <c r="S3405" s="236"/>
      <c r="T3405" s="63"/>
      <c r="U3405" s="391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9"/>
        <v>12076.450000000052</v>
      </c>
      <c r="O3406" t="s">
        <v>285</v>
      </c>
      <c r="S3406" s="236"/>
      <c r="T3406" s="63"/>
      <c r="U3406" s="391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9"/>
        <v>12006.200000000115</v>
      </c>
      <c r="S3407" s="277"/>
      <c r="T3407" s="63"/>
      <c r="U3407" s="392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9"/>
        <v>11993.649999999931</v>
      </c>
      <c r="O3408" t="s">
        <v>293</v>
      </c>
      <c r="S3408" s="63"/>
      <c r="T3408" s="63"/>
      <c r="U3408" s="391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9"/>
        <v>11776.300000000119</v>
      </c>
      <c r="S3409" s="277"/>
      <c r="T3409" s="63"/>
      <c r="U3409" s="391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9"/>
        <v>11744.799999999972</v>
      </c>
      <c r="S3410" s="63"/>
      <c r="T3410" s="63"/>
      <c r="U3410" s="392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9"/>
        <v>11647.399999999969</v>
      </c>
      <c r="O3411" t="s">
        <v>289</v>
      </c>
      <c r="S3411" s="63"/>
      <c r="T3411" s="63"/>
      <c r="U3411" s="391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9"/>
        <v>11505.649999999936</v>
      </c>
      <c r="S3412" s="63"/>
      <c r="T3412" s="63"/>
      <c r="U3412" s="391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9"/>
        <v>11500.599999999948</v>
      </c>
      <c r="S3413" s="28"/>
      <c r="T3413" s="63"/>
      <c r="U3413" s="391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9"/>
        <v>11469.400000000065</v>
      </c>
      <c r="S3414" s="63"/>
      <c r="T3414" s="63"/>
      <c r="U3414" s="391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9"/>
        <v>11094.999999999969</v>
      </c>
      <c r="O3415" t="s">
        <v>289</v>
      </c>
      <c r="S3415" s="236"/>
      <c r="T3415" s="63"/>
      <c r="U3415" s="391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9"/>
        <v>10956.099999999968</v>
      </c>
      <c r="S3416" s="63"/>
      <c r="T3416" s="63"/>
      <c r="U3416" s="391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9"/>
        <v>10781.699999999999</v>
      </c>
      <c r="O3417" t="s">
        <v>284</v>
      </c>
      <c r="S3417" s="277"/>
      <c r="T3417" s="63"/>
      <c r="U3417" s="392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9"/>
        <v>10765.39999999989</v>
      </c>
      <c r="S3418" s="63"/>
      <c r="T3418" s="63"/>
      <c r="U3418" s="391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9"/>
        <v>10539.550000000061</v>
      </c>
      <c r="S3419" s="63"/>
      <c r="T3419" s="63"/>
      <c r="U3419" s="392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9"/>
        <v>9845.7499999999091</v>
      </c>
      <c r="S3420" s="277"/>
      <c r="T3420" s="63"/>
      <c r="U3420" s="392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9"/>
        <v>9838.7999999999702</v>
      </c>
      <c r="S3421" s="277"/>
      <c r="T3421" s="63"/>
      <c r="U3421" s="391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9"/>
        <v>9605.5000000000018</v>
      </c>
      <c r="S3422" s="63"/>
      <c r="T3422" s="63"/>
      <c r="U3422" s="392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9"/>
        <v>9046.4000000000742</v>
      </c>
      <c r="S3423" s="277"/>
      <c r="T3423" s="63"/>
      <c r="U3423" s="392"/>
      <c r="V3423" s="63"/>
      <c r="W3423" s="63"/>
    </row>
    <row r="3424" spans="1:23" ht="15">
      <c r="A3424" s="28" t="s">
        <v>900</v>
      </c>
      <c r="B3424" s="277" t="s">
        <v>2007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100">SUM(E3424:K3424)</f>
        <v>7961.9499999999771</v>
      </c>
      <c r="O3424" t="s">
        <v>288</v>
      </c>
      <c r="S3424" s="277"/>
      <c r="T3424" s="63"/>
      <c r="U3424" s="391"/>
      <c r="V3424" s="63"/>
      <c r="W3424" s="63"/>
    </row>
    <row r="3425" spans="1:24" ht="15">
      <c r="A3425" s="28" t="s">
        <v>901</v>
      </c>
      <c r="B3425" s="277" t="s">
        <v>2001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100"/>
        <v>7562.1999999999643</v>
      </c>
      <c r="S3425" s="277"/>
      <c r="T3425" s="63"/>
      <c r="U3425" s="391"/>
      <c r="V3425" s="63"/>
      <c r="W3425" s="63"/>
    </row>
    <row r="3426" spans="1:24" ht="15">
      <c r="A3426" s="28" t="s">
        <v>902</v>
      </c>
      <c r="B3426" s="277" t="s">
        <v>2010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100"/>
        <v>7554.0000000000437</v>
      </c>
      <c r="S3426" s="63"/>
      <c r="T3426" s="63"/>
      <c r="U3426" s="391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100"/>
        <v>7132.4999999999973</v>
      </c>
      <c r="S3427" s="63"/>
      <c r="T3427" s="63"/>
      <c r="U3427" s="391"/>
      <c r="V3427" s="63"/>
      <c r="W3427" s="63"/>
    </row>
    <row r="3428" spans="1:24" ht="15">
      <c r="A3428" s="28" t="s">
        <v>904</v>
      </c>
      <c r="B3428" s="277" t="s">
        <v>2005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100"/>
        <v>6961.5999999999403</v>
      </c>
      <c r="S3428" s="63"/>
      <c r="T3428" s="63"/>
      <c r="U3428" s="392"/>
      <c r="V3428" s="63"/>
      <c r="W3428" s="63"/>
    </row>
    <row r="3429" spans="1:24" ht="15">
      <c r="A3429" s="28" t="s">
        <v>905</v>
      </c>
      <c r="B3429" s="277" t="s">
        <v>2008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100"/>
        <v>6651.7999999999865</v>
      </c>
      <c r="S3429" s="277"/>
      <c r="T3429" s="63"/>
      <c r="U3429" s="391"/>
      <c r="V3429" s="63"/>
      <c r="W3429" s="63"/>
    </row>
    <row r="3430" spans="1:24" ht="15">
      <c r="A3430" s="28" t="s">
        <v>906</v>
      </c>
      <c r="B3430" s="277" t="s">
        <v>2017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100"/>
        <v>6494.1000000000749</v>
      </c>
      <c r="S3430" s="277"/>
      <c r="T3430" s="63"/>
      <c r="U3430" s="391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100"/>
        <v>6378.299999999901</v>
      </c>
      <c r="S3431" s="28"/>
      <c r="T3431" s="63"/>
      <c r="U3431" s="391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100"/>
        <v>6234.0000000000036</v>
      </c>
      <c r="S3432" s="236"/>
      <c r="T3432" s="63"/>
      <c r="U3432" s="391"/>
      <c r="V3432" s="63"/>
      <c r="W3432" s="63"/>
    </row>
    <row r="3433" spans="1:24" ht="15">
      <c r="A3433" s="28" t="s">
        <v>909</v>
      </c>
      <c r="B3433" s="277" t="s">
        <v>2006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100"/>
        <v>6200.3000000000429</v>
      </c>
      <c r="S3433" s="277"/>
      <c r="T3433" s="63"/>
      <c r="U3433" s="391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100"/>
        <v>6118.75</v>
      </c>
      <c r="S3434" s="277"/>
      <c r="T3434" s="63"/>
      <c r="U3434" s="391"/>
      <c r="V3434" s="63"/>
      <c r="W3434" s="63"/>
    </row>
    <row r="3435" spans="1:24" ht="15">
      <c r="A3435" s="28" t="s">
        <v>911</v>
      </c>
      <c r="B3435" s="277" t="s">
        <v>2009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100"/>
        <v>5229.6999999998443</v>
      </c>
      <c r="S3435" s="28"/>
      <c r="T3435" s="63"/>
      <c r="U3435" s="391"/>
      <c r="V3435" s="63"/>
      <c r="W3435" s="63"/>
    </row>
    <row r="3436" spans="1:24" ht="15">
      <c r="A3436" s="28" t="s">
        <v>912</v>
      </c>
      <c r="B3436" s="277" t="s">
        <v>2027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100"/>
        <v>4384.2499999999764</v>
      </c>
      <c r="S3436" s="236"/>
      <c r="T3436" s="63"/>
      <c r="U3436" s="391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100"/>
        <v>4226.1000000000022</v>
      </c>
      <c r="S3437" s="63"/>
      <c r="T3437" s="63"/>
      <c r="U3437" s="391"/>
      <c r="V3437" s="63"/>
      <c r="W3437" s="63"/>
    </row>
    <row r="3438" spans="1:24" ht="15">
      <c r="A3438" s="28" t="s">
        <v>914</v>
      </c>
      <c r="B3438" s="277" t="s">
        <v>4496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100"/>
        <v>4109.350000000044</v>
      </c>
      <c r="S3438" s="63"/>
      <c r="T3438" s="63"/>
      <c r="U3438" s="391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100"/>
        <v>3940.0999999999985</v>
      </c>
      <c r="S3439" s="277"/>
      <c r="T3439" s="63"/>
      <c r="U3439" s="391"/>
      <c r="V3439" s="63"/>
      <c r="W3439" s="63"/>
    </row>
    <row r="3440" spans="1:24" ht="15">
      <c r="A3440" s="28" t="s">
        <v>916</v>
      </c>
      <c r="B3440" s="277" t="s">
        <v>2156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100"/>
        <v>3893.1000000000804</v>
      </c>
      <c r="X3440" s="67"/>
    </row>
    <row r="3441" spans="1:13" ht="15">
      <c r="A3441" s="28" t="s">
        <v>917</v>
      </c>
      <c r="B3441" s="277" t="s">
        <v>2026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100"/>
        <v>3739.400000000016</v>
      </c>
    </row>
    <row r="3442" spans="1:13" ht="15">
      <c r="A3442" s="28" t="s">
        <v>918</v>
      </c>
      <c r="B3442" s="277" t="s">
        <v>2002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100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100"/>
        <v>3695.1000000000022</v>
      </c>
    </row>
    <row r="3444" spans="1:13" ht="15">
      <c r="A3444" s="28" t="s">
        <v>920</v>
      </c>
      <c r="B3444" s="277" t="s">
        <v>2024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100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100"/>
        <v>3525.3500000000022</v>
      </c>
    </row>
    <row r="3446" spans="1:13" ht="15">
      <c r="A3446" s="28" t="s">
        <v>922</v>
      </c>
      <c r="B3446" s="277" t="s">
        <v>2022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100"/>
        <v>3417.6999999999989</v>
      </c>
    </row>
    <row r="3447" spans="1:13" ht="15">
      <c r="A3447" s="28" t="s">
        <v>923</v>
      </c>
      <c r="B3447" s="277" t="s">
        <v>2029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100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100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100"/>
        <v>2970.8000000000011</v>
      </c>
    </row>
    <row r="3450" spans="1:13" ht="15">
      <c r="A3450" s="28" t="s">
        <v>926</v>
      </c>
      <c r="B3450" s="277" t="s">
        <v>2028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100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100"/>
        <v>2958</v>
      </c>
    </row>
    <row r="3452" spans="1:13" ht="15">
      <c r="A3452" s="28" t="s">
        <v>928</v>
      </c>
      <c r="B3452" s="277" t="s">
        <v>2049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100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100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100"/>
        <v>2604.0499999999993</v>
      </c>
    </row>
    <row r="3455" spans="1:13" ht="15">
      <c r="A3455" s="28" t="s">
        <v>931</v>
      </c>
      <c r="B3455" s="277" t="s">
        <v>2003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100"/>
        <v>2458.3999999998978</v>
      </c>
    </row>
    <row r="3456" spans="1:13" ht="15">
      <c r="A3456" s="28" t="s">
        <v>932</v>
      </c>
      <c r="B3456" s="277" t="s">
        <v>2025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100"/>
        <v>2373.4000000000597</v>
      </c>
    </row>
    <row r="3457" spans="1:13" ht="15">
      <c r="A3457" s="28" t="s">
        <v>933</v>
      </c>
      <c r="B3457" s="277" t="s">
        <v>2052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100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100"/>
        <v>2154.899999999996</v>
      </c>
    </row>
    <row r="3459" spans="1:13" ht="15">
      <c r="A3459" s="28" t="s">
        <v>935</v>
      </c>
      <c r="B3459" s="277" t="s">
        <v>2023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100"/>
        <v>1607.9000000000251</v>
      </c>
    </row>
    <row r="3460" spans="1:13" ht="15">
      <c r="A3460" s="28" t="s">
        <v>2500</v>
      </c>
      <c r="B3460" s="277" t="s">
        <v>2051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100"/>
        <v>1494.6000000000931</v>
      </c>
    </row>
    <row r="3461" spans="1:13" ht="15">
      <c r="A3461" s="28" t="s">
        <v>3314</v>
      </c>
      <c r="B3461" s="63" t="s">
        <v>3376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3315</v>
      </c>
      <c r="B3462" s="63" t="s">
        <v>3370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3316</v>
      </c>
      <c r="B3463" s="63" t="s">
        <v>3369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3317</v>
      </c>
      <c r="B3464" s="63" t="s">
        <v>3385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3318</v>
      </c>
      <c r="B3465" s="63" t="s">
        <v>3384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3319</v>
      </c>
      <c r="B3466" s="63" t="s">
        <v>3372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3320</v>
      </c>
      <c r="B3467" s="63" t="s">
        <v>3366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3321</v>
      </c>
      <c r="B3468" s="63" t="s">
        <v>3397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3322</v>
      </c>
      <c r="B3469" s="277" t="s">
        <v>3365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3323</v>
      </c>
      <c r="B3470" s="63" t="s">
        <v>3381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3324</v>
      </c>
      <c r="B3471" s="63" t="s">
        <v>3378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3325</v>
      </c>
      <c r="B3472" s="63" t="s">
        <v>3393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3326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3327</v>
      </c>
      <c r="B3474" s="63" t="s">
        <v>3394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3328</v>
      </c>
      <c r="B3475" s="63" t="s">
        <v>3373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3329</v>
      </c>
      <c r="B3476" s="63" t="s">
        <v>3367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3330</v>
      </c>
      <c r="B3477" s="63" t="s">
        <v>3374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3331</v>
      </c>
      <c r="B3478" s="63" t="s">
        <v>3371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3332</v>
      </c>
      <c r="B3479" s="63" t="s">
        <v>3382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3333</v>
      </c>
      <c r="B3480" s="63" t="s">
        <v>3377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3334</v>
      </c>
      <c r="B3481" s="277" t="s">
        <v>3364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3335</v>
      </c>
      <c r="B3482" s="63" t="s">
        <v>3379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3336</v>
      </c>
      <c r="B3483" s="63" t="s">
        <v>3398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3337</v>
      </c>
      <c r="B3484" s="63" t="s">
        <v>3368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4128</v>
      </c>
      <c r="B3485" s="63" t="s">
        <v>3375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4129</v>
      </c>
      <c r="B3486" s="63" t="s">
        <v>3396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4130</v>
      </c>
      <c r="B3487" s="63" t="s">
        <v>3380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101">SUM(E3494:K3494)</f>
        <v>964.60000000000628</v>
      </c>
      <c r="O3494" t="s">
        <v>372</v>
      </c>
      <c r="R3494" t="s">
        <v>1805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101"/>
        <v>856.79999999999632</v>
      </c>
      <c r="O3495" t="s">
        <v>356</v>
      </c>
      <c r="R3495" t="s">
        <v>1805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101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101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101"/>
        <v>563.29999999999563</v>
      </c>
      <c r="O3498" t="s">
        <v>370</v>
      </c>
      <c r="R3498" t="s">
        <v>1805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101"/>
        <v>535.9</v>
      </c>
      <c r="O3499" t="s">
        <v>282</v>
      </c>
      <c r="R3499" t="s">
        <v>1805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101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101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101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101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101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101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101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101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101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101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101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101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101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101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101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101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101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101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101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101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101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101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101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101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101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101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102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102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102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102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102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102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102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102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102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102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102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102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102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102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102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102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102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102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102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102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102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102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102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102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102"/>
        <v>2.4</v>
      </c>
    </row>
    <row r="3551" spans="1:22" ht="15">
      <c r="A3551" s="28" t="s">
        <v>798</v>
      </c>
      <c r="B3551" s="277" t="s">
        <v>2009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102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102"/>
        <v>0</v>
      </c>
    </row>
    <row r="3553" spans="1:13" ht="15">
      <c r="A3553" s="28" t="s">
        <v>802</v>
      </c>
      <c r="B3553" s="277" t="s">
        <v>2002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102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102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102"/>
        <v>0</v>
      </c>
    </row>
    <row r="3556" spans="1:13" ht="15">
      <c r="A3556" s="28" t="s">
        <v>898</v>
      </c>
      <c r="B3556" s="277" t="s">
        <v>2008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102"/>
        <v>0</v>
      </c>
    </row>
    <row r="3557" spans="1:13" ht="15">
      <c r="A3557" s="28" t="s">
        <v>899</v>
      </c>
      <c r="B3557" s="277" t="s">
        <v>2022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102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103">SUM(E3558:K3558)</f>
        <v>0</v>
      </c>
    </row>
    <row r="3559" spans="1:13" ht="15">
      <c r="A3559" s="28" t="s">
        <v>901</v>
      </c>
      <c r="B3559" s="277" t="s">
        <v>2052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103"/>
        <v>0</v>
      </c>
    </row>
    <row r="3560" spans="1:13" ht="15">
      <c r="A3560" s="28" t="s">
        <v>902</v>
      </c>
      <c r="B3560" s="277" t="s">
        <v>2005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103"/>
        <v>0</v>
      </c>
    </row>
    <row r="3561" spans="1:13" ht="15">
      <c r="A3561" s="28" t="s">
        <v>903</v>
      </c>
      <c r="B3561" s="277" t="s">
        <v>2023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103"/>
        <v>0</v>
      </c>
    </row>
    <row r="3562" spans="1:13" ht="15">
      <c r="A3562" s="28" t="s">
        <v>904</v>
      </c>
      <c r="B3562" s="277" t="s">
        <v>2003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103"/>
        <v>0</v>
      </c>
    </row>
    <row r="3563" spans="1:13" ht="15">
      <c r="A3563" s="28" t="s">
        <v>905</v>
      </c>
      <c r="B3563" s="277" t="s">
        <v>2017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103"/>
        <v>0</v>
      </c>
    </row>
    <row r="3564" spans="1:13" ht="15">
      <c r="A3564" s="28" t="s">
        <v>906</v>
      </c>
      <c r="B3564" s="277" t="s">
        <v>2024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103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103"/>
        <v>0</v>
      </c>
    </row>
    <row r="3566" spans="1:13" ht="15">
      <c r="A3566" s="28" t="s">
        <v>908</v>
      </c>
      <c r="B3566" s="277" t="s">
        <v>2010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103"/>
        <v>0</v>
      </c>
    </row>
    <row r="3567" spans="1:13" ht="15">
      <c r="A3567" s="28" t="s">
        <v>909</v>
      </c>
      <c r="B3567" s="277" t="s">
        <v>2006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103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103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103"/>
        <v>0</v>
      </c>
    </row>
    <row r="3570" spans="1:13" ht="15">
      <c r="A3570" s="28" t="s">
        <v>912</v>
      </c>
      <c r="B3570" s="277" t="s">
        <v>4496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103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103"/>
        <v>0</v>
      </c>
    </row>
    <row r="3572" spans="1:13" ht="15">
      <c r="A3572" s="28" t="s">
        <v>914</v>
      </c>
      <c r="B3572" s="277" t="s">
        <v>2025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103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103"/>
        <v>0</v>
      </c>
    </row>
    <row r="3574" spans="1:13" ht="15">
      <c r="A3574" s="28" t="s">
        <v>916</v>
      </c>
      <c r="B3574" s="277" t="s">
        <v>2026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103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103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103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103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103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103"/>
        <v>0</v>
      </c>
    </row>
    <row r="3580" spans="1:13" ht="15">
      <c r="A3580" s="28" t="s">
        <v>922</v>
      </c>
      <c r="B3580" s="277" t="s">
        <v>2027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103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103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103"/>
        <v>0</v>
      </c>
    </row>
    <row r="3583" spans="1:13" ht="15">
      <c r="A3583" s="28" t="s">
        <v>925</v>
      </c>
      <c r="B3583" s="277" t="s">
        <v>2049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103"/>
        <v>0</v>
      </c>
    </row>
    <row r="3584" spans="1:13" ht="15">
      <c r="A3584" s="28" t="s">
        <v>926</v>
      </c>
      <c r="B3584" s="277" t="s">
        <v>2051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103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103"/>
        <v>0</v>
      </c>
    </row>
    <row r="3586" spans="1:13" ht="15">
      <c r="A3586" s="28" t="s">
        <v>928</v>
      </c>
      <c r="B3586" s="277" t="s">
        <v>2156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103"/>
        <v>0</v>
      </c>
    </row>
    <row r="3587" spans="1:13" ht="15">
      <c r="A3587" s="28" t="s">
        <v>929</v>
      </c>
      <c r="B3587" s="277" t="s">
        <v>2028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103"/>
        <v>0</v>
      </c>
    </row>
    <row r="3588" spans="1:13" ht="15">
      <c r="A3588" s="28" t="s">
        <v>930</v>
      </c>
      <c r="B3588" s="277" t="s">
        <v>2001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103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103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103"/>
        <v>0</v>
      </c>
    </row>
    <row r="3591" spans="1:13" ht="15">
      <c r="A3591" s="28" t="s">
        <v>933</v>
      </c>
      <c r="B3591" s="277" t="s">
        <v>2029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103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103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103"/>
        <v>0</v>
      </c>
    </row>
    <row r="3594" spans="1:13" ht="15">
      <c r="A3594" s="28" t="s">
        <v>2500</v>
      </c>
      <c r="B3594" s="277" t="s">
        <v>2007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103"/>
        <v>0</v>
      </c>
    </row>
    <row r="3595" spans="1:13" ht="15">
      <c r="A3595" s="28" t="s">
        <v>3314</v>
      </c>
      <c r="B3595" s="63" t="s">
        <v>3376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3315</v>
      </c>
      <c r="B3596" s="63" t="s">
        <v>3370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3316</v>
      </c>
      <c r="B3597" s="63" t="s">
        <v>3369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3317</v>
      </c>
      <c r="B3598" s="63" t="s">
        <v>3385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3318</v>
      </c>
      <c r="B3599" s="63" t="s">
        <v>3384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3319</v>
      </c>
      <c r="B3600" s="63" t="s">
        <v>3372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3320</v>
      </c>
      <c r="B3601" s="63" t="s">
        <v>3366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3321</v>
      </c>
      <c r="B3602" s="63" t="s">
        <v>3397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3322</v>
      </c>
      <c r="B3603" s="277" t="s">
        <v>3365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3323</v>
      </c>
      <c r="B3604" s="63" t="s">
        <v>3381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3324</v>
      </c>
      <c r="B3605" s="63" t="s">
        <v>3378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3325</v>
      </c>
      <c r="B3606" s="63" t="s">
        <v>3393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3326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3327</v>
      </c>
      <c r="B3608" s="63" t="s">
        <v>3394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3328</v>
      </c>
      <c r="B3609" s="63" t="s">
        <v>3373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3329</v>
      </c>
      <c r="B3610" s="63" t="s">
        <v>3367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3330</v>
      </c>
      <c r="B3611" s="63" t="s">
        <v>3374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3331</v>
      </c>
      <c r="B3612" s="63" t="s">
        <v>3371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3332</v>
      </c>
      <c r="B3613" s="63" t="s">
        <v>3382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3333</v>
      </c>
      <c r="B3614" s="63" t="s">
        <v>3377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3334</v>
      </c>
      <c r="B3615" s="277" t="s">
        <v>3364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3335</v>
      </c>
      <c r="B3616" s="63" t="s">
        <v>3379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3336</v>
      </c>
      <c r="B3617" s="63" t="s">
        <v>3398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3337</v>
      </c>
      <c r="B3618" s="63" t="s">
        <v>3368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4128</v>
      </c>
      <c r="B3619" s="63" t="s">
        <v>3375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4129</v>
      </c>
      <c r="B3620" s="63" t="s">
        <v>3396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4130</v>
      </c>
      <c r="B3621" s="63" t="s">
        <v>3380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104">SUM(E3628:K3628)</f>
        <v>2216.1000000000085</v>
      </c>
      <c r="O3628" t="s">
        <v>2775</v>
      </c>
      <c r="R3628" t="s">
        <v>2776</v>
      </c>
      <c r="S3628" s="277"/>
      <c r="T3628" s="63"/>
      <c r="U3628" s="345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104"/>
        <v>2148.00000000001</v>
      </c>
      <c r="O3629" t="s">
        <v>1245</v>
      </c>
      <c r="S3629" s="225"/>
      <c r="T3629" s="63"/>
      <c r="U3629" s="345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104"/>
        <v>2037.0000000000168</v>
      </c>
      <c r="O3630" t="s">
        <v>2484</v>
      </c>
      <c r="R3630" t="s">
        <v>1806</v>
      </c>
      <c r="S3630" s="63"/>
      <c r="T3630" s="63"/>
      <c r="U3630" s="346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104"/>
        <v>1978.8999999999908</v>
      </c>
      <c r="O3631" t="s">
        <v>375</v>
      </c>
      <c r="R3631" t="s">
        <v>1806</v>
      </c>
      <c r="S3631" s="277"/>
      <c r="T3631" s="63"/>
      <c r="U3631" s="345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104"/>
        <v>1910.2999999999913</v>
      </c>
      <c r="O3632" t="s">
        <v>1246</v>
      </c>
      <c r="S3632" s="225"/>
      <c r="T3632" s="63"/>
      <c r="U3632" s="345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104"/>
        <v>1905.8999999999971</v>
      </c>
      <c r="O3633" t="s">
        <v>315</v>
      </c>
      <c r="S3633" s="225"/>
      <c r="T3633" s="63"/>
      <c r="U3633" s="345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104"/>
        <v>1857.9000000000008</v>
      </c>
      <c r="O3634" t="s">
        <v>2485</v>
      </c>
      <c r="R3634" s="21" t="s">
        <v>2486</v>
      </c>
      <c r="S3634" s="277"/>
      <c r="T3634" s="63"/>
      <c r="U3634" s="345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104"/>
        <v>1848.0999999999947</v>
      </c>
      <c r="O3635" t="s">
        <v>310</v>
      </c>
      <c r="S3635" s="277"/>
      <c r="T3635" s="63"/>
      <c r="U3635" s="345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104"/>
        <v>1623.8000000000029</v>
      </c>
      <c r="O3636" t="s">
        <v>293</v>
      </c>
      <c r="S3636" s="277"/>
      <c r="T3636" s="63"/>
      <c r="U3636" s="345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104"/>
        <v>1498.5499999999979</v>
      </c>
      <c r="O3637" t="s">
        <v>298</v>
      </c>
      <c r="S3637" s="225"/>
      <c r="T3637" s="63"/>
      <c r="U3637" s="346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104"/>
        <v>1468.0999999999938</v>
      </c>
      <c r="S3638" s="63"/>
      <c r="T3638" s="63"/>
      <c r="U3638" s="345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104"/>
        <v>1462.0999999999894</v>
      </c>
      <c r="O3639" t="s">
        <v>288</v>
      </c>
      <c r="S3639" s="277"/>
      <c r="T3639" s="63"/>
      <c r="U3639" s="345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104"/>
        <v>1454.9999999999977</v>
      </c>
      <c r="O3640" t="s">
        <v>301</v>
      </c>
      <c r="S3640" s="63"/>
      <c r="T3640" s="63"/>
      <c r="U3640" s="345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104"/>
        <v>1365.5000000000109</v>
      </c>
      <c r="O3641" t="s">
        <v>294</v>
      </c>
      <c r="S3641" s="277"/>
      <c r="T3641" s="63"/>
      <c r="U3641" s="346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104"/>
        <v>1328.3000000000022</v>
      </c>
      <c r="S3642" s="63"/>
      <c r="T3642" s="63"/>
      <c r="U3642" s="345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104"/>
        <v>1318.0999999999976</v>
      </c>
      <c r="O3643" t="s">
        <v>301</v>
      </c>
      <c r="S3643" s="277"/>
      <c r="T3643" s="63"/>
      <c r="U3643" s="346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104"/>
        <v>1310.9999999999986</v>
      </c>
      <c r="O3644" t="s">
        <v>322</v>
      </c>
      <c r="R3644" s="21" t="s">
        <v>1806</v>
      </c>
      <c r="S3644" s="63"/>
      <c r="T3644" s="63"/>
      <c r="U3644" s="345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104"/>
        <v>1298.7</v>
      </c>
      <c r="S3645" s="277"/>
      <c r="T3645" s="63"/>
      <c r="U3645" s="345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104"/>
        <v>1248.3000000000018</v>
      </c>
      <c r="O3646" t="s">
        <v>285</v>
      </c>
      <c r="S3646" s="277"/>
      <c r="T3646" s="63"/>
      <c r="U3646" s="345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104"/>
        <v>1245.0000000000048</v>
      </c>
      <c r="S3647" s="277"/>
      <c r="T3647" s="63"/>
      <c r="U3647" s="346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104"/>
        <v>1224.6999999999862</v>
      </c>
      <c r="O3648" t="s">
        <v>325</v>
      </c>
      <c r="R3648" t="s">
        <v>1806</v>
      </c>
      <c r="S3648" s="225"/>
      <c r="T3648" s="63"/>
      <c r="U3648" s="345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104"/>
        <v>1105.4999999999977</v>
      </c>
      <c r="S3649" s="63"/>
      <c r="T3649" s="63"/>
      <c r="U3649" s="346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104"/>
        <v>1087.0000000000073</v>
      </c>
      <c r="O3650" t="s">
        <v>283</v>
      </c>
      <c r="S3650" s="277"/>
      <c r="T3650" s="63"/>
      <c r="U3650" s="345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104"/>
        <v>1076.9499999999994</v>
      </c>
      <c r="O3651" t="s">
        <v>294</v>
      </c>
      <c r="S3651" s="63"/>
      <c r="T3651" s="63"/>
      <c r="U3651" s="345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104"/>
        <v>1025.4000000000037</v>
      </c>
      <c r="S3652" s="277"/>
      <c r="T3652" s="63"/>
      <c r="U3652" s="345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104"/>
        <v>1007.5999999999858</v>
      </c>
      <c r="O3653" t="s">
        <v>301</v>
      </c>
      <c r="S3653" s="63"/>
      <c r="T3653" s="63"/>
      <c r="U3653" s="345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104"/>
        <v>954.30000000000291</v>
      </c>
      <c r="O3654" t="s">
        <v>288</v>
      </c>
      <c r="S3654" s="277"/>
      <c r="T3654" s="63"/>
      <c r="U3654" s="345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104"/>
        <v>905.79999999999563</v>
      </c>
      <c r="O3655" t="s">
        <v>298</v>
      </c>
      <c r="S3655" s="277"/>
      <c r="T3655" s="63"/>
      <c r="U3655" s="345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104"/>
        <v>894.94999999999379</v>
      </c>
      <c r="O3656" t="s">
        <v>298</v>
      </c>
      <c r="S3656" s="277"/>
      <c r="T3656" s="63"/>
      <c r="U3656" s="345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104"/>
        <v>885.80000000000473</v>
      </c>
      <c r="O3657" t="s">
        <v>283</v>
      </c>
      <c r="S3657" s="63"/>
      <c r="T3657" s="63"/>
      <c r="U3657" s="345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104"/>
        <v>883.55</v>
      </c>
      <c r="O3658" t="s">
        <v>312</v>
      </c>
      <c r="S3658" s="63"/>
      <c r="T3658" s="63"/>
      <c r="U3658" s="345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104"/>
        <v>872.8999999999985</v>
      </c>
      <c r="O3659" t="s">
        <v>285</v>
      </c>
      <c r="S3659" s="225"/>
      <c r="T3659" s="63"/>
      <c r="U3659" s="345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105">SUM(E3660:K3660)</f>
        <v>865.30000000000655</v>
      </c>
      <c r="O3660" t="s">
        <v>301</v>
      </c>
      <c r="S3660" s="63"/>
      <c r="T3660" s="63"/>
      <c r="U3660" s="345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105"/>
        <v>810.90000000001237</v>
      </c>
      <c r="O3661" t="s">
        <v>285</v>
      </c>
      <c r="S3661" s="277"/>
      <c r="T3661" s="63"/>
      <c r="U3661" s="345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105"/>
        <v>807.35000000000946</v>
      </c>
      <c r="S3662" s="63"/>
      <c r="T3662" s="63"/>
      <c r="U3662" s="345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105"/>
        <v>780.89999999999054</v>
      </c>
      <c r="O3663" t="s">
        <v>294</v>
      </c>
      <c r="S3663" s="28"/>
      <c r="T3663" s="63"/>
      <c r="U3663" s="346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105"/>
        <v>772.69999999999709</v>
      </c>
      <c r="O3664" t="s">
        <v>282</v>
      </c>
      <c r="R3664" s="21" t="s">
        <v>1806</v>
      </c>
      <c r="S3664" s="63"/>
      <c r="T3664" s="63"/>
      <c r="U3664" s="345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105"/>
        <v>766.70000000000437</v>
      </c>
      <c r="S3665" s="277"/>
      <c r="T3665" s="63"/>
      <c r="U3665" s="346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105"/>
        <v>756.49999999999818</v>
      </c>
      <c r="S3666" s="277"/>
      <c r="T3666" s="63"/>
      <c r="U3666" s="346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105"/>
        <v>754.55000000000109</v>
      </c>
      <c r="S3667" s="225"/>
      <c r="T3667" s="63"/>
      <c r="U3667" s="346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105"/>
        <v>742.69999999999823</v>
      </c>
      <c r="O3668" t="s">
        <v>288</v>
      </c>
      <c r="S3668" s="63"/>
      <c r="T3668" s="63"/>
      <c r="U3668" s="346"/>
      <c r="V3668" s="63"/>
      <c r="W3668" s="63"/>
    </row>
    <row r="3669" spans="1:23" ht="15">
      <c r="A3669" s="28" t="s">
        <v>751</v>
      </c>
      <c r="B3669" s="277" t="s">
        <v>2010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105"/>
        <v>718.3999999999869</v>
      </c>
      <c r="O3669" t="s">
        <v>284</v>
      </c>
      <c r="S3669" s="63"/>
      <c r="T3669" s="63"/>
      <c r="U3669" s="345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105"/>
        <v>699.99999999999818</v>
      </c>
      <c r="O3670" t="s">
        <v>284</v>
      </c>
      <c r="S3670" s="277"/>
      <c r="T3670" s="63"/>
      <c r="U3670" s="345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105"/>
        <v>699.5</v>
      </c>
      <c r="S3671" s="277"/>
      <c r="T3671" s="63"/>
      <c r="U3671" s="346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105"/>
        <v>675.799999999992</v>
      </c>
      <c r="O3672" t="s">
        <v>283</v>
      </c>
      <c r="S3672" s="225"/>
      <c r="T3672" s="63"/>
      <c r="U3672" s="345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105"/>
        <v>636.79999999999382</v>
      </c>
      <c r="S3673" s="225"/>
      <c r="T3673" s="63"/>
      <c r="U3673" s="345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105"/>
        <v>633.10000000000582</v>
      </c>
      <c r="S3674" s="225"/>
      <c r="T3674" s="63"/>
      <c r="U3674" s="345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105"/>
        <v>625.50000000000364</v>
      </c>
      <c r="S3675" s="277"/>
      <c r="T3675" s="63"/>
      <c r="U3675" s="346"/>
      <c r="V3675" s="63"/>
      <c r="W3675" s="63"/>
    </row>
    <row r="3676" spans="1:23" ht="15">
      <c r="A3676" s="28" t="s">
        <v>773</v>
      </c>
      <c r="B3676" s="277" t="s">
        <v>2017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105"/>
        <v>604.79999999998836</v>
      </c>
      <c r="O3676" t="s">
        <v>293</v>
      </c>
      <c r="S3676" s="63"/>
      <c r="T3676" s="63"/>
      <c r="U3676" s="345"/>
      <c r="V3676" s="63"/>
      <c r="W3676" s="63"/>
    </row>
    <row r="3677" spans="1:23" ht="15">
      <c r="A3677" s="28" t="s">
        <v>781</v>
      </c>
      <c r="B3677" s="277" t="s">
        <v>2001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105"/>
        <v>603.29999999999927</v>
      </c>
      <c r="S3677" s="277"/>
      <c r="T3677" s="63"/>
      <c r="U3677" s="345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105"/>
        <v>602.74999999999818</v>
      </c>
      <c r="O3678" t="s">
        <v>289</v>
      </c>
      <c r="S3678" s="63"/>
      <c r="T3678" s="63"/>
      <c r="U3678" s="346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105"/>
        <v>558.09999999999491</v>
      </c>
      <c r="S3679" s="63"/>
      <c r="T3679" s="63"/>
      <c r="U3679" s="345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105"/>
        <v>557.09999999998035</v>
      </c>
      <c r="S3680" s="63"/>
      <c r="T3680" s="63"/>
      <c r="U3680" s="345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105"/>
        <v>548.20000000000073</v>
      </c>
      <c r="S3681" s="28"/>
      <c r="T3681" s="63"/>
      <c r="U3681" s="345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105"/>
        <v>541.700000000008</v>
      </c>
      <c r="S3682" s="63"/>
      <c r="T3682" s="63"/>
      <c r="U3682" s="345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105"/>
        <v>529.60000000000218</v>
      </c>
      <c r="S3683" s="225"/>
      <c r="T3683" s="63"/>
      <c r="U3683" s="345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105"/>
        <v>522.70000000000107</v>
      </c>
      <c r="S3684" s="63"/>
      <c r="T3684" s="63"/>
      <c r="U3684" s="345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105"/>
        <v>512.79999999999563</v>
      </c>
      <c r="S3685" s="277"/>
      <c r="T3685" s="63"/>
      <c r="U3685" s="346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105"/>
        <v>511.89999999997599</v>
      </c>
      <c r="S3686" s="63"/>
      <c r="T3686" s="63"/>
      <c r="U3686" s="345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105"/>
        <v>501.69999999998981</v>
      </c>
      <c r="O3687" t="s">
        <v>298</v>
      </c>
      <c r="S3687" s="63"/>
      <c r="T3687" s="63"/>
      <c r="U3687" s="346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105"/>
        <v>493.90000000000146</v>
      </c>
      <c r="O3688" t="s">
        <v>285</v>
      </c>
      <c r="S3688" s="277"/>
      <c r="T3688" s="63"/>
      <c r="U3688" s="346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105"/>
        <v>486.29999999998836</v>
      </c>
      <c r="O3689" t="s">
        <v>288</v>
      </c>
      <c r="S3689" s="277"/>
      <c r="T3689" s="63"/>
      <c r="U3689" s="345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105"/>
        <v>476.5</v>
      </c>
      <c r="S3690" s="63"/>
      <c r="T3690" s="63"/>
      <c r="U3690" s="346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105"/>
        <v>461.10000000000218</v>
      </c>
      <c r="S3691" s="277"/>
      <c r="T3691" s="63"/>
      <c r="U3691" s="346"/>
      <c r="V3691" s="63"/>
      <c r="W3691" s="63"/>
    </row>
    <row r="3692" spans="1:23" ht="15">
      <c r="A3692" s="28" t="s">
        <v>900</v>
      </c>
      <c r="B3692" s="277" t="s">
        <v>2029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106">SUM(E3692:K3692)</f>
        <v>448.99999999999818</v>
      </c>
      <c r="O3692" t="s">
        <v>289</v>
      </c>
      <c r="S3692" s="277"/>
      <c r="T3692" s="63"/>
      <c r="U3692" s="345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106"/>
        <v>448.600000000004</v>
      </c>
      <c r="S3693" s="277"/>
      <c r="T3693" s="63"/>
      <c r="U3693" s="345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106"/>
        <v>444.39999999999782</v>
      </c>
      <c r="S3694" s="63"/>
      <c r="T3694" s="63"/>
      <c r="U3694" s="345"/>
      <c r="V3694" s="63"/>
      <c r="W3694" s="63"/>
    </row>
    <row r="3695" spans="1:23" ht="15">
      <c r="A3695" s="28" t="s">
        <v>903</v>
      </c>
      <c r="B3695" s="277" t="s">
        <v>2024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106"/>
        <v>427.30000000000655</v>
      </c>
      <c r="S3695" s="63"/>
      <c r="T3695" s="63"/>
      <c r="U3695" s="345"/>
      <c r="V3695" s="63"/>
      <c r="W3695" s="63"/>
    </row>
    <row r="3696" spans="1:23" ht="15">
      <c r="A3696" s="28" t="s">
        <v>904</v>
      </c>
      <c r="B3696" s="277" t="s">
        <v>2007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106"/>
        <v>423.40000000000509</v>
      </c>
      <c r="S3696" s="63"/>
      <c r="T3696" s="63"/>
      <c r="U3696" s="346"/>
      <c r="V3696" s="63"/>
      <c r="W3696" s="63"/>
    </row>
    <row r="3697" spans="1:23" ht="15">
      <c r="A3697" s="28" t="s">
        <v>905</v>
      </c>
      <c r="B3697" s="277" t="s">
        <v>2009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106"/>
        <v>415.49999999999091</v>
      </c>
      <c r="S3697" s="277"/>
      <c r="T3697" s="63"/>
      <c r="U3697" s="345"/>
      <c r="V3697" s="63"/>
      <c r="W3697" s="63"/>
    </row>
    <row r="3698" spans="1:23" ht="15">
      <c r="A3698" s="28" t="s">
        <v>906</v>
      </c>
      <c r="B3698" s="277" t="s">
        <v>2026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106"/>
        <v>411.09999999999854</v>
      </c>
      <c r="S3698" s="277"/>
      <c r="T3698" s="63"/>
      <c r="U3698" s="345"/>
      <c r="V3698" s="63"/>
      <c r="W3698" s="63"/>
    </row>
    <row r="3699" spans="1:23" ht="15">
      <c r="A3699" s="28" t="s">
        <v>907</v>
      </c>
      <c r="B3699" s="277" t="s">
        <v>2005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106"/>
        <v>394.89999999999418</v>
      </c>
      <c r="S3699" s="28"/>
      <c r="T3699" s="63"/>
      <c r="U3699" s="345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106"/>
        <v>392.50000000001455</v>
      </c>
      <c r="S3700" s="225"/>
      <c r="T3700" s="63"/>
      <c r="U3700" s="345"/>
      <c r="V3700" s="63"/>
      <c r="W3700" s="63"/>
    </row>
    <row r="3701" spans="1:23" ht="15">
      <c r="A3701" s="28" t="s">
        <v>909</v>
      </c>
      <c r="B3701" s="277" t="s">
        <v>2008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106"/>
        <v>385.99999999999636</v>
      </c>
      <c r="S3701" s="277"/>
      <c r="T3701" s="63"/>
      <c r="U3701" s="345"/>
      <c r="V3701" s="63"/>
      <c r="W3701" s="63"/>
    </row>
    <row r="3702" spans="1:23" ht="15">
      <c r="A3702" s="28" t="s">
        <v>910</v>
      </c>
      <c r="B3702" s="277" t="s">
        <v>2156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106"/>
        <v>378.50000000000364</v>
      </c>
      <c r="S3702" s="277"/>
      <c r="T3702" s="63"/>
      <c r="U3702" s="345"/>
      <c r="V3702" s="63"/>
      <c r="W3702" s="63"/>
    </row>
    <row r="3703" spans="1:23" ht="15">
      <c r="A3703" s="28" t="s">
        <v>911</v>
      </c>
      <c r="B3703" s="277" t="s">
        <v>2027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106"/>
        <v>375.39999999999418</v>
      </c>
      <c r="S3703" s="28"/>
      <c r="T3703" s="63"/>
      <c r="U3703" s="345"/>
      <c r="V3703" s="63"/>
      <c r="W3703" s="63"/>
    </row>
    <row r="3704" spans="1:23" ht="15">
      <c r="A3704" s="28" t="s">
        <v>912</v>
      </c>
      <c r="B3704" s="277" t="s">
        <v>2003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106"/>
        <v>369.79999999999745</v>
      </c>
      <c r="O3704" t="s">
        <v>301</v>
      </c>
      <c r="S3704" s="225"/>
      <c r="T3704" s="63"/>
      <c r="U3704" s="345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106"/>
        <v>365.5</v>
      </c>
      <c r="S3705" s="63"/>
      <c r="T3705" s="63"/>
      <c r="U3705" s="345"/>
      <c r="V3705" s="63"/>
      <c r="W3705" s="63"/>
    </row>
    <row r="3706" spans="1:23" ht="15">
      <c r="A3706" s="28" t="s">
        <v>914</v>
      </c>
      <c r="B3706" s="277" t="s">
        <v>2006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106"/>
        <v>361.899999999996</v>
      </c>
      <c r="S3706" s="63"/>
      <c r="T3706" s="63"/>
      <c r="U3706" s="345"/>
      <c r="V3706" s="63"/>
      <c r="W3706" s="63"/>
    </row>
    <row r="3707" spans="1:23" ht="15">
      <c r="A3707" s="28" t="s">
        <v>915</v>
      </c>
      <c r="B3707" s="277" t="s">
        <v>2051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106"/>
        <v>347.09999999999854</v>
      </c>
      <c r="S3707" s="277"/>
      <c r="T3707" s="63"/>
      <c r="U3707" s="345"/>
      <c r="V3707" s="63"/>
      <c r="W3707" s="63"/>
    </row>
    <row r="3708" spans="1:23" ht="15">
      <c r="A3708" s="28" t="s">
        <v>916</v>
      </c>
      <c r="B3708" s="277" t="s">
        <v>2022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106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106"/>
        <v>315.8</v>
      </c>
    </row>
    <row r="3710" spans="1:23" ht="15">
      <c r="A3710" s="28" t="s">
        <v>918</v>
      </c>
      <c r="B3710" s="277" t="s">
        <v>2002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106"/>
        <v>301.89999999999964</v>
      </c>
    </row>
    <row r="3711" spans="1:23" ht="15">
      <c r="A3711" s="28" t="s">
        <v>919</v>
      </c>
      <c r="B3711" s="277" t="s">
        <v>4496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106"/>
        <v>291.80000000000655</v>
      </c>
    </row>
    <row r="3712" spans="1:23" ht="15">
      <c r="A3712" s="28" t="s">
        <v>920</v>
      </c>
      <c r="B3712" s="277" t="s">
        <v>2023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106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106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106"/>
        <v>262.09999999999491</v>
      </c>
    </row>
    <row r="3715" spans="1:13" ht="15">
      <c r="A3715" s="28" t="s">
        <v>923</v>
      </c>
      <c r="B3715" s="277" t="s">
        <v>2049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106"/>
        <v>244.00000000000182</v>
      </c>
    </row>
    <row r="3716" spans="1:13" ht="15">
      <c r="A3716" s="28" t="s">
        <v>924</v>
      </c>
      <c r="B3716" s="277" t="s">
        <v>2052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106"/>
        <v>240.00000000000364</v>
      </c>
    </row>
    <row r="3717" spans="1:13" ht="15">
      <c r="A3717" s="28" t="s">
        <v>925</v>
      </c>
      <c r="B3717" s="277" t="s">
        <v>2028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106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106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106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106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106"/>
        <v>74.900000000001455</v>
      </c>
    </row>
    <row r="3722" spans="1:13" ht="15">
      <c r="A3722" s="28" t="s">
        <v>930</v>
      </c>
      <c r="B3722" s="277" t="s">
        <v>2025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106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106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106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106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106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106"/>
        <v>0</v>
      </c>
    </row>
    <row r="3728" spans="1:13" ht="15">
      <c r="A3728" s="28" t="s">
        <v>2500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106"/>
        <v>0</v>
      </c>
    </row>
    <row r="3729" spans="1:13" ht="15">
      <c r="A3729" s="28" t="s">
        <v>3314</v>
      </c>
      <c r="B3729" s="63" t="s">
        <v>3376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3315</v>
      </c>
      <c r="B3730" s="63" t="s">
        <v>3370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3316</v>
      </c>
      <c r="B3731" s="63" t="s">
        <v>3369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3317</v>
      </c>
      <c r="B3732" s="63" t="s">
        <v>3385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3318</v>
      </c>
      <c r="B3733" s="63" t="s">
        <v>3384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3319</v>
      </c>
      <c r="B3734" s="63" t="s">
        <v>3372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3320</v>
      </c>
      <c r="B3735" s="63" t="s">
        <v>3366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3321</v>
      </c>
      <c r="B3736" s="63" t="s">
        <v>3397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3322</v>
      </c>
      <c r="B3737" s="277" t="s">
        <v>3365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3323</v>
      </c>
      <c r="B3738" s="63" t="s">
        <v>3381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3324</v>
      </c>
      <c r="B3739" s="63" t="s">
        <v>3378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3325</v>
      </c>
      <c r="B3740" s="63" t="s">
        <v>3393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3326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3327</v>
      </c>
      <c r="B3742" s="63" t="s">
        <v>3394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3328</v>
      </c>
      <c r="B3743" s="63" t="s">
        <v>3373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3329</v>
      </c>
      <c r="B3744" s="63" t="s">
        <v>3367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3330</v>
      </c>
      <c r="B3745" s="63" t="s">
        <v>3374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3331</v>
      </c>
      <c r="B3746" s="63" t="s">
        <v>3371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3332</v>
      </c>
      <c r="B3747" s="63" t="s">
        <v>3382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3333</v>
      </c>
      <c r="B3748" s="63" t="s">
        <v>3377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3334</v>
      </c>
      <c r="B3749" s="277" t="s">
        <v>3364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3335</v>
      </c>
      <c r="B3750" s="63" t="s">
        <v>3379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3336</v>
      </c>
      <c r="B3751" s="63" t="s">
        <v>3398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3337</v>
      </c>
      <c r="B3752" s="63" t="s">
        <v>3368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4128</v>
      </c>
      <c r="B3753" s="63" t="s">
        <v>3375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4129</v>
      </c>
      <c r="B3754" s="63" t="s">
        <v>3396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4130</v>
      </c>
      <c r="B3755" s="63" t="s">
        <v>3380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7" t="s">
        <v>2009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7"/>
      <c r="T3762" s="63"/>
      <c r="U3762" s="345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7">SUM(E3763:K3763)</f>
        <v>796.399999999991</v>
      </c>
      <c r="O3763" t="s">
        <v>293</v>
      </c>
      <c r="S3763" s="225"/>
      <c r="T3763" s="63"/>
      <c r="U3763" s="345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7"/>
        <v>657.29999999999279</v>
      </c>
      <c r="S3764" s="63"/>
      <c r="T3764" s="63"/>
      <c r="U3764" s="346"/>
      <c r="V3764" s="63"/>
      <c r="W3764" s="63"/>
    </row>
    <row r="3765" spans="1:23" ht="15">
      <c r="A3765" s="28" t="s">
        <v>5</v>
      </c>
      <c r="B3765" s="277" t="s">
        <v>2002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7"/>
        <v>807.79999999999927</v>
      </c>
      <c r="S3765" s="277"/>
      <c r="T3765" s="63"/>
      <c r="U3765" s="345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7"/>
        <v>750.19999999999391</v>
      </c>
      <c r="S3766" s="225"/>
      <c r="T3766" s="63"/>
      <c r="U3766" s="345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7"/>
        <v>1148.7999999999788</v>
      </c>
      <c r="S3767" s="225"/>
      <c r="T3767" s="63"/>
      <c r="U3767" s="345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7"/>
        <v>1764.1999999999925</v>
      </c>
      <c r="O3768" t="s">
        <v>298</v>
      </c>
      <c r="S3768" s="277"/>
      <c r="T3768" s="63"/>
      <c r="U3768" s="345"/>
      <c r="V3768" s="63"/>
      <c r="W3768" s="63"/>
    </row>
    <row r="3769" spans="1:23" ht="15">
      <c r="A3769" s="28" t="s">
        <v>12</v>
      </c>
      <c r="B3769" s="277" t="s">
        <v>2008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7"/>
        <v>294.60000000000218</v>
      </c>
      <c r="S3769" s="277"/>
      <c r="T3769" s="63"/>
      <c r="U3769" s="345"/>
      <c r="V3769" s="63"/>
      <c r="W3769" s="63"/>
    </row>
    <row r="3770" spans="1:23" ht="15">
      <c r="A3770" s="28" t="s">
        <v>14</v>
      </c>
      <c r="B3770" s="277" t="s">
        <v>2022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7"/>
        <v>252.50000000000364</v>
      </c>
      <c r="S3770" s="277"/>
      <c r="T3770" s="63"/>
      <c r="U3770" s="345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7"/>
        <v>774.6</v>
      </c>
      <c r="O3771" t="s">
        <v>293</v>
      </c>
      <c r="S3771" s="225"/>
      <c r="T3771" s="63"/>
      <c r="U3771" s="346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7"/>
        <v>413.60000000000764</v>
      </c>
      <c r="S3772" s="63"/>
      <c r="T3772" s="63"/>
      <c r="U3772" s="345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7"/>
        <v>1018.8000000000075</v>
      </c>
      <c r="S3773" s="277"/>
      <c r="T3773" s="63"/>
      <c r="U3773" s="345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7"/>
        <v>1408.500000000005</v>
      </c>
      <c r="S3774" s="63"/>
      <c r="T3774" s="63"/>
      <c r="U3774" s="345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7"/>
        <v>1477.0999999999992</v>
      </c>
      <c r="S3775" s="277"/>
      <c r="T3775" s="63"/>
      <c r="U3775" s="346"/>
      <c r="V3775" s="63"/>
      <c r="W3775" s="63"/>
    </row>
    <row r="3776" spans="1:23" ht="15">
      <c r="A3776" s="28" t="s">
        <v>26</v>
      </c>
      <c r="B3776" s="277" t="s">
        <v>2052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7"/>
        <v>137.49999999999818</v>
      </c>
      <c r="S3776" s="63"/>
      <c r="T3776" s="63"/>
      <c r="U3776" s="345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7"/>
        <v>1106.0000000000068</v>
      </c>
      <c r="S3777" s="277"/>
      <c r="T3777" s="63"/>
      <c r="U3777" s="346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7"/>
        <v>1837.7000000000089</v>
      </c>
      <c r="S3778" s="63"/>
      <c r="T3778" s="63"/>
      <c r="U3778" s="345"/>
      <c r="V3778" s="63"/>
      <c r="W3778" s="63"/>
    </row>
    <row r="3779" spans="1:23" ht="15">
      <c r="A3779" s="28" t="s">
        <v>32</v>
      </c>
      <c r="B3779" s="277" t="s">
        <v>2005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7"/>
        <v>484.00000000000364</v>
      </c>
      <c r="S3779" s="277"/>
      <c r="T3779" s="63"/>
      <c r="U3779" s="345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7"/>
        <v>1349.0000000000148</v>
      </c>
      <c r="O3780" t="s">
        <v>293</v>
      </c>
      <c r="S3780" s="277"/>
      <c r="T3780" s="63"/>
      <c r="U3780" s="345"/>
      <c r="V3780" s="63"/>
      <c r="W3780" s="63"/>
    </row>
    <row r="3781" spans="1:23" ht="15">
      <c r="A3781" s="28" t="s">
        <v>36</v>
      </c>
      <c r="B3781" s="277" t="s">
        <v>2023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7"/>
        <v>381.50000000000364</v>
      </c>
      <c r="S3781" s="277"/>
      <c r="T3781" s="63"/>
      <c r="U3781" s="346"/>
      <c r="V3781" s="63"/>
      <c r="W3781" s="63"/>
    </row>
    <row r="3782" spans="1:23" ht="15">
      <c r="A3782" s="28" t="s">
        <v>38</v>
      </c>
      <c r="B3782" s="277" t="s">
        <v>2003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7"/>
        <v>392.29999999999927</v>
      </c>
      <c r="S3782" s="225"/>
      <c r="T3782" s="63"/>
      <c r="U3782" s="345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7"/>
        <v>480.2</v>
      </c>
      <c r="O3783" t="s">
        <v>282</v>
      </c>
      <c r="R3783" t="s">
        <v>1807</v>
      </c>
      <c r="S3783" s="63"/>
      <c r="T3783" s="63"/>
      <c r="U3783" s="346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7"/>
        <v>2470.5999999999904</v>
      </c>
      <c r="O3784" t="s">
        <v>356</v>
      </c>
      <c r="R3784" t="s">
        <v>1807</v>
      </c>
      <c r="S3784" s="277"/>
      <c r="T3784" s="63"/>
      <c r="U3784" s="345"/>
      <c r="V3784" s="63"/>
      <c r="W3784" s="63"/>
    </row>
    <row r="3785" spans="1:23" ht="15">
      <c r="A3785" s="28" t="s">
        <v>147</v>
      </c>
      <c r="B3785" s="277" t="s">
        <v>2017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7"/>
        <v>553.59999999998763</v>
      </c>
      <c r="S3785" s="63"/>
      <c r="T3785" s="63"/>
      <c r="U3785" s="345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7"/>
        <v>3095.350000000004</v>
      </c>
      <c r="O3786" t="s">
        <v>2487</v>
      </c>
      <c r="R3786" s="21" t="s">
        <v>1557</v>
      </c>
      <c r="S3786" s="277"/>
      <c r="T3786" s="63"/>
      <c r="U3786" s="345"/>
      <c r="V3786" s="63"/>
      <c r="W3786" s="63"/>
    </row>
    <row r="3787" spans="1:23" ht="15">
      <c r="A3787" s="28" t="s">
        <v>157</v>
      </c>
      <c r="B3787" s="277" t="s">
        <v>2024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7"/>
        <v>110.90000000000509</v>
      </c>
      <c r="S3787" s="63"/>
      <c r="T3787" s="63"/>
      <c r="U3787" s="345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7"/>
        <v>867.40000000000236</v>
      </c>
      <c r="O3788" t="s">
        <v>301</v>
      </c>
      <c r="S3788" s="277"/>
      <c r="T3788" s="63"/>
      <c r="U3788" s="345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7"/>
        <v>1157.7000000000025</v>
      </c>
      <c r="O3789" t="s">
        <v>301</v>
      </c>
      <c r="S3789" s="277"/>
      <c r="T3789" s="63"/>
      <c r="U3789" s="345"/>
      <c r="V3789" s="63"/>
      <c r="W3789" s="63"/>
    </row>
    <row r="3790" spans="1:23" ht="15">
      <c r="A3790" s="28" t="s">
        <v>161</v>
      </c>
      <c r="B3790" s="277" t="s">
        <v>2010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7"/>
        <v>509.19999999999345</v>
      </c>
      <c r="S3790" s="277"/>
      <c r="T3790" s="63"/>
      <c r="U3790" s="345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7"/>
        <v>1408.5000000000027</v>
      </c>
      <c r="O3791" t="s">
        <v>301</v>
      </c>
      <c r="S3791" s="63"/>
      <c r="T3791" s="63"/>
      <c r="U3791" s="345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7"/>
        <v>2168.7999999999934</v>
      </c>
      <c r="O3792" t="s">
        <v>285</v>
      </c>
      <c r="S3792" s="63"/>
      <c r="T3792" s="63"/>
      <c r="U3792" s="345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7"/>
        <v>1239.1000000000149</v>
      </c>
      <c r="S3793" s="225"/>
      <c r="T3793" s="63"/>
      <c r="U3793" s="345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7"/>
        <v>433</v>
      </c>
      <c r="O3794" t="s">
        <v>288</v>
      </c>
      <c r="S3794" s="63"/>
      <c r="T3794" s="63"/>
      <c r="U3794" s="345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7"/>
        <v>2700.2999999999915</v>
      </c>
      <c r="O3795" t="s">
        <v>316</v>
      </c>
      <c r="S3795" s="277"/>
      <c r="T3795" s="63"/>
      <c r="U3795" s="345"/>
      <c r="V3795" s="63"/>
      <c r="W3795" s="63"/>
    </row>
    <row r="3796" spans="1:23" ht="15">
      <c r="A3796" s="28" t="s">
        <v>735</v>
      </c>
      <c r="B3796" s="277" t="s">
        <v>2006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7"/>
        <v>879.29999999999745</v>
      </c>
      <c r="O3796" t="s">
        <v>283</v>
      </c>
      <c r="S3796" s="63"/>
      <c r="T3796" s="63"/>
      <c r="U3796" s="345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7"/>
        <v>2762.0000000000109</v>
      </c>
      <c r="O3797" t="s">
        <v>287</v>
      </c>
      <c r="S3797" s="28"/>
      <c r="T3797" s="63"/>
      <c r="U3797" s="346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7"/>
        <v>752.699999999998</v>
      </c>
      <c r="O3798" t="s">
        <v>284</v>
      </c>
      <c r="S3798" s="63"/>
      <c r="T3798" s="63"/>
      <c r="U3798" s="345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7"/>
        <v>1142.800000000002</v>
      </c>
      <c r="O3799" t="s">
        <v>282</v>
      </c>
      <c r="R3799" s="21" t="s">
        <v>1807</v>
      </c>
      <c r="S3799" s="277"/>
      <c r="T3799" s="63"/>
      <c r="U3799" s="346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7"/>
        <v>1508.8999999999974</v>
      </c>
      <c r="O3800" t="s">
        <v>282</v>
      </c>
      <c r="R3800" s="21" t="s">
        <v>1807</v>
      </c>
      <c r="S3800" s="277"/>
      <c r="T3800" s="63"/>
      <c r="U3800" s="346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7"/>
        <v>288.399999999996</v>
      </c>
      <c r="S3801" s="225"/>
      <c r="T3801" s="63"/>
      <c r="U3801" s="346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7"/>
        <v>2217.400000000001</v>
      </c>
      <c r="O3802" t="s">
        <v>329</v>
      </c>
      <c r="S3802" s="63"/>
      <c r="T3802" s="63"/>
      <c r="U3802" s="346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7"/>
        <v>383.70000000000118</v>
      </c>
      <c r="S3803" s="63"/>
      <c r="T3803" s="63"/>
      <c r="U3803" s="345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7"/>
        <v>557.59999999999854</v>
      </c>
      <c r="S3804" s="277"/>
      <c r="T3804" s="63"/>
      <c r="U3804" s="345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7"/>
        <v>1219.6999999999935</v>
      </c>
      <c r="S3805" s="277"/>
      <c r="T3805" s="63"/>
      <c r="U3805" s="346"/>
      <c r="V3805" s="63"/>
      <c r="W3805" s="63"/>
    </row>
    <row r="3806" spans="1:23" ht="15">
      <c r="A3806" s="28" t="s">
        <v>761</v>
      </c>
      <c r="B3806" s="277" t="s">
        <v>4496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7"/>
        <v>316.00000000000364</v>
      </c>
      <c r="S3806" s="225"/>
      <c r="T3806" s="63"/>
      <c r="U3806" s="345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7"/>
        <v>1481.2999999999988</v>
      </c>
      <c r="O3807" t="s">
        <v>297</v>
      </c>
      <c r="S3807" s="225"/>
      <c r="T3807" s="63"/>
      <c r="U3807" s="345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7"/>
        <v>2592.5000000000023</v>
      </c>
      <c r="O3808" t="s">
        <v>318</v>
      </c>
      <c r="S3808" s="225"/>
      <c r="T3808" s="63"/>
      <c r="U3808" s="345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7"/>
        <v>1885.7999999999975</v>
      </c>
      <c r="O3809" t="s">
        <v>301</v>
      </c>
      <c r="S3809" s="277"/>
      <c r="T3809" s="63"/>
      <c r="U3809" s="346"/>
      <c r="V3809" s="63"/>
      <c r="W3809" s="63"/>
    </row>
    <row r="3810" spans="1:23" ht="15">
      <c r="A3810" s="28" t="s">
        <v>773</v>
      </c>
      <c r="B3810" s="277" t="s">
        <v>2025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7"/>
        <v>82.599999999998545</v>
      </c>
      <c r="S3810" s="63"/>
      <c r="T3810" s="63"/>
      <c r="U3810" s="345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7"/>
        <v>380.60000000000264</v>
      </c>
      <c r="S3811" s="277"/>
      <c r="T3811" s="63"/>
      <c r="U3811" s="345"/>
      <c r="V3811" s="63"/>
      <c r="W3811" s="63"/>
    </row>
    <row r="3812" spans="1:23" ht="15">
      <c r="A3812" s="28" t="s">
        <v>785</v>
      </c>
      <c r="B3812" s="277" t="s">
        <v>2026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7"/>
        <v>401.09999999999491</v>
      </c>
      <c r="S3812" s="63"/>
      <c r="T3812" s="63"/>
      <c r="U3812" s="346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7"/>
        <v>1158.4000000000069</v>
      </c>
      <c r="O3813" t="s">
        <v>294</v>
      </c>
      <c r="S3813" s="63"/>
      <c r="T3813" s="63"/>
      <c r="U3813" s="345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7"/>
        <v>1217.7000000000262</v>
      </c>
      <c r="O3814" t="s">
        <v>293</v>
      </c>
      <c r="S3814" s="63"/>
      <c r="T3814" s="63"/>
      <c r="U3814" s="345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7"/>
        <v>1190.6000000000145</v>
      </c>
      <c r="O3815" t="s">
        <v>289</v>
      </c>
      <c r="S3815" s="28"/>
      <c r="T3815" s="63"/>
      <c r="U3815" s="345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7"/>
        <v>2293.3500000000008</v>
      </c>
      <c r="O3816" t="s">
        <v>369</v>
      </c>
      <c r="R3816" s="21" t="s">
        <v>1807</v>
      </c>
      <c r="S3816" s="63"/>
      <c r="T3816" s="63"/>
      <c r="U3816" s="345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7"/>
        <v>3154.8999999999951</v>
      </c>
      <c r="O3817" t="s">
        <v>1254</v>
      </c>
      <c r="S3817" s="225"/>
      <c r="T3817" s="63"/>
      <c r="U3817" s="345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7"/>
        <v>72.299999999997453</v>
      </c>
      <c r="S3818" s="63"/>
      <c r="T3818" s="63"/>
      <c r="U3818" s="345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7"/>
        <v>524.50000000000273</v>
      </c>
      <c r="S3819" s="277"/>
      <c r="T3819" s="63"/>
      <c r="U3819" s="346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7"/>
        <v>1481.9000000000015</v>
      </c>
      <c r="O3820" t="s">
        <v>329</v>
      </c>
      <c r="S3820" s="63"/>
      <c r="T3820" s="63"/>
      <c r="U3820" s="345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7"/>
        <v>379.59999999999945</v>
      </c>
      <c r="S3821" s="63"/>
      <c r="T3821" s="63"/>
      <c r="U3821" s="346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7"/>
        <v>1339.8000000000011</v>
      </c>
      <c r="O3822" t="s">
        <v>285</v>
      </c>
      <c r="S3822" s="277"/>
      <c r="T3822" s="63"/>
      <c r="U3822" s="346"/>
      <c r="V3822" s="63"/>
      <c r="W3822" s="63"/>
    </row>
    <row r="3823" spans="1:23" ht="15">
      <c r="A3823" s="28" t="s">
        <v>897</v>
      </c>
      <c r="B3823" s="277" t="s">
        <v>2027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7"/>
        <v>12.499999999992724</v>
      </c>
      <c r="S3823" s="277"/>
      <c r="T3823" s="63"/>
      <c r="U3823" s="345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7"/>
        <v>280.09999999999991</v>
      </c>
      <c r="S3824" s="63"/>
      <c r="T3824" s="63"/>
      <c r="U3824" s="346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7"/>
        <v>1410.3000000000065</v>
      </c>
      <c r="S3825" s="277"/>
      <c r="T3825" s="63"/>
      <c r="U3825" s="346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7"/>
        <v>2005.5999999999894</v>
      </c>
      <c r="O3826" t="s">
        <v>301</v>
      </c>
      <c r="S3826" s="277"/>
      <c r="T3826" s="63"/>
      <c r="U3826" s="345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8">SUM(E3827:K3827)</f>
        <v>1823.2000000000089</v>
      </c>
      <c r="O3827" t="s">
        <v>282</v>
      </c>
      <c r="R3827" t="s">
        <v>1807</v>
      </c>
      <c r="S3827" s="277"/>
      <c r="T3827" s="63"/>
      <c r="U3827" s="345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8"/>
        <v>2192.599999999999</v>
      </c>
      <c r="O3828" t="s">
        <v>282</v>
      </c>
      <c r="R3828" t="s">
        <v>1807</v>
      </c>
      <c r="S3828" s="63"/>
      <c r="T3828" s="63"/>
      <c r="U3828" s="345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8"/>
        <v>978.69999999999936</v>
      </c>
      <c r="S3829" s="63"/>
      <c r="T3829" s="63"/>
      <c r="U3829" s="345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8"/>
        <v>1300.5999999999997</v>
      </c>
      <c r="O3830" t="s">
        <v>301</v>
      </c>
      <c r="S3830" s="63"/>
      <c r="T3830" s="63"/>
      <c r="U3830" s="346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8"/>
        <v>1949.8999999999955</v>
      </c>
      <c r="S3831" s="277"/>
      <c r="T3831" s="63"/>
      <c r="U3831" s="345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8"/>
        <v>814.39999999998417</v>
      </c>
      <c r="S3832" s="277"/>
      <c r="T3832" s="63"/>
      <c r="U3832" s="345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8"/>
        <v>1070.5999999999785</v>
      </c>
      <c r="S3833" s="28"/>
      <c r="T3833" s="63"/>
      <c r="U3833" s="345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8"/>
        <v>1613.1000000000058</v>
      </c>
      <c r="O3834" t="s">
        <v>289</v>
      </c>
      <c r="S3834" s="225"/>
      <c r="T3834" s="63"/>
      <c r="U3834" s="345"/>
      <c r="V3834" s="63"/>
      <c r="W3834" s="63"/>
    </row>
    <row r="3835" spans="1:23" ht="15">
      <c r="A3835" s="28" t="s">
        <v>909</v>
      </c>
      <c r="B3835" s="277" t="s">
        <v>2049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8"/>
        <v>247</v>
      </c>
      <c r="S3835" s="277"/>
      <c r="T3835" s="63"/>
      <c r="U3835" s="345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8"/>
        <v>1361.9999999999959</v>
      </c>
      <c r="O3836" t="s">
        <v>284</v>
      </c>
      <c r="S3836" s="277"/>
      <c r="T3836" s="63"/>
      <c r="U3836" s="345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8"/>
        <v>1385.500000000005</v>
      </c>
      <c r="O3837" t="s">
        <v>293</v>
      </c>
      <c r="S3837" s="28"/>
      <c r="T3837" s="63"/>
      <c r="U3837" s="345"/>
      <c r="V3837" s="63"/>
      <c r="W3837" s="63"/>
    </row>
    <row r="3838" spans="1:23" ht="15">
      <c r="A3838" s="28" t="s">
        <v>912</v>
      </c>
      <c r="B3838" s="277" t="s">
        <v>2051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8"/>
        <v>595.39999999999964</v>
      </c>
      <c r="O3838" t="s">
        <v>283</v>
      </c>
      <c r="S3838" s="225"/>
      <c r="T3838" s="63"/>
      <c r="U3838" s="345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8"/>
        <v>68.400000000000091</v>
      </c>
      <c r="S3839" s="63"/>
      <c r="T3839" s="63"/>
      <c r="U3839" s="345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8"/>
        <v>441.29999999999916</v>
      </c>
      <c r="S3840" s="63"/>
      <c r="T3840" s="63"/>
      <c r="U3840" s="345"/>
      <c r="V3840" s="63"/>
      <c r="W3840" s="63"/>
    </row>
    <row r="3841" spans="1:23" ht="15">
      <c r="A3841" s="28" t="s">
        <v>915</v>
      </c>
      <c r="B3841" s="277" t="s">
        <v>2156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8"/>
        <v>525.20000000000437</v>
      </c>
      <c r="O3841" t="s">
        <v>289</v>
      </c>
      <c r="S3841" s="277"/>
      <c r="T3841" s="63"/>
      <c r="U3841" s="345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8"/>
        <v>1217.5999999999949</v>
      </c>
      <c r="O3842" t="s">
        <v>285</v>
      </c>
      <c r="S3842" s="118"/>
      <c r="T3842" s="119"/>
      <c r="U3842" s="119"/>
      <c r="V3842" s="359"/>
      <c r="W3842" s="67"/>
    </row>
    <row r="3843" spans="1:23" ht="15">
      <c r="A3843" s="28" t="s">
        <v>917</v>
      </c>
      <c r="B3843" s="277" t="s">
        <v>2028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8"/>
        <v>316.10000000000582</v>
      </c>
      <c r="S3843" s="118"/>
      <c r="T3843" s="119"/>
      <c r="U3843" s="119"/>
      <c r="V3843" s="359"/>
      <c r="W3843" s="67"/>
    </row>
    <row r="3844" spans="1:23" ht="15">
      <c r="A3844" s="28" t="s">
        <v>918</v>
      </c>
      <c r="B3844" s="277" t="s">
        <v>2001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8"/>
        <v>254.59999999999127</v>
      </c>
      <c r="S3844" s="118"/>
      <c r="T3844" s="119"/>
      <c r="U3844" s="119"/>
      <c r="V3844" s="359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8"/>
        <v>2549.3000000000011</v>
      </c>
      <c r="O3845" t="s">
        <v>283</v>
      </c>
      <c r="S3845" s="118"/>
      <c r="T3845" s="119"/>
      <c r="U3845" s="119"/>
      <c r="V3845" s="359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8"/>
        <v>1239.799999999982</v>
      </c>
      <c r="S3846" s="118"/>
      <c r="T3846" s="119"/>
      <c r="U3846" s="119"/>
      <c r="V3846" s="359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8"/>
        <v>1344.6999999999921</v>
      </c>
      <c r="O3847" t="s">
        <v>318</v>
      </c>
      <c r="S3847" s="118"/>
      <c r="T3847" s="119"/>
      <c r="U3847" s="119"/>
      <c r="V3847" s="359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8"/>
        <v>914.59999999999218</v>
      </c>
      <c r="S3848" s="118"/>
      <c r="T3848" s="119"/>
      <c r="U3848" s="119"/>
      <c r="V3848" s="359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8"/>
        <v>3027.6</v>
      </c>
      <c r="O3849" t="s">
        <v>2790</v>
      </c>
      <c r="R3849" s="21" t="s">
        <v>1557</v>
      </c>
      <c r="S3849" s="118"/>
      <c r="T3849" s="119"/>
      <c r="U3849" s="119"/>
      <c r="V3849" s="359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8"/>
        <v>385.49999999999955</v>
      </c>
      <c r="S3850" s="118"/>
      <c r="T3850" s="119"/>
      <c r="U3850" s="119"/>
      <c r="V3850" s="359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8"/>
        <v>1281.0000000000043</v>
      </c>
      <c r="S3851" s="118"/>
      <c r="T3851" s="119"/>
      <c r="U3851" s="119"/>
      <c r="V3851" s="359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8"/>
        <v>2559.3000000000197</v>
      </c>
      <c r="O3852" t="s">
        <v>321</v>
      </c>
      <c r="S3852" s="118"/>
      <c r="T3852" s="119"/>
      <c r="U3852" s="119"/>
      <c r="V3852" s="359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8"/>
        <v>2242.1000000000131</v>
      </c>
      <c r="O3853" t="s">
        <v>361</v>
      </c>
      <c r="S3853" s="118"/>
      <c r="T3853" s="119"/>
      <c r="U3853" s="119"/>
      <c r="V3853" s="359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8"/>
        <v>1113.8000000000011</v>
      </c>
      <c r="S3854" s="118"/>
      <c r="T3854" s="119"/>
      <c r="U3854" s="119"/>
      <c r="V3854" s="359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8"/>
        <v>2186.800000000002</v>
      </c>
      <c r="O3855" t="s">
        <v>289</v>
      </c>
      <c r="S3855" s="118"/>
      <c r="T3855" s="119"/>
      <c r="U3855" s="119"/>
      <c r="V3855" s="359"/>
      <c r="W3855" s="67"/>
    </row>
    <row r="3856" spans="1:23" ht="15">
      <c r="A3856" s="28" t="s">
        <v>930</v>
      </c>
      <c r="B3856" s="277" t="s">
        <v>2029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8"/>
        <v>226.49999999999818</v>
      </c>
      <c r="S3856" s="118"/>
      <c r="T3856" s="119"/>
      <c r="U3856" s="119"/>
      <c r="V3856" s="359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8"/>
        <v>1928.4000000000033</v>
      </c>
      <c r="O3857" t="s">
        <v>329</v>
      </c>
      <c r="S3857" s="118"/>
      <c r="T3857" s="119"/>
      <c r="U3857" s="119"/>
      <c r="V3857" s="359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8"/>
        <v>1034.9000000000015</v>
      </c>
      <c r="O3858" t="s">
        <v>294</v>
      </c>
      <c r="S3858" s="118"/>
      <c r="T3858" s="119"/>
      <c r="U3858" s="119"/>
      <c r="V3858" s="359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8"/>
        <v>1374.5999999999935</v>
      </c>
      <c r="S3859" s="118"/>
      <c r="T3859" s="119"/>
      <c r="U3859" s="119"/>
      <c r="V3859" s="359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8"/>
        <v>579.599999999999</v>
      </c>
      <c r="O3860" t="s">
        <v>285</v>
      </c>
      <c r="S3860" s="118"/>
      <c r="T3860" s="119"/>
      <c r="U3860" s="119"/>
      <c r="V3860" s="359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8"/>
        <v>938.09999999999309</v>
      </c>
      <c r="S3861" s="118"/>
      <c r="T3861" s="119"/>
      <c r="U3861" s="119"/>
      <c r="V3861" s="359"/>
      <c r="W3861" s="67"/>
    </row>
    <row r="3862" spans="1:23" ht="15">
      <c r="A3862" s="28" t="s">
        <v>2500</v>
      </c>
      <c r="B3862" s="277" t="s">
        <v>2007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8"/>
        <v>342.90000000001601</v>
      </c>
      <c r="S3862" s="118"/>
      <c r="T3862" s="119"/>
      <c r="U3862" s="119"/>
      <c r="V3862" s="359"/>
      <c r="W3862" s="67"/>
    </row>
    <row r="3863" spans="1:23" ht="15">
      <c r="A3863" s="28" t="s">
        <v>3314</v>
      </c>
      <c r="B3863" s="63" t="s">
        <v>3376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59"/>
      <c r="W3863" s="67"/>
    </row>
    <row r="3864" spans="1:23" ht="15">
      <c r="A3864" s="28" t="s">
        <v>3315</v>
      </c>
      <c r="B3864" s="63" t="s">
        <v>3370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59"/>
      <c r="W3864" s="67"/>
    </row>
    <row r="3865" spans="1:23" ht="15">
      <c r="A3865" s="28" t="s">
        <v>3316</v>
      </c>
      <c r="B3865" s="63" t="s">
        <v>3369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59"/>
      <c r="W3865" s="67"/>
    </row>
    <row r="3866" spans="1:23" ht="15">
      <c r="A3866" s="28" t="s">
        <v>3317</v>
      </c>
      <c r="B3866" s="63" t="s">
        <v>3385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59"/>
      <c r="W3866" s="67"/>
    </row>
    <row r="3867" spans="1:23" ht="15">
      <c r="A3867" s="28" t="s">
        <v>3318</v>
      </c>
      <c r="B3867" s="63" t="s">
        <v>3384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59"/>
      <c r="W3867" s="67"/>
    </row>
    <row r="3868" spans="1:23" ht="15">
      <c r="A3868" s="28" t="s">
        <v>3319</v>
      </c>
      <c r="B3868" s="63" t="s">
        <v>3372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59"/>
      <c r="W3868" s="67"/>
    </row>
    <row r="3869" spans="1:23" ht="15">
      <c r="A3869" s="28" t="s">
        <v>3320</v>
      </c>
      <c r="B3869" s="63" t="s">
        <v>3366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59"/>
      <c r="W3869" s="67"/>
    </row>
    <row r="3870" spans="1:23" ht="15">
      <c r="A3870" s="28" t="s">
        <v>3321</v>
      </c>
      <c r="B3870" s="63" t="s">
        <v>3397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59"/>
      <c r="W3870" s="67"/>
    </row>
    <row r="3871" spans="1:23" ht="15">
      <c r="A3871" s="28" t="s">
        <v>3322</v>
      </c>
      <c r="B3871" s="277" t="s">
        <v>3365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59"/>
      <c r="W3871" s="67"/>
    </row>
    <row r="3872" spans="1:23" ht="15">
      <c r="A3872" s="28" t="s">
        <v>3323</v>
      </c>
      <c r="B3872" s="63" t="s">
        <v>3381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59"/>
      <c r="W3872" s="67"/>
    </row>
    <row r="3873" spans="1:23" ht="15">
      <c r="A3873" s="28" t="s">
        <v>3324</v>
      </c>
      <c r="B3873" s="63" t="s">
        <v>3378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59"/>
      <c r="W3873" s="67"/>
    </row>
    <row r="3874" spans="1:23" ht="15">
      <c r="A3874" s="28" t="s">
        <v>3325</v>
      </c>
      <c r="B3874" s="63" t="s">
        <v>3393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59"/>
      <c r="W3874" s="67"/>
    </row>
    <row r="3875" spans="1:23" ht="15">
      <c r="A3875" s="28" t="s">
        <v>3326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59"/>
      <c r="W3875" s="67"/>
    </row>
    <row r="3876" spans="1:23" ht="15">
      <c r="A3876" s="28" t="s">
        <v>3327</v>
      </c>
      <c r="B3876" s="63" t="s">
        <v>3394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59"/>
      <c r="W3876" s="67"/>
    </row>
    <row r="3877" spans="1:23" ht="15">
      <c r="A3877" s="28" t="s">
        <v>3328</v>
      </c>
      <c r="B3877" s="63" t="s">
        <v>3373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59"/>
      <c r="W3877" s="67"/>
    </row>
    <row r="3878" spans="1:23" ht="15">
      <c r="A3878" s="28" t="s">
        <v>3329</v>
      </c>
      <c r="B3878" s="63" t="s">
        <v>3367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59"/>
      <c r="W3878" s="67"/>
    </row>
    <row r="3879" spans="1:23" ht="15">
      <c r="A3879" s="28" t="s">
        <v>3330</v>
      </c>
      <c r="B3879" s="63" t="s">
        <v>3374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59"/>
      <c r="W3879" s="67"/>
    </row>
    <row r="3880" spans="1:23" ht="15">
      <c r="A3880" s="28" t="s">
        <v>3331</v>
      </c>
      <c r="B3880" s="63" t="s">
        <v>3371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59"/>
      <c r="W3880" s="67"/>
    </row>
    <row r="3881" spans="1:23" ht="15">
      <c r="A3881" s="28" t="s">
        <v>3332</v>
      </c>
      <c r="B3881" s="63" t="s">
        <v>3382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59"/>
      <c r="W3881" s="67"/>
    </row>
    <row r="3882" spans="1:23" ht="15">
      <c r="A3882" s="28" t="s">
        <v>3333</v>
      </c>
      <c r="B3882" s="63" t="s">
        <v>3377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59"/>
      <c r="W3882" s="67"/>
    </row>
    <row r="3883" spans="1:23" ht="15">
      <c r="A3883" s="28" t="s">
        <v>3334</v>
      </c>
      <c r="B3883" s="277" t="s">
        <v>3364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59"/>
      <c r="W3883" s="67"/>
    </row>
    <row r="3884" spans="1:23" ht="15">
      <c r="A3884" s="28" t="s">
        <v>3335</v>
      </c>
      <c r="B3884" s="63" t="s">
        <v>3379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59"/>
      <c r="W3884" s="67"/>
    </row>
    <row r="3885" spans="1:23" ht="15">
      <c r="A3885" s="28" t="s">
        <v>3336</v>
      </c>
      <c r="B3885" s="63" t="s">
        <v>3398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59"/>
      <c r="W3885" s="67"/>
    </row>
    <row r="3886" spans="1:23" ht="15">
      <c r="A3886" s="28" t="s">
        <v>3337</v>
      </c>
      <c r="B3886" s="63" t="s">
        <v>3368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59"/>
      <c r="W3886" s="67"/>
    </row>
    <row r="3887" spans="1:23" ht="15">
      <c r="A3887" s="28" t="s">
        <v>4128</v>
      </c>
      <c r="B3887" s="63" t="s">
        <v>3375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59"/>
      <c r="W3887" s="67"/>
    </row>
    <row r="3888" spans="1:23" ht="15">
      <c r="A3888" s="28" t="s">
        <v>4129</v>
      </c>
      <c r="B3888" s="63" t="s">
        <v>3396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59"/>
      <c r="W3888" s="67"/>
    </row>
    <row r="3889" spans="1:23" ht="15">
      <c r="A3889" s="28" t="s">
        <v>4130</v>
      </c>
      <c r="B3889" s="63" t="s">
        <v>3380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59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9">SUM(E3896:K3896)</f>
        <v>3035.6500000000128</v>
      </c>
      <c r="O3896" t="s">
        <v>372</v>
      </c>
      <c r="R3896" t="s">
        <v>1808</v>
      </c>
      <c r="S3896" s="277"/>
      <c r="T3896" s="63"/>
      <c r="U3896" s="357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9"/>
        <v>2615.7000000000048</v>
      </c>
      <c r="O3897" t="s">
        <v>2476</v>
      </c>
      <c r="S3897" s="225"/>
      <c r="T3897" s="63"/>
      <c r="U3897" s="358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9"/>
        <v>2588.6499999999983</v>
      </c>
      <c r="O3898" t="s">
        <v>315</v>
      </c>
      <c r="S3898" s="63"/>
      <c r="T3898" s="63"/>
      <c r="U3898" s="346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9"/>
        <v>2443.8500000000085</v>
      </c>
      <c r="O3899" t="s">
        <v>306</v>
      </c>
      <c r="S3899" s="277"/>
      <c r="T3899" s="63"/>
      <c r="U3899" s="345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9"/>
        <v>2439.1000000000017</v>
      </c>
      <c r="O3900" t="s">
        <v>372</v>
      </c>
      <c r="R3900" t="s">
        <v>1808</v>
      </c>
      <c r="S3900" s="225"/>
      <c r="T3900" s="63"/>
      <c r="U3900" s="345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9"/>
        <v>2422.7499999999927</v>
      </c>
      <c r="O3901" t="s">
        <v>317</v>
      </c>
      <c r="S3901" s="225"/>
      <c r="T3901" s="63"/>
      <c r="U3901" s="357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9"/>
        <v>2395.099999999994</v>
      </c>
      <c r="O3902" t="s">
        <v>373</v>
      </c>
      <c r="S3902" s="277"/>
      <c r="T3902" s="63"/>
      <c r="U3902" s="345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9"/>
        <v>2313.3999999999996</v>
      </c>
      <c r="O3903" t="s">
        <v>284</v>
      </c>
      <c r="S3903" s="277"/>
      <c r="T3903" s="63"/>
      <c r="U3903" s="345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9"/>
        <v>2260.8999999999869</v>
      </c>
      <c r="O3904" t="s">
        <v>294</v>
      </c>
      <c r="S3904" s="225"/>
      <c r="T3904" s="63"/>
      <c r="U3904" s="357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9"/>
        <v>2236.7000000000016</v>
      </c>
      <c r="O3905" t="s">
        <v>311</v>
      </c>
      <c r="S3905" s="63"/>
      <c r="T3905" s="63"/>
      <c r="U3905" s="345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9"/>
        <v>2094.8999999999883</v>
      </c>
      <c r="O3906" t="s">
        <v>334</v>
      </c>
      <c r="S3906" s="63"/>
      <c r="T3906" s="63"/>
      <c r="U3906" s="345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9"/>
        <v>1953.200000000016</v>
      </c>
      <c r="O3907" t="s">
        <v>285</v>
      </c>
      <c r="S3907" s="277"/>
      <c r="T3907" s="63"/>
      <c r="U3907" s="357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9"/>
        <v>1941.1000000000004</v>
      </c>
      <c r="O3908" t="s">
        <v>289</v>
      </c>
      <c r="S3908" s="277"/>
      <c r="T3908" s="63"/>
      <c r="U3908" s="345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9"/>
        <v>1916.349999999984</v>
      </c>
      <c r="S3909" s="63"/>
      <c r="T3909" s="63"/>
      <c r="U3909" s="345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9"/>
        <v>1913.3999999999855</v>
      </c>
      <c r="O3910" t="s">
        <v>361</v>
      </c>
      <c r="S3910" s="277"/>
      <c r="T3910" s="63"/>
      <c r="U3910" s="345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9"/>
        <v>1905.899999999996</v>
      </c>
      <c r="O3911" t="s">
        <v>294</v>
      </c>
      <c r="S3911" s="277"/>
      <c r="T3911" s="63"/>
      <c r="U3911" s="357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9"/>
        <v>1898.3999999999983</v>
      </c>
      <c r="S3912" s="277"/>
      <c r="T3912" s="63"/>
      <c r="U3912" s="345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9"/>
        <v>1770.550000000012</v>
      </c>
      <c r="O3913" t="s">
        <v>325</v>
      </c>
      <c r="R3913" t="s">
        <v>1808</v>
      </c>
      <c r="S3913" s="277"/>
      <c r="T3913" s="63"/>
      <c r="U3913" s="358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9"/>
        <v>1734.8500000000031</v>
      </c>
      <c r="O3914" t="s">
        <v>288</v>
      </c>
      <c r="S3914" s="225"/>
      <c r="T3914" s="63"/>
      <c r="U3914" s="345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9"/>
        <v>1555.5999999999997</v>
      </c>
      <c r="O3915" t="s">
        <v>284</v>
      </c>
      <c r="S3915" s="63"/>
      <c r="T3915" s="63"/>
      <c r="U3915" s="345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9"/>
        <v>1490.0000000000032</v>
      </c>
      <c r="O3916" t="s">
        <v>307</v>
      </c>
      <c r="S3916" s="277"/>
      <c r="T3916" s="63"/>
      <c r="U3916" s="345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9"/>
        <v>1488.2000000000032</v>
      </c>
      <c r="O3917" t="s">
        <v>283</v>
      </c>
      <c r="S3917" s="63"/>
      <c r="T3917" s="63"/>
      <c r="U3917" s="345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9"/>
        <v>1487.5999999999949</v>
      </c>
      <c r="O3918" t="s">
        <v>303</v>
      </c>
      <c r="S3918" s="277"/>
      <c r="T3918" s="63"/>
      <c r="U3918" s="345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9"/>
        <v>1446.4999999999914</v>
      </c>
      <c r="O3919" t="s">
        <v>283</v>
      </c>
      <c r="S3919" s="63"/>
      <c r="T3919" s="63"/>
      <c r="U3919" s="357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9"/>
        <v>1415.3999999999992</v>
      </c>
      <c r="S3920" s="277"/>
      <c r="T3920" s="63"/>
      <c r="U3920" s="345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9"/>
        <v>1377.8499999999935</v>
      </c>
      <c r="S3921" s="277"/>
      <c r="T3921" s="63"/>
      <c r="U3921" s="357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9"/>
        <v>1373.1999999999971</v>
      </c>
      <c r="O3922" t="s">
        <v>283</v>
      </c>
      <c r="S3922" s="277"/>
      <c r="T3922" s="63"/>
      <c r="U3922" s="345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9"/>
        <v>1322.35</v>
      </c>
      <c r="O3923" t="s">
        <v>304</v>
      </c>
      <c r="S3923" s="63"/>
      <c r="T3923" s="63"/>
      <c r="U3923" s="345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9"/>
        <v>1306.6000000000004</v>
      </c>
      <c r="O3924" t="s">
        <v>321</v>
      </c>
      <c r="S3924" s="63"/>
      <c r="T3924" s="63"/>
      <c r="U3924" s="346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9"/>
        <v>1250.199999999988</v>
      </c>
      <c r="O3925" t="s">
        <v>287</v>
      </c>
      <c r="S3925" s="277"/>
      <c r="T3925" s="63"/>
      <c r="U3925" s="345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9"/>
        <v>1230.7999999999979</v>
      </c>
      <c r="S3926" s="225"/>
      <c r="T3926" s="63"/>
      <c r="U3926" s="345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9"/>
        <v>1230.3999999999814</v>
      </c>
      <c r="O3927" t="s">
        <v>301</v>
      </c>
      <c r="S3927" s="63"/>
      <c r="T3927" s="63"/>
      <c r="U3927" s="346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10">SUM(E3928:K3928)</f>
        <v>1220.6000000000058</v>
      </c>
      <c r="S3928" s="63"/>
      <c r="T3928" s="63"/>
      <c r="U3928" s="345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10"/>
        <v>1219.6000000000058</v>
      </c>
      <c r="O3929" t="s">
        <v>301</v>
      </c>
      <c r="S3929" s="28"/>
      <c r="T3929" s="63"/>
      <c r="U3929" s="357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10"/>
        <v>1152.9999999999964</v>
      </c>
      <c r="O3930" t="s">
        <v>322</v>
      </c>
      <c r="R3930" s="21" t="s">
        <v>1808</v>
      </c>
      <c r="S3930" s="63"/>
      <c r="T3930" s="63"/>
      <c r="U3930" s="345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10"/>
        <v>1149.1000000000058</v>
      </c>
      <c r="O3931" t="s">
        <v>293</v>
      </c>
      <c r="S3931" s="225"/>
      <c r="T3931" s="63"/>
      <c r="U3931" s="345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10"/>
        <v>1073.6999999999862</v>
      </c>
      <c r="S3932" s="225"/>
      <c r="T3932" s="63"/>
      <c r="U3932" s="346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10"/>
        <v>987.69999999999891</v>
      </c>
      <c r="O3933" t="s">
        <v>298</v>
      </c>
      <c r="S3933" s="63"/>
      <c r="T3933" s="63"/>
      <c r="U3933" s="346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10"/>
        <v>973.69999999999527</v>
      </c>
      <c r="S3934" s="63"/>
      <c r="T3934" s="63"/>
      <c r="U3934" s="345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10"/>
        <v>961.89999999999816</v>
      </c>
      <c r="S3935" s="277"/>
      <c r="T3935" s="63"/>
      <c r="U3935" s="345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10"/>
        <v>901.30000000000655</v>
      </c>
      <c r="O3936" t="s">
        <v>289</v>
      </c>
      <c r="S3936" s="277"/>
      <c r="T3936" s="63"/>
      <c r="U3936" s="345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10"/>
        <v>895.100000000004</v>
      </c>
      <c r="S3937" s="225"/>
      <c r="T3937" s="63"/>
      <c r="U3937" s="345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10"/>
        <v>887.59999999999854</v>
      </c>
      <c r="S3938" s="225"/>
      <c r="T3938" s="63"/>
      <c r="U3938" s="345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10"/>
        <v>877.90000000000509</v>
      </c>
      <c r="S3939" s="225"/>
      <c r="T3939" s="63"/>
      <c r="U3939" s="345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10"/>
        <v>867.40000000000327</v>
      </c>
      <c r="O3940" t="s">
        <v>294</v>
      </c>
      <c r="S3940" s="63"/>
      <c r="T3940" s="63"/>
      <c r="U3940" s="345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10"/>
        <v>860.40000000000691</v>
      </c>
      <c r="S3941" s="277"/>
      <c r="T3941" s="63"/>
      <c r="U3941" s="345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10"/>
        <v>846.05</v>
      </c>
      <c r="O3942" t="s">
        <v>282</v>
      </c>
      <c r="R3942" t="s">
        <v>1808</v>
      </c>
      <c r="S3942" s="63"/>
      <c r="T3942" s="63"/>
      <c r="U3942" s="345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10"/>
        <v>842.29999999999927</v>
      </c>
      <c r="S3943" s="63"/>
      <c r="T3943" s="63"/>
      <c r="U3943" s="357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10"/>
        <v>828.90000000000111</v>
      </c>
      <c r="S3944" s="63"/>
      <c r="T3944" s="63"/>
      <c r="U3944" s="345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10"/>
        <v>819.00000000000364</v>
      </c>
      <c r="S3945" s="277"/>
      <c r="T3945" s="63"/>
      <c r="U3945" s="346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10"/>
        <v>809.49999999998727</v>
      </c>
      <c r="S3946" s="28"/>
      <c r="T3946" s="63"/>
      <c r="U3946" s="345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10"/>
        <v>787.00000000000182</v>
      </c>
      <c r="O3947" t="s">
        <v>298</v>
      </c>
      <c r="S3947" s="63"/>
      <c r="T3947" s="63"/>
      <c r="U3947" s="345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10"/>
        <v>753.90000000000327</v>
      </c>
      <c r="O3948" t="s">
        <v>294</v>
      </c>
      <c r="S3948" s="225"/>
      <c r="T3948" s="63"/>
      <c r="U3948" s="345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10"/>
        <v>746.49999999999636</v>
      </c>
      <c r="S3949" s="63"/>
      <c r="T3949" s="63"/>
      <c r="U3949" s="345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10"/>
        <v>726.80000000000473</v>
      </c>
      <c r="S3950" s="63"/>
      <c r="T3950" s="63"/>
      <c r="U3950" s="345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10"/>
        <v>716.50000000000477</v>
      </c>
      <c r="S3951" s="63"/>
      <c r="T3951" s="63"/>
      <c r="U3951" s="345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10"/>
        <v>713.99999999999454</v>
      </c>
      <c r="S3952" s="63"/>
      <c r="T3952" s="63"/>
      <c r="U3952" s="358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10"/>
        <v>705.80000000000291</v>
      </c>
      <c r="S3953" s="277"/>
      <c r="T3953" s="63"/>
      <c r="U3953" s="357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10"/>
        <v>702.09999999999309</v>
      </c>
      <c r="S3954" s="277"/>
      <c r="T3954" s="63"/>
      <c r="U3954" s="345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10"/>
        <v>629.10000000000036</v>
      </c>
      <c r="O3955" t="s">
        <v>288</v>
      </c>
      <c r="S3955" s="63"/>
      <c r="T3955" s="63"/>
      <c r="U3955" s="345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10"/>
        <v>592.70000000001528</v>
      </c>
      <c r="S3956" s="63"/>
      <c r="T3956" s="63"/>
      <c r="U3956" s="345"/>
      <c r="V3956" s="63"/>
      <c r="W3956" s="63"/>
    </row>
    <row r="3957" spans="1:23" ht="15">
      <c r="A3957" s="28" t="s">
        <v>897</v>
      </c>
      <c r="B3957" s="277" t="s">
        <v>2003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10"/>
        <v>586.10000000000218</v>
      </c>
      <c r="O3957" t="s">
        <v>282</v>
      </c>
      <c r="R3957" s="21" t="s">
        <v>1808</v>
      </c>
      <c r="S3957" s="63"/>
      <c r="T3957" s="63"/>
      <c r="U3957" s="346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10"/>
        <v>572.79999999999745</v>
      </c>
      <c r="O3958" t="s">
        <v>285</v>
      </c>
      <c r="S3958" s="277"/>
      <c r="T3958" s="63"/>
      <c r="U3958" s="358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10"/>
        <v>550.00000000000364</v>
      </c>
      <c r="S3959" s="277"/>
      <c r="T3959" s="63"/>
      <c r="U3959" s="357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11">SUM(E3960:K3960)</f>
        <v>521.60000000000582</v>
      </c>
      <c r="S3960" s="28"/>
      <c r="T3960" s="63"/>
      <c r="U3960" s="357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11"/>
        <v>512.299999999992</v>
      </c>
      <c r="S3961" s="225"/>
      <c r="T3961" s="63"/>
      <c r="U3961" s="346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11"/>
        <v>503.49999999999636</v>
      </c>
      <c r="O3962" t="s">
        <v>298</v>
      </c>
      <c r="S3962" s="277"/>
      <c r="T3962" s="63"/>
      <c r="U3962" s="357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11"/>
        <v>495.59999999999491</v>
      </c>
      <c r="S3963" s="28"/>
      <c r="T3963" s="63"/>
      <c r="U3963" s="345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11"/>
        <v>494.600000000004</v>
      </c>
      <c r="S3964" s="225"/>
      <c r="T3964" s="63"/>
      <c r="U3964" s="345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11"/>
        <v>491.99999999999636</v>
      </c>
      <c r="S3965" s="63"/>
      <c r="T3965" s="63"/>
      <c r="U3965" s="357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11"/>
        <v>486.19999999999709</v>
      </c>
      <c r="S3966" s="63"/>
      <c r="T3966" s="63"/>
      <c r="U3966" s="357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11"/>
        <v>422.49999999999636</v>
      </c>
      <c r="O3967" t="s">
        <v>289</v>
      </c>
      <c r="S3967" s="277"/>
      <c r="T3967" s="63"/>
      <c r="U3967" s="345"/>
      <c r="V3967" s="63"/>
      <c r="W3967" s="63"/>
    </row>
    <row r="3968" spans="1:23" ht="15">
      <c r="A3968" s="28" t="s">
        <v>908</v>
      </c>
      <c r="B3968" s="277" t="s">
        <v>2008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11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11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11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11"/>
        <v>269.80000000000109</v>
      </c>
    </row>
    <row r="3972" spans="1:13" ht="15">
      <c r="A3972" s="28" t="s">
        <v>912</v>
      </c>
      <c r="B3972" s="277" t="s">
        <v>2005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11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11"/>
        <v>251.90000000000327</v>
      </c>
    </row>
    <row r="3974" spans="1:13" ht="15">
      <c r="A3974" s="28" t="s">
        <v>914</v>
      </c>
      <c r="B3974" s="277" t="s">
        <v>2006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11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11"/>
        <v>239.00000000000182</v>
      </c>
    </row>
    <row r="3976" spans="1:13" ht="15">
      <c r="A3976" s="28" t="s">
        <v>916</v>
      </c>
      <c r="B3976" s="277" t="s">
        <v>2002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11"/>
        <v>226.19999999999891</v>
      </c>
    </row>
    <row r="3977" spans="1:13" ht="15">
      <c r="A3977" s="28" t="s">
        <v>917</v>
      </c>
      <c r="B3977" s="277" t="s">
        <v>2001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11"/>
        <v>205.19999999998618</v>
      </c>
    </row>
    <row r="3978" spans="1:13" ht="15">
      <c r="A3978" s="28" t="s">
        <v>918</v>
      </c>
      <c r="B3978" s="277" t="s">
        <v>2007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11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11"/>
        <v>175.299999999992</v>
      </c>
    </row>
    <row r="3980" spans="1:13" ht="15">
      <c r="A3980" s="28" t="s">
        <v>920</v>
      </c>
      <c r="B3980" s="277" t="s">
        <v>2010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11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11"/>
        <v>138.59999999999854</v>
      </c>
    </row>
    <row r="3982" spans="1:13" ht="15">
      <c r="A3982" s="28" t="s">
        <v>922</v>
      </c>
      <c r="B3982" s="277" t="s">
        <v>2017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11"/>
        <v>135.799999999992</v>
      </c>
    </row>
    <row r="3983" spans="1:13" ht="15">
      <c r="A3983" s="28" t="s">
        <v>923</v>
      </c>
      <c r="B3983" s="277" t="s">
        <v>2009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11"/>
        <v>76.199999999993452</v>
      </c>
    </row>
    <row r="3984" spans="1:13" ht="15">
      <c r="A3984" s="28" t="s">
        <v>924</v>
      </c>
      <c r="B3984" s="277" t="s">
        <v>2022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11"/>
        <v>0</v>
      </c>
    </row>
    <row r="3985" spans="1:13" ht="15">
      <c r="A3985" s="28" t="s">
        <v>925</v>
      </c>
      <c r="B3985" s="277" t="s">
        <v>2052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11"/>
        <v>0</v>
      </c>
    </row>
    <row r="3986" spans="1:13" ht="15">
      <c r="A3986" s="28" t="s">
        <v>926</v>
      </c>
      <c r="B3986" s="277" t="s">
        <v>2023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11"/>
        <v>0</v>
      </c>
    </row>
    <row r="3987" spans="1:13" ht="15">
      <c r="A3987" s="28" t="s">
        <v>927</v>
      </c>
      <c r="B3987" s="277" t="s">
        <v>2024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11"/>
        <v>0</v>
      </c>
    </row>
    <row r="3988" spans="1:13" ht="15">
      <c r="A3988" s="28" t="s">
        <v>928</v>
      </c>
      <c r="B3988" s="277" t="s">
        <v>4496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11"/>
        <v>0</v>
      </c>
    </row>
    <row r="3989" spans="1:13" ht="15">
      <c r="A3989" s="28" t="s">
        <v>929</v>
      </c>
      <c r="B3989" s="277" t="s">
        <v>2025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11"/>
        <v>0</v>
      </c>
    </row>
    <row r="3990" spans="1:13" ht="15">
      <c r="A3990" s="28" t="s">
        <v>930</v>
      </c>
      <c r="B3990" s="277" t="s">
        <v>2026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11"/>
        <v>0</v>
      </c>
    </row>
    <row r="3991" spans="1:13" ht="15">
      <c r="A3991" s="28" t="s">
        <v>931</v>
      </c>
      <c r="B3991" s="277" t="s">
        <v>2027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11"/>
        <v>0</v>
      </c>
    </row>
    <row r="3992" spans="1:13" ht="15">
      <c r="A3992" s="28" t="s">
        <v>932</v>
      </c>
      <c r="B3992" s="277" t="s">
        <v>2049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11"/>
        <v>0</v>
      </c>
    </row>
    <row r="3993" spans="1:13" ht="15">
      <c r="A3993" s="28" t="s">
        <v>933</v>
      </c>
      <c r="B3993" s="277" t="s">
        <v>2051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11"/>
        <v>0</v>
      </c>
    </row>
    <row r="3994" spans="1:13" ht="15">
      <c r="A3994" s="28" t="s">
        <v>934</v>
      </c>
      <c r="B3994" s="277" t="s">
        <v>2156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11"/>
        <v>0</v>
      </c>
    </row>
    <row r="3995" spans="1:13" ht="15">
      <c r="A3995" s="28" t="s">
        <v>935</v>
      </c>
      <c r="B3995" s="277" t="s">
        <v>2028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11"/>
        <v>0</v>
      </c>
    </row>
    <row r="3996" spans="1:13" ht="15">
      <c r="A3996" s="28" t="s">
        <v>2500</v>
      </c>
      <c r="B3996" s="277" t="s">
        <v>2029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11"/>
        <v>0</v>
      </c>
    </row>
    <row r="3997" spans="1:13" ht="15">
      <c r="A3997" s="28" t="s">
        <v>3314</v>
      </c>
      <c r="B3997" s="63" t="s">
        <v>3376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3315</v>
      </c>
      <c r="B3998" s="63" t="s">
        <v>3370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3316</v>
      </c>
      <c r="B3999" s="63" t="s">
        <v>3369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3317</v>
      </c>
      <c r="B4000" s="63" t="s">
        <v>3385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3318</v>
      </c>
      <c r="B4001" s="63" t="s">
        <v>3384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3319</v>
      </c>
      <c r="B4002" s="63" t="s">
        <v>3372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3320</v>
      </c>
      <c r="B4003" s="63" t="s">
        <v>3366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3321</v>
      </c>
      <c r="B4004" s="63" t="s">
        <v>3397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3322</v>
      </c>
      <c r="B4005" s="277" t="s">
        <v>3365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3323</v>
      </c>
      <c r="B4006" s="63" t="s">
        <v>3381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3324</v>
      </c>
      <c r="B4007" s="63" t="s">
        <v>3378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3325</v>
      </c>
      <c r="B4008" s="63" t="s">
        <v>3393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3326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3327</v>
      </c>
      <c r="B4010" s="63" t="s">
        <v>3394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3328</v>
      </c>
      <c r="B4011" s="63" t="s">
        <v>3373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3329</v>
      </c>
      <c r="B4012" s="63" t="s">
        <v>3367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3330</v>
      </c>
      <c r="B4013" s="63" t="s">
        <v>3374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3331</v>
      </c>
      <c r="B4014" s="63" t="s">
        <v>3371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3332</v>
      </c>
      <c r="B4015" s="63" t="s">
        <v>3382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3333</v>
      </c>
      <c r="B4016" s="63" t="s">
        <v>3377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3334</v>
      </c>
      <c r="B4017" s="277" t="s">
        <v>3364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3335</v>
      </c>
      <c r="B4018" s="63" t="s">
        <v>3379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3336</v>
      </c>
      <c r="B4019" s="63" t="s">
        <v>3398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3337</v>
      </c>
      <c r="B4020" s="63" t="s">
        <v>3368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4128</v>
      </c>
      <c r="B4021" s="63" t="s">
        <v>3375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4129</v>
      </c>
      <c r="B4022" s="63" t="s">
        <v>3396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4130</v>
      </c>
      <c r="B4023" s="63" t="s">
        <v>3380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12">SUM(E4030:K4030)</f>
        <v>1890.5000000000005</v>
      </c>
      <c r="O4030" t="s">
        <v>308</v>
      </c>
      <c r="R4030" s="225"/>
      <c r="S4030" s="277"/>
      <c r="T4030" s="63"/>
      <c r="U4030" s="345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12"/>
        <v>1799.2999999999963</v>
      </c>
      <c r="O4031" t="s">
        <v>860</v>
      </c>
      <c r="R4031" s="225"/>
      <c r="S4031" s="225"/>
      <c r="T4031" s="63"/>
      <c r="U4031" s="345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12"/>
        <v>1593.4000000000008</v>
      </c>
      <c r="O4032" t="s">
        <v>302</v>
      </c>
      <c r="R4032" t="s">
        <v>1809</v>
      </c>
      <c r="S4032" s="63"/>
      <c r="T4032" s="63"/>
      <c r="U4032" s="346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12"/>
        <v>1542.0000000000095</v>
      </c>
      <c r="O4033" t="s">
        <v>339</v>
      </c>
      <c r="R4033" t="s">
        <v>1809</v>
      </c>
      <c r="S4033" s="277"/>
      <c r="T4033" s="63"/>
      <c r="U4033" s="345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12"/>
        <v>1537.3499999999935</v>
      </c>
      <c r="O4034" t="s">
        <v>301</v>
      </c>
      <c r="R4034" s="225"/>
      <c r="S4034" s="225"/>
      <c r="T4034" s="63"/>
      <c r="U4034" s="345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12"/>
        <v>1453.4000000000167</v>
      </c>
      <c r="O4035" t="s">
        <v>2819</v>
      </c>
      <c r="R4035" t="s">
        <v>1809</v>
      </c>
      <c r="S4035" s="225"/>
      <c r="T4035" s="63"/>
      <c r="U4035" s="345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12"/>
        <v>1450.3000000000109</v>
      </c>
      <c r="O4036" t="s">
        <v>353</v>
      </c>
      <c r="R4036" s="225"/>
      <c r="S4036" s="277"/>
      <c r="T4036" s="63"/>
      <c r="U4036" s="345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12"/>
        <v>1426.1000000000015</v>
      </c>
      <c r="R4037" s="225"/>
      <c r="S4037" s="277"/>
      <c r="T4037" s="63"/>
      <c r="U4037" s="345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12"/>
        <v>1407.2</v>
      </c>
      <c r="O4038" t="s">
        <v>282</v>
      </c>
      <c r="R4038" t="s">
        <v>1809</v>
      </c>
      <c r="S4038" s="277"/>
      <c r="T4038" s="63"/>
      <c r="U4038" s="345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12"/>
        <v>1376.8000000000088</v>
      </c>
      <c r="O4039" t="s">
        <v>1282</v>
      </c>
      <c r="R4039" s="225"/>
      <c r="S4039" s="225"/>
      <c r="T4039" s="63"/>
      <c r="U4039" s="346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12"/>
        <v>1362.000000000003</v>
      </c>
      <c r="O4040" t="s">
        <v>1281</v>
      </c>
      <c r="R4040" s="225"/>
      <c r="S4040" s="63"/>
      <c r="T4040" s="63"/>
      <c r="U4040" s="345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12"/>
        <v>1331.3</v>
      </c>
      <c r="R4041" s="225"/>
      <c r="S4041" s="277"/>
      <c r="T4041" s="63"/>
      <c r="U4041" s="345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12"/>
        <v>1303.2000000000014</v>
      </c>
      <c r="O4042" t="s">
        <v>337</v>
      </c>
      <c r="R4042" s="225"/>
      <c r="S4042" s="63"/>
      <c r="T4042" s="63"/>
      <c r="U4042" s="345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12"/>
        <v>1302.500000000003</v>
      </c>
      <c r="O4043" t="s">
        <v>875</v>
      </c>
      <c r="R4043" s="225"/>
      <c r="S4043" s="277"/>
      <c r="T4043" s="63"/>
      <c r="U4043" s="346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12"/>
        <v>1252.3999999999928</v>
      </c>
      <c r="O4044" t="s">
        <v>288</v>
      </c>
      <c r="R4044" s="225"/>
      <c r="S4044" s="63"/>
      <c r="T4044" s="63"/>
      <c r="U4044" s="345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12"/>
        <v>1229.6999999999884</v>
      </c>
      <c r="O4045" t="s">
        <v>309</v>
      </c>
      <c r="R4045" s="225"/>
      <c r="S4045" s="277"/>
      <c r="T4045" s="63"/>
      <c r="U4045" s="346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12"/>
        <v>1103.5000000000036</v>
      </c>
      <c r="O4046" t="s">
        <v>287</v>
      </c>
      <c r="R4046" s="225"/>
      <c r="S4046" s="63"/>
      <c r="T4046" s="63"/>
      <c r="U4046" s="345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12"/>
        <v>1042.3000000000065</v>
      </c>
      <c r="O4047" t="s">
        <v>293</v>
      </c>
      <c r="R4047" s="225"/>
      <c r="S4047" s="277"/>
      <c r="T4047" s="63"/>
      <c r="U4047" s="345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12"/>
        <v>1021.4999999999945</v>
      </c>
      <c r="O4048" t="s">
        <v>301</v>
      </c>
      <c r="R4048" s="225"/>
      <c r="S4048" s="277"/>
      <c r="T4048" s="63"/>
      <c r="U4048" s="345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12"/>
        <v>986.94999999999345</v>
      </c>
      <c r="R4049" s="225"/>
      <c r="S4049" s="277"/>
      <c r="T4049" s="63"/>
      <c r="U4049" s="346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12"/>
        <v>927.39999999999054</v>
      </c>
      <c r="O4050" t="s">
        <v>289</v>
      </c>
      <c r="R4050" s="225"/>
      <c r="S4050" s="225"/>
      <c r="T4050" s="63"/>
      <c r="U4050" s="345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12"/>
        <v>911.09999999999991</v>
      </c>
      <c r="O4051" t="s">
        <v>298</v>
      </c>
      <c r="R4051" s="225"/>
      <c r="S4051" s="63"/>
      <c r="T4051" s="63"/>
      <c r="U4051" s="346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12"/>
        <v>879.70000000000186</v>
      </c>
      <c r="R4052" s="225"/>
      <c r="S4052" s="277"/>
      <c r="T4052" s="63"/>
      <c r="U4052" s="345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12"/>
        <v>873.09999999998979</v>
      </c>
      <c r="R4053" s="225"/>
      <c r="S4053" s="63"/>
      <c r="T4053" s="63"/>
      <c r="U4053" s="345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12"/>
        <v>866.94999999998981</v>
      </c>
      <c r="O4054" t="s">
        <v>312</v>
      </c>
      <c r="R4054" s="225"/>
      <c r="S4054" s="277"/>
      <c r="T4054" s="63"/>
      <c r="U4054" s="345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12"/>
        <v>798.79999999998836</v>
      </c>
      <c r="R4055" s="225"/>
      <c r="S4055" s="63"/>
      <c r="T4055" s="63"/>
      <c r="U4055" s="345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12"/>
        <v>770.50000000001455</v>
      </c>
      <c r="O4056" t="s">
        <v>283</v>
      </c>
      <c r="R4056" s="225"/>
      <c r="S4056" s="277"/>
      <c r="T4056" s="63"/>
      <c r="U4056" s="345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12"/>
        <v>757.59999999999786</v>
      </c>
      <c r="R4057" s="225"/>
      <c r="S4057" s="277"/>
      <c r="T4057" s="63"/>
      <c r="U4057" s="345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12"/>
        <v>751.89999999999714</v>
      </c>
      <c r="R4058" s="225"/>
      <c r="S4058" s="277"/>
      <c r="T4058" s="63"/>
      <c r="U4058" s="345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12"/>
        <v>746.54999999999563</v>
      </c>
      <c r="O4059" t="s">
        <v>289</v>
      </c>
      <c r="R4059" s="225"/>
      <c r="S4059" s="63"/>
      <c r="T4059" s="63"/>
      <c r="U4059" s="345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12"/>
        <v>734.90000000000873</v>
      </c>
      <c r="O4060" t="s">
        <v>283</v>
      </c>
      <c r="R4060" s="225"/>
      <c r="S4060" s="63"/>
      <c r="T4060" s="63"/>
      <c r="U4060" s="345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12"/>
        <v>709.49999999998909</v>
      </c>
      <c r="R4061" s="225"/>
      <c r="S4061" s="225"/>
      <c r="T4061" s="63"/>
      <c r="U4061" s="345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13">SUM(E4062:K4062)</f>
        <v>682.799999999992</v>
      </c>
      <c r="R4062" s="225"/>
      <c r="S4062" s="63"/>
      <c r="T4062" s="63"/>
      <c r="U4062" s="345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13"/>
        <v>669.34999999999854</v>
      </c>
      <c r="O4063" t="s">
        <v>288</v>
      </c>
      <c r="R4063" s="225"/>
      <c r="S4063" s="277"/>
      <c r="T4063" s="63"/>
      <c r="U4063" s="345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13"/>
        <v>668.74999999999636</v>
      </c>
      <c r="R4064" s="225"/>
      <c r="S4064" s="63"/>
      <c r="T4064" s="63"/>
      <c r="U4064" s="345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13"/>
        <v>619.00000000001455</v>
      </c>
      <c r="R4065" s="225"/>
      <c r="S4065" s="28"/>
      <c r="T4065" s="63"/>
      <c r="U4065" s="346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13"/>
        <v>581.99999999999272</v>
      </c>
      <c r="R4066" s="225"/>
      <c r="S4066" s="63"/>
      <c r="T4066" s="63"/>
      <c r="U4066" s="345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13"/>
        <v>576</v>
      </c>
      <c r="R4067" s="225"/>
      <c r="S4067" s="277"/>
      <c r="T4067" s="63"/>
      <c r="U4067" s="346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13"/>
        <v>567.34999999999127</v>
      </c>
      <c r="R4068" s="225"/>
      <c r="S4068" s="277"/>
      <c r="T4068" s="63"/>
      <c r="U4068" s="346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13"/>
        <v>544.79999999999995</v>
      </c>
      <c r="O4069" t="s">
        <v>298</v>
      </c>
      <c r="R4069" s="225"/>
      <c r="S4069" s="225"/>
      <c r="T4069" s="63"/>
      <c r="U4069" s="346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13"/>
        <v>533.60000000000946</v>
      </c>
      <c r="R4070" s="225"/>
      <c r="S4070" s="63"/>
      <c r="T4070" s="63"/>
      <c r="U4070" s="346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13"/>
        <v>533.19999999999345</v>
      </c>
      <c r="R4071" s="225"/>
      <c r="S4071" s="63"/>
      <c r="T4071" s="63"/>
      <c r="U4071" s="345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13"/>
        <v>504.35000000000946</v>
      </c>
      <c r="O4072" t="s">
        <v>284</v>
      </c>
      <c r="R4072" s="225"/>
      <c r="S4072" s="277"/>
      <c r="T4072" s="63"/>
      <c r="U4072" s="345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13"/>
        <v>500.40000000000873</v>
      </c>
      <c r="S4073" s="277"/>
      <c r="T4073" s="63"/>
      <c r="U4073" s="346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13"/>
        <v>496.79999999998836</v>
      </c>
      <c r="R4074" s="225"/>
      <c r="S4074" s="225"/>
      <c r="T4074" s="63"/>
      <c r="U4074" s="345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13"/>
        <v>476.44999999999345</v>
      </c>
      <c r="R4075" s="225"/>
      <c r="S4075" s="225"/>
      <c r="T4075" s="63"/>
      <c r="U4075" s="345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13"/>
        <v>470.20000000001164</v>
      </c>
      <c r="R4076" s="225"/>
      <c r="S4076" s="225"/>
      <c r="T4076" s="63"/>
      <c r="U4076" s="345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13"/>
        <v>445.5</v>
      </c>
      <c r="R4077" s="225"/>
      <c r="S4077" s="277"/>
      <c r="T4077" s="63"/>
      <c r="U4077" s="346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13"/>
        <v>438.90000000000873</v>
      </c>
      <c r="O4078" t="s">
        <v>294</v>
      </c>
      <c r="R4078" s="225"/>
      <c r="S4078" s="63"/>
      <c r="T4078" s="63"/>
      <c r="U4078" s="345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13"/>
        <v>419</v>
      </c>
      <c r="O4079" t="s">
        <v>282</v>
      </c>
      <c r="R4079" s="21" t="s">
        <v>1809</v>
      </c>
      <c r="S4079" s="277"/>
      <c r="T4079" s="63"/>
      <c r="U4079" s="345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13"/>
        <v>418.50000000000182</v>
      </c>
      <c r="R4080" s="225"/>
      <c r="S4080" s="63"/>
      <c r="T4080" s="63"/>
      <c r="U4080" s="346"/>
      <c r="V4080" s="63"/>
      <c r="W4080" s="63"/>
    </row>
    <row r="4081" spans="1:23" ht="15">
      <c r="A4081" s="28" t="s">
        <v>786</v>
      </c>
      <c r="B4081" s="277" t="s">
        <v>2006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13"/>
        <v>417.399999999996</v>
      </c>
      <c r="O4081" t="s">
        <v>301</v>
      </c>
      <c r="S4081" s="63"/>
      <c r="T4081" s="63"/>
      <c r="U4081" s="345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13"/>
        <v>411.40000000000873</v>
      </c>
      <c r="S4082" s="63"/>
      <c r="T4082" s="63"/>
      <c r="U4082" s="345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13"/>
        <v>405.69999999999635</v>
      </c>
      <c r="R4083" s="225"/>
      <c r="S4083" s="28"/>
      <c r="T4083" s="63"/>
      <c r="U4083" s="345"/>
      <c r="V4083" s="63"/>
      <c r="W4083" s="63"/>
    </row>
    <row r="4084" spans="1:23" ht="15">
      <c r="A4084" s="28" t="s">
        <v>794</v>
      </c>
      <c r="B4084" s="277" t="s">
        <v>2156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13"/>
        <v>403.40000000000509</v>
      </c>
      <c r="O4084" t="s">
        <v>284</v>
      </c>
      <c r="S4084" s="63"/>
      <c r="T4084" s="63"/>
      <c r="U4084" s="345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13"/>
        <v>401.600000000004</v>
      </c>
      <c r="S4085" s="225"/>
      <c r="T4085" s="63"/>
      <c r="U4085" s="345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13"/>
        <v>378</v>
      </c>
      <c r="R4086" s="225"/>
      <c r="S4086" s="63"/>
      <c r="T4086" s="63"/>
      <c r="U4086" s="345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13"/>
        <v>374.39999999999054</v>
      </c>
      <c r="O4087" t="s">
        <v>293</v>
      </c>
      <c r="S4087" s="277"/>
      <c r="T4087" s="63"/>
      <c r="U4087" s="346"/>
      <c r="V4087" s="63"/>
      <c r="W4087" s="63"/>
    </row>
    <row r="4088" spans="1:23" ht="15">
      <c r="A4088" s="28" t="s">
        <v>799</v>
      </c>
      <c r="B4088" s="277" t="s">
        <v>2022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13"/>
        <v>371.40000000000509</v>
      </c>
      <c r="O4088" t="s">
        <v>288</v>
      </c>
      <c r="S4088" s="63"/>
      <c r="T4088" s="63"/>
      <c r="U4088" s="345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13"/>
        <v>350.5</v>
      </c>
      <c r="O4089" t="s">
        <v>293</v>
      </c>
      <c r="R4089" s="225"/>
      <c r="S4089" s="63"/>
      <c r="T4089" s="63"/>
      <c r="U4089" s="346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13"/>
        <v>333.00000000000364</v>
      </c>
      <c r="S4090" s="277"/>
      <c r="T4090" s="63"/>
      <c r="U4090" s="346"/>
      <c r="V4090" s="63"/>
      <c r="W4090" s="63"/>
    </row>
    <row r="4091" spans="1:23" ht="15">
      <c r="A4091" s="28" t="s">
        <v>897</v>
      </c>
      <c r="B4091" s="277" t="s">
        <v>2017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13"/>
        <v>329.49999999999272</v>
      </c>
      <c r="S4091" s="277"/>
      <c r="T4091" s="63"/>
      <c r="U4091" s="345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13"/>
        <v>316.49999999999636</v>
      </c>
      <c r="S4092" s="63"/>
      <c r="T4092" s="63"/>
      <c r="U4092" s="346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13"/>
        <v>298.89999999999418</v>
      </c>
      <c r="S4093" s="277"/>
      <c r="T4093" s="63"/>
      <c r="U4093" s="346"/>
      <c r="V4093" s="63"/>
      <c r="W4093" s="63"/>
    </row>
    <row r="4094" spans="1:23" ht="15">
      <c r="A4094" s="28" t="s">
        <v>900</v>
      </c>
      <c r="B4094" s="277" t="s">
        <v>2005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14">SUM(E4094:K4094)</f>
        <v>297.09999999999854</v>
      </c>
      <c r="S4094" s="277"/>
      <c r="T4094" s="63"/>
      <c r="U4094" s="345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14"/>
        <v>296.20000000000437</v>
      </c>
      <c r="S4095" s="277"/>
      <c r="T4095" s="63"/>
      <c r="U4095" s="345"/>
      <c r="V4095" s="63"/>
      <c r="W4095" s="63"/>
    </row>
    <row r="4096" spans="1:23" ht="15">
      <c r="A4096" s="28" t="s">
        <v>902</v>
      </c>
      <c r="B4096" s="277" t="s">
        <v>2029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14"/>
        <v>279.59999999999854</v>
      </c>
      <c r="S4096" s="63"/>
      <c r="T4096" s="63"/>
      <c r="U4096" s="345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14"/>
        <v>267.09999999999854</v>
      </c>
      <c r="R4097" s="225"/>
      <c r="S4097" s="63"/>
      <c r="T4097" s="63"/>
      <c r="U4097" s="345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14"/>
        <v>264.70000000000618</v>
      </c>
      <c r="S4098" s="63"/>
      <c r="T4098" s="63"/>
      <c r="U4098" s="346"/>
      <c r="V4098" s="63"/>
      <c r="W4098" s="63"/>
    </row>
    <row r="4099" spans="1:23" ht="15">
      <c r="A4099" s="28" t="s">
        <v>905</v>
      </c>
      <c r="B4099" s="277" t="s">
        <v>2010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14"/>
        <v>261.49999999999454</v>
      </c>
      <c r="S4099" s="277"/>
      <c r="T4099" s="63"/>
      <c r="U4099" s="345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14"/>
        <v>258.59999999999491</v>
      </c>
      <c r="S4100" s="277"/>
      <c r="T4100" s="63"/>
      <c r="U4100" s="345"/>
      <c r="V4100" s="63"/>
      <c r="W4100" s="63"/>
    </row>
    <row r="4101" spans="1:23" ht="15">
      <c r="A4101" s="28" t="s">
        <v>907</v>
      </c>
      <c r="B4101" s="277" t="s">
        <v>4496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14"/>
        <v>248.90000000000509</v>
      </c>
      <c r="S4101" s="28"/>
      <c r="T4101" s="63"/>
      <c r="U4101" s="345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14"/>
        <v>248.40000000000873</v>
      </c>
      <c r="S4102" s="225"/>
      <c r="T4102" s="63"/>
      <c r="U4102" s="345"/>
      <c r="V4102" s="63"/>
      <c r="W4102" s="63"/>
    </row>
    <row r="4103" spans="1:23" ht="15">
      <c r="A4103" s="28" t="s">
        <v>909</v>
      </c>
      <c r="B4103" s="277" t="s">
        <v>2007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14"/>
        <v>247.60000000000946</v>
      </c>
      <c r="S4103" s="277"/>
      <c r="T4103" s="63"/>
      <c r="U4103" s="345"/>
      <c r="V4103" s="63"/>
      <c r="W4103" s="63"/>
    </row>
    <row r="4104" spans="1:23" ht="15">
      <c r="A4104" s="28" t="s">
        <v>910</v>
      </c>
      <c r="B4104" s="277" t="s">
        <v>2008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14"/>
        <v>235.70000000000073</v>
      </c>
      <c r="S4104" s="277"/>
      <c r="T4104" s="63"/>
      <c r="U4104" s="345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14"/>
        <v>234.00000000000364</v>
      </c>
      <c r="S4105" s="28"/>
      <c r="T4105" s="63"/>
      <c r="U4105" s="345"/>
      <c r="V4105" s="63"/>
      <c r="W4105" s="63"/>
    </row>
    <row r="4106" spans="1:23" ht="15">
      <c r="A4106" s="28" t="s">
        <v>912</v>
      </c>
      <c r="B4106" s="277" t="s">
        <v>2026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14"/>
        <v>229.59999999999491</v>
      </c>
      <c r="S4106" s="225"/>
      <c r="T4106" s="63"/>
      <c r="U4106" s="345"/>
      <c r="V4106" s="63"/>
      <c r="W4106" s="63"/>
    </row>
    <row r="4107" spans="1:23" ht="15">
      <c r="A4107" s="28" t="s">
        <v>913</v>
      </c>
      <c r="B4107" s="277" t="s">
        <v>2002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14"/>
        <v>229.49999999999636</v>
      </c>
      <c r="S4107" s="63"/>
      <c r="T4107" s="63"/>
      <c r="U4107" s="345"/>
      <c r="V4107" s="63"/>
      <c r="W4107" s="63"/>
    </row>
    <row r="4108" spans="1:23" ht="15">
      <c r="A4108" s="28" t="s">
        <v>914</v>
      </c>
      <c r="B4108" s="277" t="s">
        <v>2009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14"/>
        <v>206.40000000000146</v>
      </c>
      <c r="S4108" s="63"/>
      <c r="T4108" s="63"/>
      <c r="U4108" s="345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14"/>
        <v>205.99999999999272</v>
      </c>
      <c r="S4109" s="277"/>
      <c r="T4109" s="63"/>
      <c r="U4109" s="345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14"/>
        <v>187.29999999999563</v>
      </c>
    </row>
    <row r="4111" spans="1:23" ht="15">
      <c r="A4111" s="28" t="s">
        <v>917</v>
      </c>
      <c r="B4111" s="277" t="s">
        <v>2024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14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14"/>
        <v>162.49999999999636</v>
      </c>
      <c r="R4112" s="225"/>
    </row>
    <row r="4113" spans="1:13" ht="15">
      <c r="A4113" s="28" t="s">
        <v>919</v>
      </c>
      <c r="B4113" s="277" t="s">
        <v>2001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14"/>
        <v>143.60000000000946</v>
      </c>
    </row>
    <row r="4114" spans="1:13" ht="15">
      <c r="A4114" s="28" t="s">
        <v>920</v>
      </c>
      <c r="B4114" s="277" t="s">
        <v>2027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14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14"/>
        <v>112.50000000000364</v>
      </c>
    </row>
    <row r="4116" spans="1:13" ht="15">
      <c r="A4116" s="28" t="s">
        <v>922</v>
      </c>
      <c r="B4116" s="277" t="s">
        <v>2023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14"/>
        <v>100.69999999999709</v>
      </c>
    </row>
    <row r="4117" spans="1:13" ht="15">
      <c r="A4117" s="28" t="s">
        <v>923</v>
      </c>
      <c r="B4117" s="277" t="s">
        <v>2049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14"/>
        <v>91</v>
      </c>
    </row>
    <row r="4118" spans="1:13" ht="15">
      <c r="A4118" s="28" t="s">
        <v>924</v>
      </c>
      <c r="B4118" s="277" t="s">
        <v>2051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14"/>
        <v>85.600000000000364</v>
      </c>
    </row>
    <row r="4119" spans="1:13" ht="15">
      <c r="A4119" s="28" t="s">
        <v>925</v>
      </c>
      <c r="B4119" s="277" t="s">
        <v>2052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14"/>
        <v>60.199999999998909</v>
      </c>
    </row>
    <row r="4120" spans="1:13" ht="15">
      <c r="A4120" s="28" t="s">
        <v>926</v>
      </c>
      <c r="B4120" s="277" t="s">
        <v>2028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14"/>
        <v>55.200000000004366</v>
      </c>
    </row>
    <row r="4121" spans="1:13" ht="15">
      <c r="A4121" s="28" t="s">
        <v>927</v>
      </c>
      <c r="B4121" s="277" t="s">
        <v>2025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14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14"/>
        <v>25.200000000000728</v>
      </c>
    </row>
    <row r="4123" spans="1:13" ht="15">
      <c r="A4123" s="28" t="s">
        <v>929</v>
      </c>
      <c r="B4123" s="277" t="s">
        <v>2003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14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14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14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14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14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14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14"/>
        <v>0</v>
      </c>
    </row>
    <row r="4130" spans="1:13" ht="15">
      <c r="A4130" s="28" t="s">
        <v>2500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14"/>
        <v>0</v>
      </c>
    </row>
    <row r="4131" spans="1:13" ht="15">
      <c r="A4131" s="28" t="s">
        <v>3314</v>
      </c>
      <c r="B4131" s="63" t="s">
        <v>3376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3315</v>
      </c>
      <c r="B4132" s="63" t="s">
        <v>3370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3316</v>
      </c>
      <c r="B4133" s="63" t="s">
        <v>3369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3317</v>
      </c>
      <c r="B4134" s="63" t="s">
        <v>3385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3318</v>
      </c>
      <c r="B4135" s="63" t="s">
        <v>3384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3319</v>
      </c>
      <c r="B4136" s="63" t="s">
        <v>3372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3320</v>
      </c>
      <c r="B4137" s="63" t="s">
        <v>3366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3321</v>
      </c>
      <c r="B4138" s="63" t="s">
        <v>3397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3322</v>
      </c>
      <c r="B4139" s="277" t="s">
        <v>3365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3323</v>
      </c>
      <c r="B4140" s="63" t="s">
        <v>3381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3324</v>
      </c>
      <c r="B4141" s="63" t="s">
        <v>3378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3325</v>
      </c>
      <c r="B4142" s="63" t="s">
        <v>3393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3326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3327</v>
      </c>
      <c r="B4144" s="63" t="s">
        <v>3394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3328</v>
      </c>
      <c r="B4145" s="63" t="s">
        <v>3373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3329</v>
      </c>
      <c r="B4146" s="63" t="s">
        <v>3367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3330</v>
      </c>
      <c r="B4147" s="63" t="s">
        <v>3374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3331</v>
      </c>
      <c r="B4148" s="63" t="s">
        <v>3371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3332</v>
      </c>
      <c r="B4149" s="63" t="s">
        <v>3382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3333</v>
      </c>
      <c r="B4150" s="63" t="s">
        <v>3377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3334</v>
      </c>
      <c r="B4151" s="277" t="s">
        <v>3364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3335</v>
      </c>
      <c r="B4152" s="63" t="s">
        <v>3379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3336</v>
      </c>
      <c r="B4153" s="63" t="s">
        <v>3398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3337</v>
      </c>
      <c r="B4154" s="63" t="s">
        <v>3368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4128</v>
      </c>
      <c r="B4155" s="63" t="s">
        <v>3375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4129</v>
      </c>
      <c r="B4156" s="63" t="s">
        <v>3396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4130</v>
      </c>
      <c r="B4157" s="63" t="s">
        <v>3380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5">SUM(E4164:K4164)</f>
        <v>23670.599999999849</v>
      </c>
      <c r="O4164" t="s">
        <v>3166</v>
      </c>
      <c r="R4164" s="3" t="s">
        <v>1810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5"/>
        <v>22984.299999999734</v>
      </c>
      <c r="O4165" t="s">
        <v>1343</v>
      </c>
      <c r="R4165" s="3" t="s">
        <v>1344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5"/>
        <v>21991.399999999947</v>
      </c>
      <c r="O4166" t="s">
        <v>812</v>
      </c>
      <c r="R4166" s="3" t="s">
        <v>1811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5"/>
        <v>21037.050000000072</v>
      </c>
      <c r="O4167" t="s">
        <v>2464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5"/>
        <v>20435.700000000114</v>
      </c>
      <c r="O4168" t="s">
        <v>326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5"/>
        <v>20398.400000000154</v>
      </c>
      <c r="O4169" t="s">
        <v>333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5"/>
        <v>18979.29999999993</v>
      </c>
      <c r="O4170" t="s">
        <v>307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5"/>
        <v>18779.299999999919</v>
      </c>
      <c r="O4171" t="s">
        <v>812</v>
      </c>
      <c r="R4171" s="3" t="s">
        <v>1811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5"/>
        <v>18679.299999999879</v>
      </c>
      <c r="O4172" t="s">
        <v>285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5"/>
        <v>18501.100000000053</v>
      </c>
      <c r="O4173" t="s">
        <v>289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5"/>
        <v>18425.449999999975</v>
      </c>
      <c r="O4174" t="s">
        <v>285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5"/>
        <v>18296.199999999724</v>
      </c>
      <c r="O4175" t="s">
        <v>293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5"/>
        <v>17534.100000000195</v>
      </c>
      <c r="O4176" t="s">
        <v>308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5"/>
        <v>17333.299999999555</v>
      </c>
      <c r="O4177" t="s">
        <v>301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5"/>
        <v>17277.099999999849</v>
      </c>
      <c r="O4178" t="s">
        <v>1848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5"/>
        <v>17183.849999999984</v>
      </c>
      <c r="O4179" t="s">
        <v>285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5"/>
        <v>16543.899999999827</v>
      </c>
      <c r="O4180" t="s">
        <v>1314</v>
      </c>
      <c r="R4180" s="216" t="s">
        <v>1811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5"/>
        <v>16176.500000000075</v>
      </c>
      <c r="O4181" t="s">
        <v>370</v>
      </c>
      <c r="R4181" s="3" t="s">
        <v>1811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5"/>
        <v>15363.599999999882</v>
      </c>
      <c r="O4182" t="s">
        <v>288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5"/>
        <v>14657.150000000014</v>
      </c>
      <c r="O4183" t="s">
        <v>329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5"/>
        <v>14470.199999999957</v>
      </c>
      <c r="O4184" t="s">
        <v>1314</v>
      </c>
      <c r="R4184" s="216" t="s">
        <v>1811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5"/>
        <v>13837.29999999991</v>
      </c>
      <c r="O4185" t="s">
        <v>298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5"/>
        <v>13712.100000000191</v>
      </c>
      <c r="O4186" t="s">
        <v>335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5"/>
        <v>13334.400000000045</v>
      </c>
      <c r="O4187" t="s">
        <v>285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5"/>
        <v>13168.150000000156</v>
      </c>
      <c r="O4188" t="s">
        <v>288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5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5"/>
        <v>12500.299999999914</v>
      </c>
      <c r="O4190" t="s">
        <v>299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5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5"/>
        <v>12221.000000000047</v>
      </c>
      <c r="O4192" t="s">
        <v>289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5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5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5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6">SUM(E4196:K4196)</f>
        <v>11318.699999999699</v>
      </c>
      <c r="O4196" t="s">
        <v>298</v>
      </c>
      <c r="S4196" s="63"/>
      <c r="T4196" s="63"/>
      <c r="U4196" s="345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6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6"/>
        <v>11158.400000000083</v>
      </c>
      <c r="O4198" t="s">
        <v>284</v>
      </c>
      <c r="S4198" s="63"/>
      <c r="T4198" s="63"/>
      <c r="U4198" s="345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6"/>
        <v>11115.250000000002</v>
      </c>
      <c r="O4199" t="s">
        <v>310</v>
      </c>
      <c r="S4199" s="28"/>
      <c r="T4199" s="63"/>
      <c r="U4199" s="346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6"/>
        <v>10959.450000000013</v>
      </c>
      <c r="O4200" t="s">
        <v>288</v>
      </c>
      <c r="S4200" s="63"/>
      <c r="T4200" s="63"/>
      <c r="U4200" s="345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6"/>
        <v>10802.099999999977</v>
      </c>
      <c r="O4201" t="s">
        <v>282</v>
      </c>
      <c r="R4201" s="216" t="s">
        <v>1811</v>
      </c>
      <c r="S4201" s="277"/>
      <c r="T4201" s="63"/>
      <c r="U4201" s="346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6"/>
        <v>10315.799999999979</v>
      </c>
      <c r="O4202" t="s">
        <v>293</v>
      </c>
      <c r="S4202" s="277"/>
      <c r="T4202" s="63"/>
      <c r="U4202" s="346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6"/>
        <v>10242.900000000198</v>
      </c>
      <c r="O4203" t="s">
        <v>293</v>
      </c>
      <c r="S4203" s="225"/>
      <c r="T4203" s="63"/>
      <c r="U4203" s="346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6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6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6"/>
        <v>9558.1500000000924</v>
      </c>
      <c r="O4206" t="s">
        <v>288</v>
      </c>
      <c r="S4206" s="277"/>
      <c r="T4206" s="63"/>
      <c r="U4206" s="345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6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6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6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6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6"/>
        <v>9133.9499999998152</v>
      </c>
      <c r="O4211" t="s">
        <v>298</v>
      </c>
      <c r="S4211" s="277"/>
      <c r="T4211" s="63"/>
      <c r="U4211" s="346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6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6"/>
        <v>9038.4999999999272</v>
      </c>
      <c r="O4213" t="s">
        <v>293</v>
      </c>
      <c r="S4213" s="277"/>
      <c r="T4213" s="63"/>
      <c r="U4213" s="345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6"/>
        <v>8911.4500000000899</v>
      </c>
      <c r="O4214" t="s">
        <v>301</v>
      </c>
      <c r="S4214" s="63"/>
      <c r="T4214" s="63"/>
      <c r="U4214" s="346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6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6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6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6"/>
        <v>8467.1999999999789</v>
      </c>
      <c r="O4218" t="s">
        <v>304</v>
      </c>
      <c r="S4218" s="63"/>
      <c r="T4218" s="63"/>
      <c r="U4218" s="345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6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6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6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799</v>
      </c>
      <c r="B4222" s="277" t="s">
        <v>2009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6"/>
        <v>7645.7000000000326</v>
      </c>
      <c r="O4222" t="s">
        <v>298</v>
      </c>
      <c r="S4222" s="63"/>
      <c r="T4222" s="63"/>
      <c r="U4222" s="345"/>
      <c r="V4222" s="63"/>
      <c r="W4222" s="63"/>
    </row>
    <row r="4223" spans="1:23" ht="15">
      <c r="A4223" s="28" t="s">
        <v>802</v>
      </c>
      <c r="B4223" s="277" t="s">
        <v>2017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6"/>
        <v>7336.9999999999309</v>
      </c>
      <c r="O4223" t="s">
        <v>289</v>
      </c>
      <c r="S4223" s="63"/>
      <c r="T4223" s="63"/>
      <c r="U4223" s="346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6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897</v>
      </c>
      <c r="B4225" s="277" t="s">
        <v>2007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6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6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899</v>
      </c>
      <c r="B4227" s="277" t="s">
        <v>2005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6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7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7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7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903</v>
      </c>
      <c r="B4231" s="277" t="s">
        <v>2001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7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7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7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906</v>
      </c>
      <c r="B4234" s="277" t="s">
        <v>2008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7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907</v>
      </c>
      <c r="B4235" s="277" t="s">
        <v>2010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7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908</v>
      </c>
      <c r="B4236" s="277" t="s">
        <v>2002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7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7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7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911</v>
      </c>
      <c r="B4239" s="277" t="s">
        <v>2028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7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7"/>
        <v>3957.5</v>
      </c>
      <c r="S4240" s="225"/>
      <c r="T4240" s="63"/>
      <c r="U4240" s="345"/>
      <c r="V4240" s="63"/>
      <c r="W4240" s="63"/>
    </row>
    <row r="4241" spans="1:23" ht="15">
      <c r="A4241" s="28" t="s">
        <v>913</v>
      </c>
      <c r="B4241" s="277" t="s">
        <v>2156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7"/>
        <v>3815</v>
      </c>
      <c r="S4241" s="63"/>
      <c r="T4241" s="63"/>
      <c r="U4241" s="345"/>
      <c r="V4241" s="63"/>
      <c r="W4241" s="63"/>
    </row>
    <row r="4242" spans="1:23" ht="15">
      <c r="A4242" s="28" t="s">
        <v>914</v>
      </c>
      <c r="B4242" s="277" t="s">
        <v>2023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7"/>
        <v>3548.3</v>
      </c>
      <c r="S4242" s="63"/>
      <c r="T4242" s="63"/>
      <c r="U4242" s="345"/>
      <c r="V4242" s="63"/>
      <c r="W4242" s="63"/>
    </row>
    <row r="4243" spans="1:23" ht="15">
      <c r="A4243" s="28" t="s">
        <v>915</v>
      </c>
      <c r="B4243" s="277" t="s">
        <v>2027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7"/>
        <v>3438.3</v>
      </c>
      <c r="S4243" s="277"/>
      <c r="T4243" s="63"/>
      <c r="U4243" s="345"/>
      <c r="V4243" s="63"/>
      <c r="W4243" s="63"/>
    </row>
    <row r="4244" spans="1:23" ht="15">
      <c r="A4244" s="28" t="s">
        <v>916</v>
      </c>
      <c r="B4244" s="277" t="s">
        <v>2022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7"/>
        <v>3290.7000000000003</v>
      </c>
    </row>
    <row r="4245" spans="1:23" ht="15">
      <c r="A4245" s="28" t="s">
        <v>917</v>
      </c>
      <c r="B4245" s="277" t="s">
        <v>2029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7"/>
        <v>3257.6</v>
      </c>
    </row>
    <row r="4246" spans="1:23" ht="15">
      <c r="A4246" s="28" t="s">
        <v>918</v>
      </c>
      <c r="B4246" s="277" t="s">
        <v>2006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7"/>
        <v>3255.7999999999565</v>
      </c>
    </row>
    <row r="4247" spans="1:23" ht="15">
      <c r="A4247" s="28" t="s">
        <v>919</v>
      </c>
      <c r="B4247" s="277" t="s">
        <v>2024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7"/>
        <v>3153.9</v>
      </c>
    </row>
    <row r="4248" spans="1:23" ht="15">
      <c r="A4248" s="28" t="s">
        <v>920</v>
      </c>
      <c r="B4248" s="277" t="s">
        <v>2026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7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7"/>
        <v>2768.7999999999956</v>
      </c>
    </row>
    <row r="4250" spans="1:23" ht="15">
      <c r="A4250" s="28" t="s">
        <v>922</v>
      </c>
      <c r="B4250" s="277" t="s">
        <v>4496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7"/>
        <v>2666.4</v>
      </c>
    </row>
    <row r="4251" spans="1:23" ht="15">
      <c r="A4251" s="28" t="s">
        <v>923</v>
      </c>
      <c r="B4251" s="277" t="s">
        <v>2051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7"/>
        <v>2619.1000000000004</v>
      </c>
    </row>
    <row r="4252" spans="1:23" ht="15">
      <c r="A4252" s="28" t="s">
        <v>924</v>
      </c>
      <c r="B4252" s="277" t="s">
        <v>2003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7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7"/>
        <v>2493.4999999999345</v>
      </c>
    </row>
    <row r="4254" spans="1:23" ht="15">
      <c r="A4254" s="28" t="s">
        <v>926</v>
      </c>
      <c r="B4254" s="277" t="s">
        <v>2052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7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7"/>
        <v>2395.8000000000102</v>
      </c>
    </row>
    <row r="4256" spans="1:23" ht="15">
      <c r="A4256" s="28" t="s">
        <v>928</v>
      </c>
      <c r="B4256" s="277" t="s">
        <v>2049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7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7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7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7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7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7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7"/>
        <v>1584.4000000000233</v>
      </c>
    </row>
    <row r="4263" spans="1:13" ht="15">
      <c r="A4263" s="28" t="s">
        <v>935</v>
      </c>
      <c r="B4263" s="277" t="s">
        <v>2025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7"/>
        <v>877.1</v>
      </c>
    </row>
    <row r="4264" spans="1:13" ht="15">
      <c r="A4264" s="28" t="s">
        <v>2500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7"/>
        <v>713.79999999999927</v>
      </c>
    </row>
    <row r="4265" spans="1:13" ht="15">
      <c r="A4265" s="28" t="s">
        <v>3314</v>
      </c>
      <c r="B4265" s="63" t="s">
        <v>3376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3315</v>
      </c>
      <c r="B4266" s="63" t="s">
        <v>3370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3316</v>
      </c>
      <c r="B4267" s="63" t="s">
        <v>3369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3317</v>
      </c>
      <c r="B4268" s="63" t="s">
        <v>3385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3318</v>
      </c>
      <c r="B4269" s="63" t="s">
        <v>3384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3319</v>
      </c>
      <c r="B4270" s="63" t="s">
        <v>3372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3320</v>
      </c>
      <c r="B4271" s="63" t="s">
        <v>3366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3321</v>
      </c>
      <c r="B4272" s="63" t="s">
        <v>3397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3322</v>
      </c>
      <c r="B4273" s="277" t="s">
        <v>3365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3323</v>
      </c>
      <c r="B4274" s="63" t="s">
        <v>3381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3324</v>
      </c>
      <c r="B4275" s="63" t="s">
        <v>3378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3325</v>
      </c>
      <c r="B4276" s="63" t="s">
        <v>3393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3326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3327</v>
      </c>
      <c r="B4278" s="63" t="s">
        <v>3394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3328</v>
      </c>
      <c r="B4279" s="63" t="s">
        <v>3373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3329</v>
      </c>
      <c r="B4280" s="63" t="s">
        <v>3367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3330</v>
      </c>
      <c r="B4281" s="63" t="s">
        <v>3374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3331</v>
      </c>
      <c r="B4282" s="63" t="s">
        <v>3371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3332</v>
      </c>
      <c r="B4283" s="63" t="s">
        <v>3382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3333</v>
      </c>
      <c r="B4284" s="63" t="s">
        <v>3377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3334</v>
      </c>
      <c r="B4285" s="277" t="s">
        <v>3364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3335</v>
      </c>
      <c r="B4286" s="63" t="s">
        <v>3379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3336</v>
      </c>
      <c r="B4287" s="63" t="s">
        <v>3398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3337</v>
      </c>
      <c r="B4288" s="63" t="s">
        <v>3368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4128</v>
      </c>
      <c r="B4289" s="63" t="s">
        <v>3375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4129</v>
      </c>
      <c r="B4290" s="63" t="s">
        <v>3396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4130</v>
      </c>
      <c r="B4291" s="63" t="s">
        <v>3380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8">SUM(E4298:K4298)</f>
        <v>1681.8999999999965</v>
      </c>
      <c r="O4298" t="s">
        <v>297</v>
      </c>
      <c r="S4298" s="277"/>
      <c r="T4298" s="63"/>
      <c r="U4298" s="345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8"/>
        <v>1578.8999999999965</v>
      </c>
      <c r="O4299" t="s">
        <v>379</v>
      </c>
      <c r="S4299" s="225"/>
      <c r="T4299" s="63"/>
      <c r="U4299" s="345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8"/>
        <v>1564.6999999999964</v>
      </c>
      <c r="O4300" t="s">
        <v>325</v>
      </c>
      <c r="R4300" t="s">
        <v>1812</v>
      </c>
      <c r="S4300" s="63"/>
      <c r="T4300" s="63"/>
      <c r="U4300" s="346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8"/>
        <v>1532.6000000000186</v>
      </c>
      <c r="O4301" t="s">
        <v>1728</v>
      </c>
      <c r="S4301" s="277"/>
      <c r="T4301" s="63"/>
      <c r="U4301" s="345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8"/>
        <v>1502.5000000000057</v>
      </c>
      <c r="O4302" t="s">
        <v>287</v>
      </c>
      <c r="S4302" s="225"/>
      <c r="T4302" s="63"/>
      <c r="U4302" s="345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8"/>
        <v>1422.4000000000065</v>
      </c>
      <c r="O4303" t="s">
        <v>324</v>
      </c>
      <c r="S4303" s="225"/>
      <c r="T4303" s="63"/>
      <c r="U4303" s="345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8"/>
        <v>1335.0999999999958</v>
      </c>
      <c r="O4304" t="s">
        <v>307</v>
      </c>
      <c r="S4304" s="277"/>
      <c r="T4304" s="63"/>
      <c r="U4304" s="345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8"/>
        <v>1258.8499999999867</v>
      </c>
      <c r="O4305" t="s">
        <v>296</v>
      </c>
      <c r="R4305" t="s">
        <v>1812</v>
      </c>
      <c r="S4305" s="277"/>
      <c r="T4305" s="63"/>
      <c r="U4305" s="345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8"/>
        <v>1217.8000000000065</v>
      </c>
      <c r="O4306" t="s">
        <v>290</v>
      </c>
      <c r="S4306" s="277"/>
      <c r="T4306" s="63"/>
      <c r="U4306" s="345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8"/>
        <v>1195.9000000000037</v>
      </c>
      <c r="O4307" t="s">
        <v>361</v>
      </c>
      <c r="S4307" s="225"/>
      <c r="T4307" s="63"/>
      <c r="U4307" s="346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8"/>
        <v>1157.8999999999965</v>
      </c>
      <c r="O4308" t="s">
        <v>290</v>
      </c>
      <c r="S4308" s="63"/>
      <c r="T4308" s="63"/>
      <c r="U4308" s="345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8"/>
        <v>1084.0999999999958</v>
      </c>
      <c r="O4309" t="s">
        <v>340</v>
      </c>
      <c r="S4309" s="277"/>
      <c r="T4309" s="63"/>
      <c r="U4309" s="345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8"/>
        <v>1078.0999999999926</v>
      </c>
      <c r="O4310" t="s">
        <v>353</v>
      </c>
      <c r="S4310" s="63"/>
      <c r="T4310" s="63"/>
      <c r="U4310" s="345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8"/>
        <v>1063.7000000000016</v>
      </c>
      <c r="O4311" t="s">
        <v>325</v>
      </c>
      <c r="R4311" s="21" t="s">
        <v>1812</v>
      </c>
      <c r="S4311" s="277"/>
      <c r="T4311" s="63"/>
      <c r="U4311" s="346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8"/>
        <v>1031.0999999999981</v>
      </c>
      <c r="O4312" t="s">
        <v>312</v>
      </c>
      <c r="S4312" s="63"/>
      <c r="T4312" s="63"/>
      <c r="U4312" s="345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8"/>
        <v>989.00000000001023</v>
      </c>
      <c r="O4313" t="s">
        <v>293</v>
      </c>
      <c r="S4313" s="277"/>
      <c r="T4313" s="63"/>
      <c r="U4313" s="346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8"/>
        <v>988.799999999992</v>
      </c>
      <c r="O4314" t="s">
        <v>293</v>
      </c>
      <c r="S4314" s="63"/>
      <c r="T4314" s="63"/>
      <c r="U4314" s="345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8"/>
        <v>969.400000000006</v>
      </c>
      <c r="O4315" t="s">
        <v>317</v>
      </c>
      <c r="S4315" s="277"/>
      <c r="T4315" s="63"/>
      <c r="U4315" s="345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8"/>
        <v>961.69999999999982</v>
      </c>
      <c r="O4316" t="s">
        <v>294</v>
      </c>
      <c r="S4316" s="277"/>
      <c r="T4316" s="63"/>
      <c r="U4316" s="345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8"/>
        <v>959.39999999999804</v>
      </c>
      <c r="O4317" t="s">
        <v>282</v>
      </c>
      <c r="R4317" t="s">
        <v>1812</v>
      </c>
      <c r="S4317" s="277"/>
      <c r="T4317" s="63"/>
      <c r="U4317" s="346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8"/>
        <v>937.90000000001169</v>
      </c>
      <c r="S4318" s="225"/>
      <c r="T4318" s="63"/>
      <c r="U4318" s="345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8"/>
        <v>934.49999999999091</v>
      </c>
      <c r="O4319" t="s">
        <v>301</v>
      </c>
      <c r="S4319" s="63"/>
      <c r="T4319" s="63"/>
      <c r="U4319" s="346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8"/>
        <v>921.19999999999186</v>
      </c>
      <c r="S4320" s="277"/>
      <c r="T4320" s="63"/>
      <c r="U4320" s="345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8"/>
        <v>903.79999999998563</v>
      </c>
      <c r="O4321" t="s">
        <v>282</v>
      </c>
      <c r="R4321" s="21" t="s">
        <v>1812</v>
      </c>
      <c r="S4321" s="63"/>
      <c r="T4321" s="63"/>
      <c r="U4321" s="345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8"/>
        <v>872.80000000001291</v>
      </c>
      <c r="O4322" t="s">
        <v>285</v>
      </c>
      <c r="S4322" s="277"/>
      <c r="T4322" s="63"/>
      <c r="U4322" s="345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8"/>
        <v>870.99999999999341</v>
      </c>
      <c r="O4323" t="s">
        <v>343</v>
      </c>
      <c r="S4323" s="63"/>
      <c r="T4323" s="63"/>
      <c r="U4323" s="345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8"/>
        <v>824.29999999999495</v>
      </c>
      <c r="O4324" t="s">
        <v>298</v>
      </c>
      <c r="S4324" s="277"/>
      <c r="T4324" s="63"/>
      <c r="U4324" s="345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8"/>
        <v>824.09999999999013</v>
      </c>
      <c r="O4325" t="s">
        <v>288</v>
      </c>
      <c r="S4325" s="277"/>
      <c r="T4325" s="63"/>
      <c r="U4325" s="345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8"/>
        <v>818.99999999999</v>
      </c>
      <c r="O4326" t="s">
        <v>319</v>
      </c>
      <c r="S4326" s="277"/>
      <c r="T4326" s="63"/>
      <c r="U4326" s="345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8"/>
        <v>796.49999999999363</v>
      </c>
      <c r="O4327" t="s">
        <v>298</v>
      </c>
      <c r="S4327" s="63"/>
      <c r="T4327" s="63"/>
      <c r="U4327" s="345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8"/>
        <v>781.79999999997744</v>
      </c>
      <c r="S4328" s="63"/>
      <c r="T4328" s="63"/>
      <c r="U4328" s="345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8"/>
        <v>773.0999999999658</v>
      </c>
      <c r="O4329" t="s">
        <v>293</v>
      </c>
      <c r="S4329" s="225"/>
      <c r="T4329" s="63"/>
      <c r="U4329" s="345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9">SUM(E4330:K4330)</f>
        <v>772.70000000000346</v>
      </c>
      <c r="S4330" s="63"/>
      <c r="T4330" s="63"/>
      <c r="U4330" s="345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9"/>
        <v>768.20000000000528</v>
      </c>
      <c r="S4331" s="277"/>
      <c r="T4331" s="63"/>
      <c r="U4331" s="345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9"/>
        <v>765.50000000001523</v>
      </c>
      <c r="O4332" t="s">
        <v>288</v>
      </c>
      <c r="S4332" s="63"/>
      <c r="T4332" s="63"/>
      <c r="U4332" s="345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9"/>
        <v>747.20000000000437</v>
      </c>
      <c r="O4333" t="s">
        <v>301</v>
      </c>
      <c r="S4333" s="28"/>
      <c r="T4333" s="63"/>
      <c r="U4333" s="346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9"/>
        <v>729.70000000000618</v>
      </c>
      <c r="O4334" t="s">
        <v>301</v>
      </c>
      <c r="S4334" s="63"/>
      <c r="T4334" s="63"/>
      <c r="U4334" s="345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9"/>
        <v>715.79999999999598</v>
      </c>
      <c r="S4335" s="277"/>
      <c r="T4335" s="63"/>
      <c r="U4335" s="346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9"/>
        <v>713.60000000000855</v>
      </c>
      <c r="O4336" t="s">
        <v>284</v>
      </c>
      <c r="S4336" s="277"/>
      <c r="T4336" s="63"/>
      <c r="U4336" s="346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9"/>
        <v>712.10000000000252</v>
      </c>
      <c r="O4337" t="s">
        <v>289</v>
      </c>
      <c r="S4337" s="225"/>
      <c r="T4337" s="63"/>
      <c r="U4337" s="346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9"/>
        <v>709.39999999998236</v>
      </c>
      <c r="O4338" t="s">
        <v>284</v>
      </c>
      <c r="S4338" s="63"/>
      <c r="T4338" s="63"/>
      <c r="U4338" s="346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9"/>
        <v>698.00000000000546</v>
      </c>
      <c r="O4339" t="s">
        <v>282</v>
      </c>
      <c r="R4339" s="21" t="s">
        <v>1812</v>
      </c>
      <c r="S4339" s="63"/>
      <c r="T4339" s="63"/>
      <c r="U4339" s="345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9"/>
        <v>697.80000000001019</v>
      </c>
      <c r="S4340" s="277"/>
      <c r="T4340" s="63"/>
      <c r="U4340" s="345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9"/>
        <v>687.80000000000837</v>
      </c>
      <c r="O4341" t="s">
        <v>289</v>
      </c>
      <c r="S4341" s="277"/>
      <c r="T4341" s="63"/>
      <c r="U4341" s="346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9"/>
        <v>671.00000000000091</v>
      </c>
      <c r="O4342" t="s">
        <v>298</v>
      </c>
      <c r="S4342" s="225"/>
      <c r="T4342" s="63"/>
      <c r="U4342" s="345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9"/>
        <v>651.79999999998472</v>
      </c>
      <c r="S4343" s="225"/>
      <c r="T4343" s="63"/>
      <c r="U4343" s="345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9"/>
        <v>636.20000000001232</v>
      </c>
      <c r="S4344" s="225"/>
      <c r="T4344" s="63"/>
      <c r="U4344" s="345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9"/>
        <v>635.09999999999582</v>
      </c>
      <c r="S4345" s="277"/>
      <c r="T4345" s="63"/>
      <c r="U4345" s="346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9"/>
        <v>631.4</v>
      </c>
      <c r="O4346" t="s">
        <v>293</v>
      </c>
      <c r="S4346" s="63"/>
      <c r="T4346" s="63"/>
      <c r="U4346" s="345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9"/>
        <v>607.80000000000837</v>
      </c>
      <c r="S4347" s="277"/>
      <c r="T4347" s="63"/>
      <c r="U4347" s="345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9"/>
        <v>604.59999999999582</v>
      </c>
      <c r="O4348" t="s">
        <v>288</v>
      </c>
      <c r="S4348" s="63"/>
      <c r="T4348" s="63"/>
      <c r="U4348" s="346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9"/>
        <v>569.29999999998836</v>
      </c>
      <c r="O4349" t="s">
        <v>283</v>
      </c>
      <c r="S4349" s="63"/>
      <c r="T4349" s="63"/>
      <c r="U4349" s="345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9"/>
        <v>565.79999999999995</v>
      </c>
      <c r="O4350" t="s">
        <v>282</v>
      </c>
      <c r="R4350" t="s">
        <v>1812</v>
      </c>
      <c r="S4350" s="63"/>
      <c r="T4350" s="63"/>
      <c r="U4350" s="345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9"/>
        <v>547.699999999998</v>
      </c>
      <c r="S4351" s="28"/>
      <c r="T4351" s="63"/>
      <c r="U4351" s="345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9"/>
        <v>546.299999999992</v>
      </c>
      <c r="O4352" t="s">
        <v>294</v>
      </c>
      <c r="S4352" s="63"/>
      <c r="T4352" s="63"/>
      <c r="U4352" s="345"/>
      <c r="V4352" s="63"/>
      <c r="W4352" s="63"/>
    </row>
    <row r="4353" spans="1:23" ht="15">
      <c r="A4353" s="28" t="s">
        <v>795</v>
      </c>
      <c r="B4353" s="277" t="s">
        <v>2006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9"/>
        <v>545.19999999999709</v>
      </c>
      <c r="S4353" s="225"/>
      <c r="T4353" s="63"/>
      <c r="U4353" s="345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9"/>
        <v>543.00000000001091</v>
      </c>
      <c r="O4354" t="s">
        <v>298</v>
      </c>
      <c r="S4354" s="63"/>
      <c r="T4354" s="63"/>
      <c r="U4354" s="345"/>
      <c r="V4354" s="63"/>
      <c r="W4354" s="63"/>
    </row>
    <row r="4355" spans="1:23" ht="15">
      <c r="A4355" s="28" t="s">
        <v>798</v>
      </c>
      <c r="B4355" s="277" t="s">
        <v>2017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9"/>
        <v>534.49999999998909</v>
      </c>
      <c r="O4355" t="s">
        <v>293</v>
      </c>
      <c r="S4355" s="277"/>
      <c r="T4355" s="63"/>
      <c r="U4355" s="346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9"/>
        <v>527.29999999999745</v>
      </c>
      <c r="O4356" t="s">
        <v>289</v>
      </c>
      <c r="S4356" s="63"/>
      <c r="T4356" s="63"/>
      <c r="U4356" s="345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9"/>
        <v>520.99999999999181</v>
      </c>
      <c r="S4357" s="63"/>
      <c r="T4357" s="63"/>
      <c r="U4357" s="346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9"/>
        <v>513.50000000001819</v>
      </c>
      <c r="S4358" s="277"/>
      <c r="T4358" s="63"/>
      <c r="U4358" s="346"/>
      <c r="V4358" s="63"/>
      <c r="W4358" s="63"/>
    </row>
    <row r="4359" spans="1:23" ht="15">
      <c r="A4359" s="28" t="s">
        <v>897</v>
      </c>
      <c r="B4359" s="277" t="s">
        <v>2005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9"/>
        <v>505.39999999999782</v>
      </c>
      <c r="S4359" s="277"/>
      <c r="T4359" s="63"/>
      <c r="U4359" s="345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9"/>
        <v>492.29999999999927</v>
      </c>
      <c r="O4360" t="s">
        <v>283</v>
      </c>
      <c r="S4360" s="63"/>
      <c r="T4360" s="63"/>
      <c r="U4360" s="346"/>
      <c r="V4360" s="63"/>
      <c r="W4360" s="63"/>
    </row>
    <row r="4361" spans="1:23" ht="15">
      <c r="A4361" s="28" t="s">
        <v>899</v>
      </c>
      <c r="B4361" s="277" t="s">
        <v>2010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9"/>
        <v>484.89999999999054</v>
      </c>
      <c r="S4361" s="277"/>
      <c r="T4361" s="63"/>
      <c r="U4361" s="346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20">SUM(E4362:K4362)</f>
        <v>482.89999999999327</v>
      </c>
      <c r="S4362" s="277"/>
      <c r="T4362" s="63"/>
      <c r="U4362" s="345"/>
      <c r="V4362" s="63"/>
      <c r="W4362" s="63"/>
    </row>
    <row r="4363" spans="1:23" ht="15">
      <c r="A4363" s="28" t="s">
        <v>901</v>
      </c>
      <c r="B4363" s="277" t="s">
        <v>2008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20"/>
        <v>418.70000000001528</v>
      </c>
      <c r="S4363" s="277"/>
      <c r="T4363" s="63"/>
      <c r="U4363" s="345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20"/>
        <v>414.59999999998945</v>
      </c>
      <c r="S4364" s="63"/>
      <c r="T4364" s="63"/>
      <c r="U4364" s="345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20"/>
        <v>400.20000000000073</v>
      </c>
      <c r="S4365" s="63"/>
      <c r="T4365" s="63"/>
      <c r="U4365" s="345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20"/>
        <v>386.300000000002</v>
      </c>
      <c r="S4366" s="63"/>
      <c r="T4366" s="63"/>
      <c r="U4366" s="346"/>
      <c r="V4366" s="63"/>
      <c r="W4366" s="63"/>
    </row>
    <row r="4367" spans="1:23" ht="15">
      <c r="A4367" s="28" t="s">
        <v>905</v>
      </c>
      <c r="B4367" s="277" t="s">
        <v>2007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20"/>
        <v>351.80000000001746</v>
      </c>
      <c r="S4367" s="277"/>
      <c r="T4367" s="63"/>
      <c r="U4367" s="345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20"/>
        <v>328.05</v>
      </c>
      <c r="O4368" t="s">
        <v>301</v>
      </c>
      <c r="S4368" s="277"/>
      <c r="T4368" s="63"/>
      <c r="U4368" s="345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20"/>
        <v>308.30000000000382</v>
      </c>
      <c r="S4369" s="28"/>
      <c r="T4369" s="63"/>
      <c r="U4369" s="345"/>
      <c r="V4369" s="63"/>
      <c r="W4369" s="63"/>
    </row>
    <row r="4370" spans="1:23" ht="15">
      <c r="A4370" s="28" t="s">
        <v>908</v>
      </c>
      <c r="B4370" s="277" t="s">
        <v>2001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20"/>
        <v>305.99999999999636</v>
      </c>
      <c r="S4370" s="225"/>
      <c r="T4370" s="63"/>
      <c r="U4370" s="345"/>
      <c r="V4370" s="63"/>
      <c r="W4370" s="63"/>
    </row>
    <row r="4371" spans="1:23" ht="15">
      <c r="A4371" s="28" t="s">
        <v>909</v>
      </c>
      <c r="B4371" s="277" t="s">
        <v>2009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20"/>
        <v>271.89999999999236</v>
      </c>
      <c r="S4371" s="277"/>
      <c r="T4371" s="63"/>
      <c r="U4371" s="345"/>
      <c r="V4371" s="63"/>
      <c r="W4371" s="63"/>
    </row>
    <row r="4372" spans="1:23" ht="15">
      <c r="A4372" s="28" t="s">
        <v>910</v>
      </c>
      <c r="B4372" s="277" t="s">
        <v>4496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20"/>
        <v>262.60000000000582</v>
      </c>
      <c r="O4372" t="s">
        <v>293</v>
      </c>
      <c r="S4372" s="277"/>
      <c r="T4372" s="63"/>
      <c r="U4372" s="345"/>
      <c r="V4372" s="63"/>
      <c r="W4372" s="63"/>
    </row>
    <row r="4373" spans="1:23" ht="15">
      <c r="A4373" s="28" t="s">
        <v>911</v>
      </c>
      <c r="B4373" s="277" t="s">
        <v>2022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20"/>
        <v>256.80000000000291</v>
      </c>
      <c r="O4373" t="s">
        <v>289</v>
      </c>
      <c r="S4373" s="28"/>
      <c r="T4373" s="63"/>
      <c r="U4373" s="345"/>
      <c r="V4373" s="63"/>
      <c r="W4373" s="63"/>
    </row>
    <row r="4374" spans="1:23" ht="15">
      <c r="A4374" s="28" t="s">
        <v>912</v>
      </c>
      <c r="B4374" s="277" t="s">
        <v>2026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20"/>
        <v>254.09999999999491</v>
      </c>
      <c r="S4374" s="225"/>
      <c r="T4374" s="63"/>
      <c r="U4374" s="345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20"/>
        <v>239.89999999999964</v>
      </c>
      <c r="S4375" s="63"/>
      <c r="T4375" s="63"/>
      <c r="U4375" s="345"/>
      <c r="V4375" s="63"/>
      <c r="W4375" s="63"/>
    </row>
    <row r="4376" spans="1:23" ht="15">
      <c r="A4376" s="28" t="s">
        <v>914</v>
      </c>
      <c r="B4376" s="277" t="s">
        <v>2156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20"/>
        <v>228.50000000000728</v>
      </c>
      <c r="S4376" s="63"/>
      <c r="T4376" s="63"/>
      <c r="U4376" s="345"/>
      <c r="V4376" s="63"/>
      <c r="W4376" s="63"/>
    </row>
    <row r="4377" spans="1:23" ht="15">
      <c r="A4377" s="28" t="s">
        <v>915</v>
      </c>
      <c r="B4377" s="277" t="s">
        <v>2002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20"/>
        <v>227.69999999999891</v>
      </c>
      <c r="S4377" s="277"/>
      <c r="T4377" s="63"/>
      <c r="U4377" s="345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20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20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2003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20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20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2029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20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2024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20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2027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20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20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20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2049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20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20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20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20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2023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20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2025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20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2028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20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2052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20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2051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20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20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20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2500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20"/>
        <v>0</v>
      </c>
      <c r="S4398" s="225"/>
      <c r="T4398" s="63"/>
      <c r="U4398" s="63"/>
      <c r="V4398" s="50"/>
      <c r="W4398" s="9"/>
    </row>
    <row r="4399" spans="1:23" ht="15">
      <c r="A4399" s="28" t="s">
        <v>3314</v>
      </c>
      <c r="B4399" s="63" t="s">
        <v>3376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3315</v>
      </c>
      <c r="B4400" s="63" t="s">
        <v>3370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3316</v>
      </c>
      <c r="B4401" s="63" t="s">
        <v>3369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3317</v>
      </c>
      <c r="B4402" s="63" t="s">
        <v>3385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3318</v>
      </c>
      <c r="B4403" s="63" t="s">
        <v>3384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3319</v>
      </c>
      <c r="B4404" s="63" t="s">
        <v>3372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3320</v>
      </c>
      <c r="B4405" s="63" t="s">
        <v>3366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3321</v>
      </c>
      <c r="B4406" s="63" t="s">
        <v>3397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3322</v>
      </c>
      <c r="B4407" s="277" t="s">
        <v>3365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3323</v>
      </c>
      <c r="B4408" s="63" t="s">
        <v>3381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3324</v>
      </c>
      <c r="B4409" s="63" t="s">
        <v>3378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3325</v>
      </c>
      <c r="B4410" s="63" t="s">
        <v>3393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3326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3327</v>
      </c>
      <c r="B4412" s="63" t="s">
        <v>3394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3328</v>
      </c>
      <c r="B4413" s="63" t="s">
        <v>3373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3329</v>
      </c>
      <c r="B4414" s="63" t="s">
        <v>3367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3330</v>
      </c>
      <c r="B4415" s="63" t="s">
        <v>3374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3331</v>
      </c>
      <c r="B4416" s="63" t="s">
        <v>3371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3332</v>
      </c>
      <c r="B4417" s="63" t="s">
        <v>3382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3333</v>
      </c>
      <c r="B4418" s="63" t="s">
        <v>3377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3334</v>
      </c>
      <c r="B4419" s="277" t="s">
        <v>3364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3335</v>
      </c>
      <c r="B4420" s="63" t="s">
        <v>3379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3336</v>
      </c>
      <c r="B4421" s="63" t="s">
        <v>3398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3337</v>
      </c>
      <c r="B4422" s="63" t="s">
        <v>3368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4128</v>
      </c>
      <c r="B4423" s="63" t="s">
        <v>3375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4129</v>
      </c>
      <c r="B4424" s="63" t="s">
        <v>3396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4130</v>
      </c>
      <c r="B4425" s="63" t="s">
        <v>3380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21">SUM(E4432:K4432)</f>
        <v>1879.8000000000015</v>
      </c>
      <c r="O4432" t="s">
        <v>329</v>
      </c>
      <c r="R4432" s="219"/>
      <c r="S4432" s="277"/>
      <c r="T4432" s="63"/>
      <c r="U4432" s="345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21"/>
        <v>1789.1999999999964</v>
      </c>
      <c r="O4433" t="s">
        <v>376</v>
      </c>
      <c r="R4433" s="219"/>
      <c r="S4433" s="225"/>
      <c r="T4433" s="63"/>
      <c r="U4433" s="345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21"/>
        <v>1732.2000000000044</v>
      </c>
      <c r="O4434" t="s">
        <v>337</v>
      </c>
      <c r="R4434" s="219"/>
      <c r="S4434" s="63"/>
      <c r="T4434" s="63"/>
      <c r="U4434" s="346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21"/>
        <v>1707.1000000000022</v>
      </c>
      <c r="O4435" t="s">
        <v>340</v>
      </c>
      <c r="R4435" s="219"/>
      <c r="S4435" s="277"/>
      <c r="T4435" s="63"/>
      <c r="U4435" s="345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21"/>
        <v>1681.9000000000074</v>
      </c>
      <c r="O4436" t="s">
        <v>287</v>
      </c>
      <c r="R4436" s="219"/>
      <c r="S4436" s="225"/>
      <c r="T4436" s="63"/>
      <c r="U4436" s="345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21"/>
        <v>1670.049999999997</v>
      </c>
      <c r="O4437" t="s">
        <v>307</v>
      </c>
      <c r="R4437" s="219"/>
      <c r="S4437" s="225"/>
      <c r="T4437" s="63"/>
      <c r="U4437" s="345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21"/>
        <v>1644.5000000000118</v>
      </c>
      <c r="O4438" t="s">
        <v>285</v>
      </c>
      <c r="R4438" s="219"/>
      <c r="S4438" s="277"/>
      <c r="T4438" s="63"/>
      <c r="U4438" s="345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21"/>
        <v>1634.3499999999883</v>
      </c>
      <c r="O4439" t="s">
        <v>283</v>
      </c>
      <c r="R4439" s="219"/>
      <c r="S4439" s="277"/>
      <c r="T4439" s="63"/>
      <c r="U4439" s="345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21"/>
        <v>1616.1999999999985</v>
      </c>
      <c r="O4440" t="s">
        <v>289</v>
      </c>
      <c r="R4440" s="219"/>
      <c r="S4440" s="277"/>
      <c r="T4440" s="63"/>
      <c r="U4440" s="345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21"/>
        <v>1499.700000000008</v>
      </c>
      <c r="O4441" t="s">
        <v>284</v>
      </c>
      <c r="R4441" s="219"/>
      <c r="S4441" s="225"/>
      <c r="T4441" s="63"/>
      <c r="U4441" s="346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21"/>
        <v>1487.1000000000145</v>
      </c>
      <c r="O4442" t="s">
        <v>336</v>
      </c>
      <c r="R4442" s="219"/>
      <c r="S4442" s="63"/>
      <c r="T4442" s="63"/>
      <c r="U4442" s="345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21"/>
        <v>1368.5000000000116</v>
      </c>
      <c r="O4443" t="s">
        <v>297</v>
      </c>
      <c r="R4443" s="219"/>
      <c r="S4443" s="277"/>
      <c r="T4443" s="63"/>
      <c r="U4443" s="345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21"/>
        <v>1359.7999999999961</v>
      </c>
      <c r="O4444" t="s">
        <v>284</v>
      </c>
      <c r="R4444" s="219"/>
      <c r="S4444" s="63"/>
      <c r="T4444" s="63"/>
      <c r="U4444" s="345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21"/>
        <v>1352.5000000000086</v>
      </c>
      <c r="O4445" t="s">
        <v>282</v>
      </c>
      <c r="R4445" t="s">
        <v>1813</v>
      </c>
      <c r="S4445" s="277"/>
      <c r="T4445" s="63"/>
      <c r="U4445" s="346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21"/>
        <v>1350.6500000000051</v>
      </c>
      <c r="O4446" t="s">
        <v>293</v>
      </c>
      <c r="R4446" s="219"/>
      <c r="S4446" s="63"/>
      <c r="T4446" s="63"/>
      <c r="U4446" s="345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21"/>
        <v>1113.200000000003</v>
      </c>
      <c r="O4447" t="s">
        <v>284</v>
      </c>
      <c r="R4447" s="219"/>
      <c r="S4447" s="277"/>
      <c r="T4447" s="63"/>
      <c r="U4447" s="346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21"/>
        <v>1106.2</v>
      </c>
      <c r="O4448" t="s">
        <v>282</v>
      </c>
      <c r="R4448" t="s">
        <v>1813</v>
      </c>
      <c r="S4448" s="63"/>
      <c r="T4448" s="63"/>
      <c r="U4448" s="345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21"/>
        <v>1079.6000000000035</v>
      </c>
      <c r="O4449" t="s">
        <v>311</v>
      </c>
      <c r="R4449" s="219"/>
      <c r="S4449" s="277"/>
      <c r="T4449" s="63"/>
      <c r="U4449" s="345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21"/>
        <v>1071.9000000000015</v>
      </c>
      <c r="O4450" t="s">
        <v>319</v>
      </c>
      <c r="R4450" s="219"/>
      <c r="S4450" s="277"/>
      <c r="T4450" s="63"/>
      <c r="U4450" s="345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21"/>
        <v>1061.299999999992</v>
      </c>
      <c r="R4451" s="219"/>
      <c r="S4451" s="277"/>
      <c r="T4451" s="63"/>
      <c r="U4451" s="346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21"/>
        <v>1039.8000000000102</v>
      </c>
      <c r="O4452" t="s">
        <v>309</v>
      </c>
      <c r="R4452" s="219"/>
      <c r="S4452" s="225"/>
      <c r="T4452" s="63"/>
      <c r="U4452" s="345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21"/>
        <v>1011.6999999999992</v>
      </c>
      <c r="O4453" t="s">
        <v>329</v>
      </c>
      <c r="R4453" s="219"/>
      <c r="S4453" s="63"/>
      <c r="T4453" s="63"/>
      <c r="U4453" s="346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21"/>
        <v>1009.7</v>
      </c>
      <c r="O4454" t="s">
        <v>320</v>
      </c>
      <c r="R4454" s="219"/>
      <c r="S4454" s="277"/>
      <c r="T4454" s="63"/>
      <c r="U4454" s="345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21"/>
        <v>990.79999999999859</v>
      </c>
      <c r="R4455" s="219"/>
      <c r="S4455" s="63"/>
      <c r="T4455" s="63"/>
      <c r="U4455" s="345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21"/>
        <v>971.29999999998688</v>
      </c>
      <c r="O4456" t="s">
        <v>282</v>
      </c>
      <c r="R4456" t="s">
        <v>1813</v>
      </c>
      <c r="S4456" s="277"/>
      <c r="T4456" s="63"/>
      <c r="U4456" s="345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21"/>
        <v>905.50000000000216</v>
      </c>
      <c r="R4457" s="219"/>
      <c r="S4457" s="63"/>
      <c r="T4457" s="63"/>
      <c r="U4457" s="345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21"/>
        <v>889.80000000000075</v>
      </c>
      <c r="R4458" s="219"/>
      <c r="S4458" s="277"/>
      <c r="T4458" s="63"/>
      <c r="U4458" s="345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21"/>
        <v>880.09999999998399</v>
      </c>
      <c r="O4459" t="s">
        <v>301</v>
      </c>
      <c r="R4459" s="219"/>
      <c r="S4459" s="277"/>
      <c r="T4459" s="63"/>
      <c r="U4459" s="345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21"/>
        <v>856.29999999999632</v>
      </c>
      <c r="O4460" t="s">
        <v>283</v>
      </c>
      <c r="R4460" s="219"/>
      <c r="S4460" s="277"/>
      <c r="T4460" s="63"/>
      <c r="U4460" s="345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21"/>
        <v>822.99999999998545</v>
      </c>
      <c r="O4461" t="s">
        <v>298</v>
      </c>
      <c r="R4461" s="219"/>
      <c r="S4461" s="63"/>
      <c r="T4461" s="63"/>
      <c r="U4461" s="345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21"/>
        <v>815.59999999998399</v>
      </c>
      <c r="O4462" t="s">
        <v>285</v>
      </c>
      <c r="R4462" s="219"/>
      <c r="S4462" s="63"/>
      <c r="T4462" s="63"/>
      <c r="U4462" s="345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21"/>
        <v>758.94999999999709</v>
      </c>
      <c r="O4463" t="s">
        <v>289</v>
      </c>
      <c r="R4463" s="219"/>
      <c r="S4463" s="225"/>
      <c r="T4463" s="63"/>
      <c r="U4463" s="345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2">SUM(E4464:K4464)</f>
        <v>709.60000000000218</v>
      </c>
      <c r="O4464" t="s">
        <v>293</v>
      </c>
      <c r="R4464" s="219"/>
      <c r="S4464" s="63"/>
      <c r="T4464" s="63"/>
      <c r="U4464" s="345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2"/>
        <v>657.89999999999418</v>
      </c>
      <c r="R4465" s="219"/>
      <c r="S4465" s="277"/>
      <c r="T4465" s="63"/>
      <c r="U4465" s="345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2"/>
        <v>605</v>
      </c>
      <c r="R4466" s="219"/>
      <c r="S4466" s="63"/>
      <c r="T4466" s="63"/>
      <c r="U4466" s="345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2"/>
        <v>595.00000000000728</v>
      </c>
      <c r="R4467" s="219"/>
      <c r="S4467" s="28"/>
      <c r="T4467" s="63"/>
      <c r="U4467" s="346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2"/>
        <v>591.99999999998909</v>
      </c>
      <c r="R4468" s="219"/>
      <c r="S4468" s="63"/>
      <c r="T4468" s="63"/>
      <c r="U4468" s="345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2"/>
        <v>586.59999999999854</v>
      </c>
      <c r="R4469" s="219"/>
      <c r="S4469" s="277"/>
      <c r="T4469" s="63"/>
      <c r="U4469" s="346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2"/>
        <v>575</v>
      </c>
      <c r="R4470" s="219"/>
      <c r="S4470" s="277"/>
      <c r="T4470" s="63"/>
      <c r="U4470" s="346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2"/>
        <v>571.39999999999782</v>
      </c>
      <c r="R4471" s="219"/>
      <c r="S4471" s="225"/>
      <c r="T4471" s="63"/>
      <c r="U4471" s="346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2"/>
        <v>534.40000000000509</v>
      </c>
      <c r="R4472" s="219"/>
      <c r="S4472" s="63"/>
      <c r="T4472" s="63"/>
      <c r="U4472" s="346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2"/>
        <v>526.25</v>
      </c>
      <c r="O4473" t="s">
        <v>282</v>
      </c>
      <c r="R4473" t="s">
        <v>1813</v>
      </c>
      <c r="S4473" s="63"/>
      <c r="T4473" s="63"/>
      <c r="U4473" s="345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2"/>
        <v>525</v>
      </c>
      <c r="O4474" t="s">
        <v>285</v>
      </c>
      <c r="R4474" s="219"/>
      <c r="S4474" s="277"/>
      <c r="T4474" s="63"/>
      <c r="U4474" s="345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2"/>
        <v>499.49999999997817</v>
      </c>
      <c r="R4475" s="219"/>
      <c r="S4475" s="277"/>
      <c r="T4475" s="63"/>
      <c r="U4475" s="346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2"/>
        <v>494.54999999999563</v>
      </c>
      <c r="O4476" t="s">
        <v>289</v>
      </c>
      <c r="R4476" s="219"/>
      <c r="S4476" s="225"/>
      <c r="T4476" s="63"/>
      <c r="U4476" s="345"/>
      <c r="V4476" s="63"/>
      <c r="W4476" s="63"/>
    </row>
    <row r="4477" spans="1:23" ht="15">
      <c r="A4477" s="28" t="s">
        <v>765</v>
      </c>
      <c r="B4477" s="277" t="s">
        <v>2010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2"/>
        <v>489.19999999999345</v>
      </c>
      <c r="O4477" t="s">
        <v>282</v>
      </c>
      <c r="R4477" s="21" t="s">
        <v>1813</v>
      </c>
      <c r="S4477" s="225"/>
      <c r="T4477" s="63"/>
      <c r="U4477" s="345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2"/>
        <v>488.950000000008</v>
      </c>
      <c r="R4478" s="219"/>
      <c r="S4478" s="225"/>
      <c r="T4478" s="63"/>
      <c r="U4478" s="345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2"/>
        <v>488</v>
      </c>
      <c r="R4479" s="219"/>
      <c r="S4479" s="277"/>
      <c r="T4479" s="63"/>
      <c r="U4479" s="346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2"/>
        <v>477.30000000001019</v>
      </c>
      <c r="R4480" s="219"/>
      <c r="S4480" s="63"/>
      <c r="T4480" s="63"/>
      <c r="U4480" s="345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2"/>
        <v>453.79999999999745</v>
      </c>
      <c r="R4481" s="219"/>
      <c r="S4481" s="277"/>
      <c r="T4481" s="63"/>
      <c r="U4481" s="345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2"/>
        <v>453.20000000000437</v>
      </c>
      <c r="R4482" s="219"/>
      <c r="S4482" s="63"/>
      <c r="T4482" s="63"/>
      <c r="U4482" s="346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2"/>
        <v>453</v>
      </c>
      <c r="R4483" s="219"/>
      <c r="S4483" s="63"/>
      <c r="T4483" s="63"/>
      <c r="U4483" s="345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2"/>
        <v>433</v>
      </c>
      <c r="S4484" s="63"/>
      <c r="T4484" s="63"/>
      <c r="U4484" s="345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2"/>
        <v>429.70000000001164</v>
      </c>
      <c r="S4485" s="28"/>
      <c r="T4485" s="63"/>
      <c r="U4485" s="345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2"/>
        <v>360.30000000000291</v>
      </c>
      <c r="O4486" t="s">
        <v>293</v>
      </c>
      <c r="S4486" s="63"/>
      <c r="T4486" s="63"/>
      <c r="U4486" s="345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2"/>
        <v>358.1000000000131</v>
      </c>
      <c r="R4487" s="219"/>
      <c r="S4487" s="225"/>
      <c r="T4487" s="63"/>
      <c r="U4487" s="345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2"/>
        <v>357.3</v>
      </c>
      <c r="O4488" t="s">
        <v>298</v>
      </c>
      <c r="R4488" s="219"/>
      <c r="S4488" s="63"/>
      <c r="T4488" s="63"/>
      <c r="U4488" s="345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2"/>
        <v>339.50000000000364</v>
      </c>
      <c r="R4489" s="219"/>
      <c r="S4489" s="277"/>
      <c r="T4489" s="63"/>
      <c r="U4489" s="346"/>
      <c r="V4489" s="63"/>
      <c r="W4489" s="63"/>
    </row>
    <row r="4490" spans="1:23" ht="15">
      <c r="A4490" s="28" t="s">
        <v>799</v>
      </c>
      <c r="B4490" s="277" t="s">
        <v>2006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2"/>
        <v>335.84999999999491</v>
      </c>
      <c r="O4490" t="s">
        <v>294</v>
      </c>
      <c r="S4490" s="63"/>
      <c r="T4490" s="63"/>
      <c r="U4490" s="345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2"/>
        <v>333.600000000004</v>
      </c>
      <c r="S4491" s="63"/>
      <c r="T4491" s="63"/>
      <c r="U4491" s="346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2"/>
        <v>325.59999999999491</v>
      </c>
      <c r="S4492" s="277"/>
      <c r="T4492" s="63"/>
      <c r="U4492" s="346"/>
      <c r="V4492" s="63"/>
      <c r="W4492" s="63"/>
    </row>
    <row r="4493" spans="1:23" ht="15">
      <c r="A4493" s="28" t="s">
        <v>897</v>
      </c>
      <c r="B4493" s="277" t="s">
        <v>2026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2"/>
        <v>304.59999999999491</v>
      </c>
      <c r="S4493" s="277"/>
      <c r="T4493" s="63"/>
      <c r="U4493" s="345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2"/>
        <v>272.34999999999854</v>
      </c>
      <c r="S4494" s="63"/>
      <c r="T4494" s="63"/>
      <c r="U4494" s="346"/>
      <c r="V4494" s="63"/>
      <c r="W4494" s="63"/>
    </row>
    <row r="4495" spans="1:23" ht="15">
      <c r="A4495" s="28" t="s">
        <v>899</v>
      </c>
      <c r="B4495" s="277" t="s">
        <v>2005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2"/>
        <v>268.39999999999782</v>
      </c>
      <c r="S4495" s="277"/>
      <c r="T4495" s="63"/>
      <c r="U4495" s="346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3">SUM(E4496:K4496)</f>
        <v>256.69999999998981</v>
      </c>
      <c r="S4496" s="277"/>
      <c r="T4496" s="63"/>
      <c r="U4496" s="345"/>
      <c r="V4496" s="63"/>
      <c r="W4496" s="63"/>
    </row>
    <row r="4497" spans="1:23" ht="15">
      <c r="A4497" s="28" t="s">
        <v>901</v>
      </c>
      <c r="B4497" s="277" t="s">
        <v>2007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3"/>
        <v>250.00000000000364</v>
      </c>
      <c r="S4497" s="277"/>
      <c r="T4497" s="63"/>
      <c r="U4497" s="345"/>
      <c r="V4497" s="63"/>
      <c r="W4497" s="63"/>
    </row>
    <row r="4498" spans="1:23" ht="15">
      <c r="A4498" s="28" t="s">
        <v>902</v>
      </c>
      <c r="B4498" s="277" t="s">
        <v>2156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3"/>
        <v>249.50000000000364</v>
      </c>
      <c r="S4498" s="63"/>
      <c r="T4498" s="63"/>
      <c r="U4498" s="345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3"/>
        <v>245.79999999998836</v>
      </c>
      <c r="S4499" s="63"/>
      <c r="T4499" s="63"/>
      <c r="U4499" s="345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3"/>
        <v>240.99999999999636</v>
      </c>
      <c r="S4500" s="63"/>
      <c r="T4500" s="63"/>
      <c r="U4500" s="346"/>
      <c r="V4500" s="63"/>
      <c r="W4500" s="63"/>
    </row>
    <row r="4501" spans="1:23" ht="15">
      <c r="A4501" s="28" t="s">
        <v>905</v>
      </c>
      <c r="B4501" s="277" t="s">
        <v>2052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3"/>
        <v>238.59999999999854</v>
      </c>
      <c r="S4501" s="277"/>
      <c r="T4501" s="63"/>
      <c r="U4501" s="345"/>
      <c r="V4501" s="63"/>
      <c r="W4501" s="63"/>
    </row>
    <row r="4502" spans="1:23" ht="15">
      <c r="A4502" s="28" t="s">
        <v>906</v>
      </c>
      <c r="B4502" s="277" t="s">
        <v>2009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3"/>
        <v>236.00000000000182</v>
      </c>
      <c r="S4502" s="277"/>
      <c r="T4502" s="63"/>
      <c r="U4502" s="345"/>
      <c r="V4502" s="63"/>
      <c r="W4502" s="63"/>
    </row>
    <row r="4503" spans="1:23" ht="15">
      <c r="A4503" s="28" t="s">
        <v>907</v>
      </c>
      <c r="B4503" s="277" t="s">
        <v>2051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3"/>
        <v>230.90000000000327</v>
      </c>
      <c r="S4503" s="28"/>
      <c r="T4503" s="63"/>
      <c r="U4503" s="345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3"/>
        <v>218.100000000004</v>
      </c>
      <c r="S4504" s="225"/>
      <c r="T4504" s="63"/>
      <c r="U4504" s="345"/>
      <c r="V4504" s="63"/>
      <c r="W4504" s="63"/>
    </row>
    <row r="4505" spans="1:23" ht="15">
      <c r="A4505" s="28" t="s">
        <v>909</v>
      </c>
      <c r="B4505" s="277" t="s">
        <v>2025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3"/>
        <v>205.09999999999673</v>
      </c>
      <c r="S4505" s="277"/>
      <c r="T4505" s="63"/>
      <c r="U4505" s="345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3"/>
        <v>189.10000000000218</v>
      </c>
      <c r="S4506" s="277"/>
      <c r="T4506" s="63"/>
      <c r="U4506" s="345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3"/>
        <v>182.40000000000146</v>
      </c>
      <c r="S4507" s="28"/>
      <c r="T4507" s="63"/>
      <c r="U4507" s="345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3"/>
        <v>176.89999999999964</v>
      </c>
      <c r="S4508" s="225"/>
      <c r="T4508" s="63"/>
      <c r="U4508" s="345"/>
      <c r="V4508" s="63"/>
      <c r="W4508" s="63"/>
    </row>
    <row r="4509" spans="1:23" ht="15">
      <c r="A4509" s="28" t="s">
        <v>913</v>
      </c>
      <c r="B4509" s="277" t="s">
        <v>2022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3"/>
        <v>166.00000000000364</v>
      </c>
      <c r="S4509" s="63"/>
      <c r="T4509" s="63"/>
      <c r="U4509" s="345"/>
      <c r="V4509" s="63"/>
      <c r="W4509" s="63"/>
    </row>
    <row r="4510" spans="1:23" ht="15">
      <c r="A4510" s="28" t="s">
        <v>914</v>
      </c>
      <c r="B4510" s="277" t="s">
        <v>2008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3"/>
        <v>161.79999999999927</v>
      </c>
      <c r="S4510" s="63"/>
      <c r="T4510" s="63"/>
      <c r="U4510" s="345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3"/>
        <v>148.39999999999782</v>
      </c>
      <c r="S4511" s="277"/>
      <c r="T4511" s="63"/>
      <c r="U4511" s="345"/>
      <c r="V4511" s="63"/>
      <c r="W4511" s="63"/>
    </row>
    <row r="4512" spans="1:23" ht="15">
      <c r="A4512" s="28" t="s">
        <v>916</v>
      </c>
      <c r="B4512" s="277" t="s">
        <v>2002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3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3"/>
        <v>126.70000000000073</v>
      </c>
    </row>
    <row r="4514" spans="1:13" ht="15">
      <c r="A4514" s="28" t="s">
        <v>918</v>
      </c>
      <c r="B4514" s="277" t="s">
        <v>2049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3"/>
        <v>126.20000000000073</v>
      </c>
    </row>
    <row r="4515" spans="1:13" ht="15">
      <c r="A4515" s="28" t="s">
        <v>919</v>
      </c>
      <c r="B4515" s="277" t="s">
        <v>2017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3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3"/>
        <v>117.40000000000873</v>
      </c>
    </row>
    <row r="4517" spans="1:13" ht="15">
      <c r="A4517" s="28" t="s">
        <v>921</v>
      </c>
      <c r="B4517" s="277" t="s">
        <v>4496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3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3"/>
        <v>107.99999999999636</v>
      </c>
    </row>
    <row r="4519" spans="1:13" ht="15">
      <c r="A4519" s="28" t="s">
        <v>923</v>
      </c>
      <c r="B4519" s="277" t="s">
        <v>2029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3"/>
        <v>107.59999999999854</v>
      </c>
    </row>
    <row r="4520" spans="1:13" ht="15">
      <c r="A4520" s="28" t="s">
        <v>924</v>
      </c>
      <c r="B4520" s="277" t="s">
        <v>2027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3"/>
        <v>100.79999999998836</v>
      </c>
    </row>
    <row r="4521" spans="1:13" ht="15">
      <c r="A4521" s="28" t="s">
        <v>925</v>
      </c>
      <c r="B4521" s="277" t="s">
        <v>2001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3"/>
        <v>100.50000000000364</v>
      </c>
    </row>
    <row r="4522" spans="1:13" ht="15">
      <c r="A4522" s="28" t="s">
        <v>926</v>
      </c>
      <c r="B4522" s="277" t="s">
        <v>2024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3"/>
        <v>99.900000000001455</v>
      </c>
    </row>
    <row r="4523" spans="1:13" ht="15">
      <c r="A4523" s="28" t="s">
        <v>927</v>
      </c>
      <c r="B4523" s="277" t="s">
        <v>2028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3"/>
        <v>43.099999999998545</v>
      </c>
    </row>
    <row r="4524" spans="1:13" ht="15">
      <c r="A4524" s="28" t="s">
        <v>928</v>
      </c>
      <c r="B4524" s="277" t="s">
        <v>2023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3"/>
        <v>33.600000000000364</v>
      </c>
    </row>
    <row r="4525" spans="1:13" ht="15">
      <c r="A4525" s="28" t="s">
        <v>929</v>
      </c>
      <c r="B4525" s="277" t="s">
        <v>2003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3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3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3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3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3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3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3"/>
        <v>0</v>
      </c>
    </row>
    <row r="4532" spans="1:13" ht="15">
      <c r="A4532" s="28" t="s">
        <v>2500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3"/>
        <v>0</v>
      </c>
    </row>
    <row r="4533" spans="1:13" ht="15">
      <c r="A4533" s="28" t="s">
        <v>3314</v>
      </c>
      <c r="B4533" s="63" t="s">
        <v>3376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3315</v>
      </c>
      <c r="B4534" s="63" t="s">
        <v>3370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3316</v>
      </c>
      <c r="B4535" s="63" t="s">
        <v>3369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3317</v>
      </c>
      <c r="B4536" s="63" t="s">
        <v>3385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3318</v>
      </c>
      <c r="B4537" s="63" t="s">
        <v>3384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3319</v>
      </c>
      <c r="B4538" s="63" t="s">
        <v>3372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3320</v>
      </c>
      <c r="B4539" s="63" t="s">
        <v>3366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3321</v>
      </c>
      <c r="B4540" s="63" t="s">
        <v>3397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3322</v>
      </c>
      <c r="B4541" s="277" t="s">
        <v>3365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3323</v>
      </c>
      <c r="B4542" s="63" t="s">
        <v>3381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3324</v>
      </c>
      <c r="B4543" s="63" t="s">
        <v>3378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3325</v>
      </c>
      <c r="B4544" s="63" t="s">
        <v>3393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3326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3327</v>
      </c>
      <c r="B4546" s="63" t="s">
        <v>3394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3328</v>
      </c>
      <c r="B4547" s="63" t="s">
        <v>3373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3329</v>
      </c>
      <c r="B4548" s="63" t="s">
        <v>3367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3330</v>
      </c>
      <c r="B4549" s="63" t="s">
        <v>3374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3331</v>
      </c>
      <c r="B4550" s="63" t="s">
        <v>3371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3332</v>
      </c>
      <c r="B4551" s="63" t="s">
        <v>3382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3333</v>
      </c>
      <c r="B4552" s="63" t="s">
        <v>3377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3334</v>
      </c>
      <c r="B4553" s="277" t="s">
        <v>3364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3335</v>
      </c>
      <c r="B4554" s="63" t="s">
        <v>3379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3336</v>
      </c>
      <c r="B4555" s="63" t="s">
        <v>3398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3337</v>
      </c>
      <c r="B4556" s="63" t="s">
        <v>3368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4128</v>
      </c>
      <c r="B4557" s="63" t="s">
        <v>3375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4129</v>
      </c>
      <c r="B4558" s="63" t="s">
        <v>3396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4130</v>
      </c>
      <c r="B4559" s="63" t="s">
        <v>3380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4">SUM(E4566:K4566)</f>
        <v>1795.6499999999978</v>
      </c>
      <c r="O4566" t="s">
        <v>2871</v>
      </c>
      <c r="S4566" s="277"/>
      <c r="T4566" s="63"/>
      <c r="U4566" s="345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4"/>
        <v>1571.399999999999</v>
      </c>
      <c r="O4567" t="s">
        <v>370</v>
      </c>
      <c r="R4567" t="s">
        <v>1814</v>
      </c>
      <c r="S4567" s="225"/>
      <c r="T4567" s="63"/>
      <c r="U4567" s="345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4"/>
        <v>1536.1000000000008</v>
      </c>
      <c r="O4568" t="s">
        <v>301</v>
      </c>
      <c r="S4568" s="63"/>
      <c r="T4568" s="63"/>
      <c r="U4568" s="346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4"/>
        <v>1522.6500000000131</v>
      </c>
      <c r="O4569" t="s">
        <v>282</v>
      </c>
      <c r="R4569" s="21" t="s">
        <v>1814</v>
      </c>
      <c r="S4569" s="277"/>
      <c r="T4569" s="63"/>
      <c r="U4569" s="345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4"/>
        <v>1514.3000000000175</v>
      </c>
      <c r="O4570" t="s">
        <v>281</v>
      </c>
      <c r="R4570" t="s">
        <v>1814</v>
      </c>
      <c r="S4570" s="225"/>
      <c r="T4570" s="63"/>
      <c r="U4570" s="345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4"/>
        <v>1488.7000000000021</v>
      </c>
      <c r="O4571" t="s">
        <v>282</v>
      </c>
      <c r="R4571" t="s">
        <v>1814</v>
      </c>
      <c r="S4571" s="225"/>
      <c r="T4571" s="63"/>
      <c r="U4571" s="345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4"/>
        <v>1487.4999999999986</v>
      </c>
      <c r="O4572" t="s">
        <v>338</v>
      </c>
      <c r="S4572" s="277"/>
      <c r="T4572" s="63"/>
      <c r="U4572" s="345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4"/>
        <v>1473.5999999999913</v>
      </c>
      <c r="O4573" t="s">
        <v>286</v>
      </c>
      <c r="S4573" s="277"/>
      <c r="T4573" s="63"/>
      <c r="U4573" s="345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4"/>
        <v>1404.299999999995</v>
      </c>
      <c r="O4574" t="s">
        <v>323</v>
      </c>
      <c r="S4574" s="277"/>
      <c r="T4574" s="63"/>
      <c r="U4574" s="345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4"/>
        <v>1365.3999999999919</v>
      </c>
      <c r="O4575" t="s">
        <v>298</v>
      </c>
      <c r="S4575" s="225"/>
      <c r="T4575" s="63"/>
      <c r="U4575" s="346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4"/>
        <v>1272.6999999999928</v>
      </c>
      <c r="S4576" s="63"/>
      <c r="T4576" s="63"/>
      <c r="U4576" s="345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4"/>
        <v>1272.5999999999999</v>
      </c>
      <c r="O4577" t="s">
        <v>284</v>
      </c>
      <c r="S4577" s="277"/>
      <c r="T4577" s="63"/>
      <c r="U4577" s="345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4"/>
        <v>1247.1000000000058</v>
      </c>
      <c r="O4578" t="s">
        <v>281</v>
      </c>
      <c r="R4578" t="s">
        <v>1814</v>
      </c>
      <c r="S4578" s="63"/>
      <c r="T4578" s="63"/>
      <c r="U4578" s="345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4"/>
        <v>1236.2500000000132</v>
      </c>
      <c r="O4579" t="s">
        <v>333</v>
      </c>
      <c r="S4579" s="277"/>
      <c r="T4579" s="63"/>
      <c r="U4579" s="346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4"/>
        <v>1160.4500000000112</v>
      </c>
      <c r="O4580" t="s">
        <v>306</v>
      </c>
      <c r="S4580" s="63"/>
      <c r="T4580" s="63"/>
      <c r="U4580" s="345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4"/>
        <v>1155.200000000011</v>
      </c>
      <c r="S4581" s="277"/>
      <c r="T4581" s="63"/>
      <c r="U4581" s="346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4"/>
        <v>1130.6999999999921</v>
      </c>
      <c r="O4582" t="s">
        <v>321</v>
      </c>
      <c r="S4582" s="63"/>
      <c r="T4582" s="63"/>
      <c r="U4582" s="345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4"/>
        <v>1096.200000000005</v>
      </c>
      <c r="O4583" t="s">
        <v>288</v>
      </c>
      <c r="S4583" s="277"/>
      <c r="T4583" s="63"/>
      <c r="U4583" s="345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4"/>
        <v>971.00000000000148</v>
      </c>
      <c r="S4584" s="277"/>
      <c r="T4584" s="63"/>
      <c r="U4584" s="345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4"/>
        <v>970.19999999997822</v>
      </c>
      <c r="O4585" t="s">
        <v>284</v>
      </c>
      <c r="S4585" s="277"/>
      <c r="T4585" s="63"/>
      <c r="U4585" s="346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4"/>
        <v>907.00000000000364</v>
      </c>
      <c r="O4586" t="s">
        <v>337</v>
      </c>
      <c r="S4586" s="225"/>
      <c r="T4586" s="63"/>
      <c r="U4586" s="345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4"/>
        <v>890.10000000000105</v>
      </c>
      <c r="O4587" t="s">
        <v>298</v>
      </c>
      <c r="S4587" s="63"/>
      <c r="T4587" s="63"/>
      <c r="U4587" s="346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4"/>
        <v>832.10000000001673</v>
      </c>
      <c r="S4588" s="277"/>
      <c r="T4588" s="63"/>
      <c r="U4588" s="345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4"/>
        <v>828.70000000000073</v>
      </c>
      <c r="O4589" t="s">
        <v>283</v>
      </c>
      <c r="S4589" s="63"/>
      <c r="T4589" s="63"/>
      <c r="U4589" s="345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4"/>
        <v>826.39999999998327</v>
      </c>
      <c r="O4590" t="s">
        <v>301</v>
      </c>
      <c r="S4590" s="277"/>
      <c r="T4590" s="63"/>
      <c r="U4590" s="345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4"/>
        <v>811.79999999999563</v>
      </c>
      <c r="O4591" t="s">
        <v>284</v>
      </c>
      <c r="S4591" s="63"/>
      <c r="T4591" s="63"/>
      <c r="U4591" s="345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4"/>
        <v>810.20000000000573</v>
      </c>
      <c r="O4592" t="s">
        <v>294</v>
      </c>
      <c r="S4592" s="277"/>
      <c r="T4592" s="63"/>
      <c r="U4592" s="345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4"/>
        <v>797.200000000008</v>
      </c>
      <c r="S4593" s="277"/>
      <c r="T4593" s="63"/>
      <c r="U4593" s="345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4"/>
        <v>780.45000000000437</v>
      </c>
      <c r="O4594" t="s">
        <v>288</v>
      </c>
      <c r="S4594" s="277"/>
      <c r="T4594" s="63"/>
      <c r="U4594" s="345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4"/>
        <v>779.30000000000291</v>
      </c>
      <c r="O4595" t="s">
        <v>289</v>
      </c>
      <c r="S4595" s="63"/>
      <c r="T4595" s="63"/>
      <c r="U4595" s="345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4"/>
        <v>762.59999999999991</v>
      </c>
      <c r="O4596" t="s">
        <v>353</v>
      </c>
      <c r="S4596" s="63"/>
      <c r="T4596" s="63"/>
      <c r="U4596" s="345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4"/>
        <v>737.34999999999854</v>
      </c>
      <c r="S4597" s="225"/>
      <c r="T4597" s="63"/>
      <c r="U4597" s="345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5">SUM(E4598:K4598)</f>
        <v>699.69999999999345</v>
      </c>
      <c r="O4598" t="s">
        <v>285</v>
      </c>
      <c r="S4598" s="63"/>
      <c r="T4598" s="63"/>
      <c r="U4598" s="345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5"/>
        <v>698.50000000001273</v>
      </c>
      <c r="O4599" t="s">
        <v>294</v>
      </c>
      <c r="S4599" s="277"/>
      <c r="T4599" s="63"/>
      <c r="U4599" s="345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5"/>
        <v>681.80000000000655</v>
      </c>
      <c r="S4600" s="63"/>
      <c r="T4600" s="63"/>
      <c r="U4600" s="345"/>
      <c r="V4600" s="63"/>
      <c r="W4600" s="63"/>
    </row>
    <row r="4601" spans="1:23" ht="15">
      <c r="A4601" s="28" t="s">
        <v>736</v>
      </c>
      <c r="B4601" s="277" t="s">
        <v>2049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5"/>
        <v>668.70000000000073</v>
      </c>
      <c r="O4601" t="s">
        <v>301</v>
      </c>
      <c r="S4601" s="28"/>
      <c r="T4601" s="63"/>
      <c r="U4601" s="346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5"/>
        <v>665.39999999999782</v>
      </c>
      <c r="S4602" s="63"/>
      <c r="T4602" s="63"/>
      <c r="U4602" s="345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5"/>
        <v>659.30000000000291</v>
      </c>
      <c r="S4603" s="277"/>
      <c r="T4603" s="63"/>
      <c r="U4603" s="346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5"/>
        <v>638.45000000000437</v>
      </c>
      <c r="S4604" s="277"/>
      <c r="T4604" s="63"/>
      <c r="U4604" s="346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5"/>
        <v>605.20000000000073</v>
      </c>
      <c r="O4605" t="s">
        <v>293</v>
      </c>
      <c r="S4605" s="225"/>
      <c r="T4605" s="63"/>
      <c r="U4605" s="346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5"/>
        <v>602.24999999998545</v>
      </c>
      <c r="S4606" s="63"/>
      <c r="T4606" s="63"/>
      <c r="U4606" s="346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5"/>
        <v>585.50000000000364</v>
      </c>
      <c r="S4607" s="63"/>
      <c r="T4607" s="63"/>
      <c r="U4607" s="345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5"/>
        <v>581.70000000000437</v>
      </c>
      <c r="S4608" s="277"/>
      <c r="T4608" s="63"/>
      <c r="U4608" s="345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5"/>
        <v>578.55000000000655</v>
      </c>
      <c r="S4609" s="277"/>
      <c r="T4609" s="63"/>
      <c r="U4609" s="346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5"/>
        <v>572.90000000000146</v>
      </c>
      <c r="S4610" s="225"/>
      <c r="T4610" s="63"/>
      <c r="U4610" s="345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5"/>
        <v>569.44999999998618</v>
      </c>
      <c r="S4611" s="225"/>
      <c r="T4611" s="63"/>
      <c r="U4611" s="345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5"/>
        <v>569.30000000001382</v>
      </c>
      <c r="S4612" s="225"/>
      <c r="T4612" s="63"/>
      <c r="U4612" s="345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5"/>
        <v>543.20000000000437</v>
      </c>
      <c r="O4613" t="s">
        <v>285</v>
      </c>
      <c r="S4613" s="277"/>
      <c r="T4613" s="63"/>
      <c r="U4613" s="346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5"/>
        <v>529.04999999999927</v>
      </c>
      <c r="S4614" s="63"/>
      <c r="T4614" s="63"/>
      <c r="U4614" s="345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5"/>
        <v>515.84999999999854</v>
      </c>
      <c r="S4615" s="277"/>
      <c r="T4615" s="63"/>
      <c r="U4615" s="345"/>
      <c r="V4615" s="63"/>
      <c r="W4615" s="63"/>
    </row>
    <row r="4616" spans="1:23" ht="15">
      <c r="A4616" s="28" t="s">
        <v>785</v>
      </c>
      <c r="B4616" s="277" t="s">
        <v>2017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5"/>
        <v>515.19999999999345</v>
      </c>
      <c r="O4616" t="s">
        <v>289</v>
      </c>
      <c r="S4616" s="63"/>
      <c r="T4616" s="63"/>
      <c r="U4616" s="346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5"/>
        <v>513</v>
      </c>
      <c r="O4617" t="s">
        <v>294</v>
      </c>
      <c r="S4617" s="63"/>
      <c r="T4617" s="63"/>
      <c r="U4617" s="345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5"/>
        <v>492.60000000000218</v>
      </c>
      <c r="S4618" s="63"/>
      <c r="T4618" s="63"/>
      <c r="U4618" s="345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5"/>
        <v>487.90000000000146</v>
      </c>
      <c r="S4619" s="28"/>
      <c r="T4619" s="63"/>
      <c r="U4619" s="345"/>
      <c r="V4619" s="63"/>
      <c r="W4619" s="63"/>
    </row>
    <row r="4620" spans="1:23" ht="15">
      <c r="A4620" s="28" t="s">
        <v>794</v>
      </c>
      <c r="B4620" s="277" t="s">
        <v>2010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5"/>
        <v>485.89999999999054</v>
      </c>
      <c r="S4620" s="63"/>
      <c r="T4620" s="63"/>
      <c r="U4620" s="345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5"/>
        <v>483.79999999998836</v>
      </c>
      <c r="S4621" s="225"/>
      <c r="T4621" s="63"/>
      <c r="U4621" s="345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5"/>
        <v>464.1</v>
      </c>
      <c r="O4622" t="s">
        <v>283</v>
      </c>
      <c r="S4622" s="63"/>
      <c r="T4622" s="63"/>
      <c r="U4622" s="345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5"/>
        <v>462.299999999992</v>
      </c>
      <c r="S4623" s="277"/>
      <c r="T4623" s="63"/>
      <c r="U4623" s="346"/>
      <c r="V4623" s="63"/>
      <c r="W4623" s="63"/>
    </row>
    <row r="4624" spans="1:23" ht="15">
      <c r="A4624" s="28" t="s">
        <v>799</v>
      </c>
      <c r="B4624" s="277" t="s">
        <v>2007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5"/>
        <v>446.89999999999782</v>
      </c>
      <c r="S4624" s="63"/>
      <c r="T4624" s="63"/>
      <c r="U4624" s="345"/>
      <c r="V4624" s="63"/>
      <c r="W4624" s="63"/>
    </row>
    <row r="4625" spans="1:23" ht="15">
      <c r="A4625" s="28" t="s">
        <v>802</v>
      </c>
      <c r="B4625" s="277" t="s">
        <v>2026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5"/>
        <v>446.39999999999418</v>
      </c>
      <c r="S4625" s="63"/>
      <c r="T4625" s="63"/>
      <c r="U4625" s="346"/>
      <c r="V4625" s="63"/>
      <c r="W4625" s="63"/>
    </row>
    <row r="4626" spans="1:23" ht="15">
      <c r="A4626" s="28" t="s">
        <v>896</v>
      </c>
      <c r="B4626" s="277" t="s">
        <v>4496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5"/>
        <v>440.00000000000364</v>
      </c>
      <c r="S4626" s="277"/>
      <c r="T4626" s="63"/>
      <c r="U4626" s="346"/>
      <c r="V4626" s="63"/>
      <c r="W4626" s="63"/>
    </row>
    <row r="4627" spans="1:23" ht="15">
      <c r="A4627" s="28" t="s">
        <v>897</v>
      </c>
      <c r="B4627" s="277" t="s">
        <v>2005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5"/>
        <v>437</v>
      </c>
      <c r="S4627" s="277"/>
      <c r="T4627" s="63"/>
      <c r="U4627" s="345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5"/>
        <v>434.2</v>
      </c>
      <c r="S4628" s="63"/>
      <c r="T4628" s="63"/>
      <c r="U4628" s="346"/>
      <c r="V4628" s="63"/>
      <c r="W4628" s="63"/>
    </row>
    <row r="4629" spans="1:23" ht="15">
      <c r="A4629" s="28" t="s">
        <v>899</v>
      </c>
      <c r="B4629" s="277" t="s">
        <v>2006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5"/>
        <v>431.59999999999854</v>
      </c>
      <c r="S4629" s="277"/>
      <c r="T4629" s="63"/>
      <c r="U4629" s="346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6">SUM(E4630:K4630)</f>
        <v>424.80000000000291</v>
      </c>
      <c r="S4630" s="277"/>
      <c r="T4630" s="63"/>
      <c r="U4630" s="345"/>
      <c r="V4630" s="63"/>
      <c r="W4630" s="63"/>
    </row>
    <row r="4631" spans="1:23" ht="15">
      <c r="A4631" s="28" t="s">
        <v>901</v>
      </c>
      <c r="B4631" s="277" t="s">
        <v>2008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6"/>
        <v>415.5</v>
      </c>
      <c r="S4631" s="277"/>
      <c r="T4631" s="63"/>
      <c r="U4631" s="345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6"/>
        <v>413.50000000000364</v>
      </c>
      <c r="S4632" s="63"/>
      <c r="T4632" s="63"/>
      <c r="U4632" s="345"/>
      <c r="V4632" s="63"/>
      <c r="W4632" s="63"/>
    </row>
    <row r="4633" spans="1:23" ht="15">
      <c r="A4633" s="28" t="s">
        <v>903</v>
      </c>
      <c r="B4633" s="277" t="s">
        <v>2025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6"/>
        <v>401.20000000000073</v>
      </c>
      <c r="S4633" s="63"/>
      <c r="T4633" s="63"/>
      <c r="U4633" s="345"/>
      <c r="V4633" s="63"/>
      <c r="W4633" s="63"/>
    </row>
    <row r="4634" spans="1:23" ht="15">
      <c r="A4634" s="28" t="s">
        <v>904</v>
      </c>
      <c r="B4634" s="277" t="s">
        <v>2022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6"/>
        <v>389.69999999999709</v>
      </c>
      <c r="S4634" s="63"/>
      <c r="T4634" s="63"/>
      <c r="U4634" s="346"/>
      <c r="V4634" s="63"/>
      <c r="W4634" s="63"/>
    </row>
    <row r="4635" spans="1:23" ht="15">
      <c r="A4635" s="28" t="s">
        <v>905</v>
      </c>
      <c r="B4635" s="277" t="s">
        <v>2052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6"/>
        <v>385.69999999999891</v>
      </c>
      <c r="S4635" s="277"/>
      <c r="T4635" s="63"/>
      <c r="U4635" s="345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6"/>
        <v>382.2</v>
      </c>
      <c r="O4636" t="s">
        <v>298</v>
      </c>
      <c r="S4636" s="277"/>
      <c r="T4636" s="63"/>
      <c r="U4636" s="345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6"/>
        <v>376.70000000000073</v>
      </c>
      <c r="O4637" t="s">
        <v>293</v>
      </c>
      <c r="S4637" s="28"/>
      <c r="T4637" s="63"/>
      <c r="U4637" s="345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6"/>
        <v>375.19999999998981</v>
      </c>
      <c r="S4638" s="225"/>
      <c r="T4638" s="63"/>
      <c r="U4638" s="345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6"/>
        <v>374.700000000008</v>
      </c>
      <c r="S4639" s="277"/>
      <c r="T4639" s="63"/>
      <c r="U4639" s="345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6"/>
        <v>363.99999999999272</v>
      </c>
      <c r="S4640" s="277"/>
      <c r="T4640" s="63"/>
      <c r="U4640" s="345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6"/>
        <v>360.79999999999745</v>
      </c>
      <c r="S4641" s="28"/>
      <c r="T4641" s="63"/>
      <c r="U4641" s="345"/>
      <c r="V4641" s="63"/>
      <c r="W4641" s="63"/>
    </row>
    <row r="4642" spans="1:23" ht="15">
      <c r="A4642" s="28" t="s">
        <v>912</v>
      </c>
      <c r="B4642" s="277" t="s">
        <v>2156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6"/>
        <v>341.10000000000582</v>
      </c>
      <c r="S4642" s="225"/>
      <c r="T4642" s="63"/>
      <c r="U4642" s="345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6"/>
        <v>337.09999999999491</v>
      </c>
      <c r="S4643" s="63"/>
      <c r="T4643" s="63"/>
      <c r="U4643" s="345"/>
      <c r="V4643" s="63"/>
      <c r="W4643" s="63"/>
    </row>
    <row r="4644" spans="1:23" ht="15">
      <c r="A4644" s="28" t="s">
        <v>914</v>
      </c>
      <c r="B4644" s="277" t="s">
        <v>2001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6"/>
        <v>333.10000000000218</v>
      </c>
      <c r="S4644" s="63"/>
      <c r="T4644" s="63"/>
      <c r="U4644" s="345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6"/>
        <v>330.90000000000146</v>
      </c>
      <c r="O4645" t="s">
        <v>289</v>
      </c>
      <c r="S4645" s="277"/>
      <c r="T4645" s="63"/>
      <c r="U4645" s="345"/>
      <c r="V4645" s="63"/>
      <c r="W4645" s="63"/>
    </row>
    <row r="4646" spans="1:23" ht="15">
      <c r="A4646" s="28" t="s">
        <v>916</v>
      </c>
      <c r="B4646" s="277" t="s">
        <v>2027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6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6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6"/>
        <v>308.30000000000655</v>
      </c>
    </row>
    <row r="4649" spans="1:23" ht="15">
      <c r="A4649" s="28" t="s">
        <v>919</v>
      </c>
      <c r="B4649" s="277" t="s">
        <v>2029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6"/>
        <v>308.09999999999854</v>
      </c>
    </row>
    <row r="4650" spans="1:23" ht="15">
      <c r="A4650" s="28" t="s">
        <v>920</v>
      </c>
      <c r="B4650" s="277" t="s">
        <v>2024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6"/>
        <v>274</v>
      </c>
    </row>
    <row r="4651" spans="1:23" ht="15">
      <c r="A4651" s="28" t="s">
        <v>921</v>
      </c>
      <c r="B4651" s="277" t="s">
        <v>2009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6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6"/>
        <v>234.39999999999782</v>
      </c>
    </row>
    <row r="4653" spans="1:23" ht="15">
      <c r="A4653" s="28" t="s">
        <v>923</v>
      </c>
      <c r="B4653" s="277" t="s">
        <v>2028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6"/>
        <v>217.09999999999854</v>
      </c>
    </row>
    <row r="4654" spans="1:23" ht="15">
      <c r="A4654" s="28" t="s">
        <v>924</v>
      </c>
      <c r="B4654" s="277" t="s">
        <v>2051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6"/>
        <v>194.20000000000073</v>
      </c>
    </row>
    <row r="4655" spans="1:23" ht="15">
      <c r="A4655" s="28" t="s">
        <v>925</v>
      </c>
      <c r="B4655" s="277" t="s">
        <v>2023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6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6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6"/>
        <v>31.650000000005093</v>
      </c>
    </row>
    <row r="4658" spans="1:13" ht="15">
      <c r="A4658" s="28" t="s">
        <v>928</v>
      </c>
      <c r="B4658" s="277" t="s">
        <v>2002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6"/>
        <v>29.899999999999636</v>
      </c>
    </row>
    <row r="4659" spans="1:13" ht="15">
      <c r="A4659" s="28" t="s">
        <v>929</v>
      </c>
      <c r="B4659" s="277" t="s">
        <v>2003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6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6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6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6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6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6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6"/>
        <v>0</v>
      </c>
    </row>
    <row r="4666" spans="1:13" ht="15">
      <c r="A4666" s="28" t="s">
        <v>2500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6"/>
        <v>0</v>
      </c>
    </row>
    <row r="4667" spans="1:13" ht="15">
      <c r="A4667" s="28" t="s">
        <v>3314</v>
      </c>
      <c r="B4667" s="63" t="s">
        <v>3376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3315</v>
      </c>
      <c r="B4668" s="63" t="s">
        <v>3370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3316</v>
      </c>
      <c r="B4669" s="63" t="s">
        <v>3369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3317</v>
      </c>
      <c r="B4670" s="63" t="s">
        <v>3385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3318</v>
      </c>
      <c r="B4671" s="63" t="s">
        <v>3384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3319</v>
      </c>
      <c r="B4672" s="63" t="s">
        <v>3372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3320</v>
      </c>
      <c r="B4673" s="63" t="s">
        <v>3366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3321</v>
      </c>
      <c r="B4674" s="63" t="s">
        <v>3397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3322</v>
      </c>
      <c r="B4675" s="277" t="s">
        <v>3365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3323</v>
      </c>
      <c r="B4676" s="63" t="s">
        <v>3381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3324</v>
      </c>
      <c r="B4677" s="63" t="s">
        <v>3378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3325</v>
      </c>
      <c r="B4678" s="63" t="s">
        <v>3393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3326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3327</v>
      </c>
      <c r="B4680" s="63" t="s">
        <v>3394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3328</v>
      </c>
      <c r="B4681" s="63" t="s">
        <v>3373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3329</v>
      </c>
      <c r="B4682" s="63" t="s">
        <v>3367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3330</v>
      </c>
      <c r="B4683" s="63" t="s">
        <v>3374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3331</v>
      </c>
      <c r="B4684" s="63" t="s">
        <v>3371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3332</v>
      </c>
      <c r="B4685" s="63" t="s">
        <v>3382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3333</v>
      </c>
      <c r="B4686" s="63" t="s">
        <v>3377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3334</v>
      </c>
      <c r="B4687" s="277" t="s">
        <v>3364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3335</v>
      </c>
      <c r="B4688" s="63" t="s">
        <v>3379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3336</v>
      </c>
      <c r="B4689" s="63" t="s">
        <v>3398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3337</v>
      </c>
      <c r="B4690" s="63" t="s">
        <v>3368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4128</v>
      </c>
      <c r="B4691" s="63" t="s">
        <v>3375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4129</v>
      </c>
      <c r="B4692" s="63" t="s">
        <v>3396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4130</v>
      </c>
      <c r="B4693" s="63" t="s">
        <v>3380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7">SUM(E4700:K4700)</f>
        <v>872.69999999999959</v>
      </c>
      <c r="O4700" t="s">
        <v>973</v>
      </c>
      <c r="R4700" s="3" t="s">
        <v>974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7"/>
        <v>700.09999999999945</v>
      </c>
      <c r="O4701" t="s">
        <v>356</v>
      </c>
      <c r="R4701" s="3" t="s">
        <v>1815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7"/>
        <v>695.80000000000041</v>
      </c>
      <c r="O4702" t="s">
        <v>302</v>
      </c>
      <c r="R4702" s="3" t="s">
        <v>1815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7"/>
        <v>578.59999999999968</v>
      </c>
      <c r="O4703" t="s">
        <v>355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7"/>
        <v>555.09999999999604</v>
      </c>
      <c r="O4704" t="s">
        <v>299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7"/>
        <v>477.99999999999875</v>
      </c>
      <c r="O4705" t="s">
        <v>282</v>
      </c>
      <c r="R4705" s="3" t="s">
        <v>1815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7"/>
        <v>457.4000000000002</v>
      </c>
      <c r="O4706" t="s">
        <v>345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7"/>
        <v>434.40000000000111</v>
      </c>
      <c r="O4707" t="s">
        <v>283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7"/>
        <v>434.19999999999891</v>
      </c>
      <c r="O4708" t="s">
        <v>301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7"/>
        <v>385.80000000000109</v>
      </c>
      <c r="O4709" t="s">
        <v>283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7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7"/>
        <v>383.70000000000255</v>
      </c>
      <c r="O4711" t="s">
        <v>284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7"/>
        <v>380.10000000000235</v>
      </c>
      <c r="O4712" t="s">
        <v>2499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7"/>
        <v>376.70000000000164</v>
      </c>
      <c r="O4713" t="s">
        <v>285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7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7"/>
        <v>351.00000000000182</v>
      </c>
      <c r="O4715" t="s">
        <v>298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7"/>
        <v>350.99999999999909</v>
      </c>
      <c r="O4716" t="s">
        <v>298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7"/>
        <v>349.30000000000018</v>
      </c>
      <c r="O4717" t="s">
        <v>288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7"/>
        <v>347.50000000000051</v>
      </c>
      <c r="O4718" t="s">
        <v>339</v>
      </c>
      <c r="R4718" s="3" t="s">
        <v>1815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7"/>
        <v>338.60000000000144</v>
      </c>
      <c r="O4719" t="s">
        <v>284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7"/>
        <v>330.79999999999802</v>
      </c>
      <c r="O4720" t="s">
        <v>283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7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7"/>
        <v>297.40000000000146</v>
      </c>
      <c r="O4722" t="s">
        <v>289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7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7"/>
        <v>276.50000000000017</v>
      </c>
      <c r="O4724" t="s">
        <v>290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7"/>
        <v>270.14999999999998</v>
      </c>
      <c r="O4725" t="s">
        <v>301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7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7"/>
        <v>251.1000000000009</v>
      </c>
      <c r="O4727" t="s">
        <v>298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7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7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7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7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8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8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8"/>
        <v>205.60000000000053</v>
      </c>
      <c r="O4734" t="s">
        <v>288</v>
      </c>
      <c r="S4734" s="28"/>
      <c r="T4734" s="63"/>
      <c r="U4734" s="345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8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8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8"/>
        <v>195.5</v>
      </c>
      <c r="S4737" s="225"/>
      <c r="T4737" s="63"/>
      <c r="U4737" s="346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8"/>
        <v>195.10000000000019</v>
      </c>
      <c r="O4738" t="s">
        <v>284</v>
      </c>
      <c r="S4738" s="225"/>
      <c r="T4738" s="63"/>
      <c r="U4738" s="345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8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8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8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8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8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8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8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8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8"/>
        <v>102.99999999999891</v>
      </c>
      <c r="O4747" t="s">
        <v>298</v>
      </c>
      <c r="S4747" s="225"/>
      <c r="T4747" s="63"/>
      <c r="U4747" s="357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8"/>
        <v>97.499999999999091</v>
      </c>
      <c r="R4748" s="216" t="s">
        <v>1815</v>
      </c>
      <c r="S4748" s="63"/>
      <c r="T4748" s="63"/>
      <c r="U4748" s="345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8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8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8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8"/>
        <v>83.4</v>
      </c>
      <c r="O4752" t="s">
        <v>285</v>
      </c>
      <c r="T4752" s="63"/>
      <c r="U4752" s="345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8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8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8"/>
        <v>11.5</v>
      </c>
      <c r="T4755" s="63"/>
      <c r="U4755" s="345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8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8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799</v>
      </c>
      <c r="B4758" s="277" t="s">
        <v>2009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8"/>
        <v>0</v>
      </c>
      <c r="T4758" s="63"/>
      <c r="U4758" s="345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8"/>
        <v>0</v>
      </c>
      <c r="S4759" s="63"/>
      <c r="T4759" s="63"/>
      <c r="U4759" s="345"/>
      <c r="V4759" s="63"/>
      <c r="W4759" s="63"/>
    </row>
    <row r="4760" spans="1:23" ht="15">
      <c r="A4760" s="28" t="s">
        <v>896</v>
      </c>
      <c r="B4760" s="277" t="s">
        <v>2002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8"/>
        <v>0</v>
      </c>
      <c r="S4760" s="277"/>
      <c r="T4760" s="63"/>
      <c r="U4760" s="345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8"/>
        <v>0</v>
      </c>
      <c r="T4761" s="63"/>
      <c r="U4761" s="346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8"/>
        <v>0</v>
      </c>
      <c r="S4762" s="277"/>
      <c r="T4762" s="63"/>
      <c r="U4762" s="358"/>
      <c r="V4762" s="63"/>
      <c r="W4762" s="63"/>
    </row>
    <row r="4763" spans="1:23" ht="15">
      <c r="A4763" s="28" t="s">
        <v>899</v>
      </c>
      <c r="B4763" s="277" t="s">
        <v>2008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8"/>
        <v>0</v>
      </c>
      <c r="S4763" s="277"/>
      <c r="T4763" s="63"/>
      <c r="U4763" s="357"/>
      <c r="V4763" s="63"/>
      <c r="W4763" s="63"/>
    </row>
    <row r="4764" spans="1:23" ht="15">
      <c r="A4764" s="28" t="s">
        <v>900</v>
      </c>
      <c r="B4764" s="277" t="s">
        <v>2022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9">SUM(E4764:K4764)</f>
        <v>0</v>
      </c>
      <c r="T4764" s="63"/>
      <c r="U4764" s="357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9"/>
        <v>0</v>
      </c>
      <c r="T4765" s="63"/>
      <c r="U4765" s="346"/>
      <c r="V4765" s="63"/>
      <c r="W4765" s="63"/>
    </row>
    <row r="4766" spans="1:23" ht="15">
      <c r="A4766" s="28" t="s">
        <v>902</v>
      </c>
      <c r="B4766" s="277" t="s">
        <v>2052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9"/>
        <v>0</v>
      </c>
      <c r="S4766" s="28"/>
      <c r="T4766" s="63"/>
      <c r="U4766" s="357"/>
      <c r="V4766" s="63"/>
      <c r="W4766" s="63"/>
    </row>
    <row r="4767" spans="1:23" ht="15">
      <c r="A4767" s="28" t="s">
        <v>903</v>
      </c>
      <c r="B4767" s="277" t="s">
        <v>2005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9"/>
        <v>0</v>
      </c>
      <c r="T4767" s="63"/>
      <c r="U4767" s="345"/>
      <c r="V4767" s="63"/>
      <c r="W4767" s="63"/>
    </row>
    <row r="4768" spans="1:23" ht="15">
      <c r="A4768" s="28" t="s">
        <v>904</v>
      </c>
      <c r="B4768" s="277" t="s">
        <v>2023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9"/>
        <v>0</v>
      </c>
      <c r="S4768" s="277"/>
      <c r="T4768" s="63"/>
      <c r="U4768" s="345"/>
      <c r="V4768" s="63"/>
      <c r="W4768" s="63"/>
    </row>
    <row r="4769" spans="1:23" ht="15">
      <c r="A4769" s="28" t="s">
        <v>905</v>
      </c>
      <c r="B4769" s="277" t="s">
        <v>2003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9"/>
        <v>0</v>
      </c>
      <c r="T4769" s="63"/>
      <c r="U4769" s="357"/>
      <c r="V4769" s="63"/>
      <c r="W4769" s="63"/>
    </row>
    <row r="4770" spans="1:23" ht="15">
      <c r="A4770" s="28" t="s">
        <v>906</v>
      </c>
      <c r="B4770" s="277" t="s">
        <v>2017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9"/>
        <v>0</v>
      </c>
      <c r="S4770" s="63"/>
      <c r="T4770" s="63"/>
      <c r="U4770" s="357"/>
      <c r="V4770" s="63"/>
      <c r="W4770" s="63"/>
    </row>
    <row r="4771" spans="1:23" ht="15">
      <c r="A4771" s="28" t="s">
        <v>907</v>
      </c>
      <c r="B4771" s="277" t="s">
        <v>2024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9"/>
        <v>0</v>
      </c>
      <c r="S4771" s="28"/>
      <c r="T4771" s="63"/>
      <c r="U4771" s="345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9"/>
        <v>0</v>
      </c>
      <c r="S4772" s="63"/>
    </row>
    <row r="4773" spans="1:23" ht="15">
      <c r="A4773" s="28" t="s">
        <v>909</v>
      </c>
      <c r="B4773" s="277" t="s">
        <v>2010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9"/>
        <v>0</v>
      </c>
      <c r="S4773" s="63"/>
    </row>
    <row r="4774" spans="1:23" ht="15">
      <c r="A4774" s="28" t="s">
        <v>910</v>
      </c>
      <c r="B4774" s="277" t="s">
        <v>2006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9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9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9"/>
        <v>0</v>
      </c>
      <c r="S4776" s="225"/>
    </row>
    <row r="4777" spans="1:23" ht="15">
      <c r="A4777" s="28" t="s">
        <v>913</v>
      </c>
      <c r="B4777" s="277" t="s">
        <v>4496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9"/>
        <v>0</v>
      </c>
      <c r="S4777" s="63"/>
    </row>
    <row r="4778" spans="1:23" ht="15">
      <c r="A4778" s="28" t="s">
        <v>914</v>
      </c>
      <c r="B4778" s="277" t="s">
        <v>2025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9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9"/>
        <v>0</v>
      </c>
      <c r="S4779" s="277"/>
    </row>
    <row r="4780" spans="1:23" ht="15">
      <c r="A4780" s="28" t="s">
        <v>916</v>
      </c>
      <c r="B4780" s="277" t="s">
        <v>2026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9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9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9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9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9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9"/>
        <v>0</v>
      </c>
    </row>
    <row r="4786" spans="1:13" ht="15">
      <c r="A4786" s="28" t="s">
        <v>922</v>
      </c>
      <c r="B4786" s="277" t="s">
        <v>2027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9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9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9"/>
        <v>0</v>
      </c>
    </row>
    <row r="4789" spans="1:13" ht="15">
      <c r="A4789" s="28" t="s">
        <v>925</v>
      </c>
      <c r="B4789" s="277" t="s">
        <v>2049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9"/>
        <v>0</v>
      </c>
    </row>
    <row r="4790" spans="1:13" ht="15">
      <c r="A4790" s="28" t="s">
        <v>926</v>
      </c>
      <c r="B4790" s="277" t="s">
        <v>2051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9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9"/>
        <v>0</v>
      </c>
    </row>
    <row r="4792" spans="1:13" ht="15">
      <c r="A4792" s="28" t="s">
        <v>928</v>
      </c>
      <c r="B4792" s="277" t="s">
        <v>2156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9"/>
        <v>0</v>
      </c>
    </row>
    <row r="4793" spans="1:13" ht="15">
      <c r="A4793" s="28" t="s">
        <v>929</v>
      </c>
      <c r="B4793" s="277" t="s">
        <v>2028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9"/>
        <v>0</v>
      </c>
    </row>
    <row r="4794" spans="1:13" ht="15">
      <c r="A4794" s="28" t="s">
        <v>930</v>
      </c>
      <c r="B4794" s="277" t="s">
        <v>2001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9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9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9"/>
        <v>0</v>
      </c>
    </row>
    <row r="4797" spans="1:13" ht="15">
      <c r="A4797" s="28" t="s">
        <v>933</v>
      </c>
      <c r="B4797" s="277" t="s">
        <v>2029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9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9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9"/>
        <v>0</v>
      </c>
    </row>
    <row r="4800" spans="1:13" ht="15">
      <c r="A4800" s="28" t="s">
        <v>2500</v>
      </c>
      <c r="B4800" s="277" t="s">
        <v>2007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9"/>
        <v>0</v>
      </c>
    </row>
    <row r="4801" spans="1:13" ht="15">
      <c r="A4801" s="28" t="s">
        <v>3314</v>
      </c>
      <c r="B4801" s="63" t="s">
        <v>3376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3315</v>
      </c>
      <c r="B4802" s="63" t="s">
        <v>3370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3316</v>
      </c>
      <c r="B4803" s="63" t="s">
        <v>3369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3317</v>
      </c>
      <c r="B4804" s="63" t="s">
        <v>3385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3318</v>
      </c>
      <c r="B4805" s="63" t="s">
        <v>3384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3319</v>
      </c>
      <c r="B4806" s="63" t="s">
        <v>3372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3320</v>
      </c>
      <c r="B4807" s="63" t="s">
        <v>3366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3321</v>
      </c>
      <c r="B4808" s="63" t="s">
        <v>3397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3322</v>
      </c>
      <c r="B4809" s="277" t="s">
        <v>3365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3323</v>
      </c>
      <c r="B4810" s="63" t="s">
        <v>3381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3324</v>
      </c>
      <c r="B4811" s="63" t="s">
        <v>3378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3325</v>
      </c>
      <c r="B4812" s="63" t="s">
        <v>3393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3326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3327</v>
      </c>
      <c r="B4814" s="63" t="s">
        <v>3394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3328</v>
      </c>
      <c r="B4815" s="63" t="s">
        <v>3373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3329</v>
      </c>
      <c r="B4816" s="63" t="s">
        <v>3367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3330</v>
      </c>
      <c r="B4817" s="63" t="s">
        <v>3374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3331</v>
      </c>
      <c r="B4818" s="63" t="s">
        <v>3371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3332</v>
      </c>
      <c r="B4819" s="63" t="s">
        <v>3382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3333</v>
      </c>
      <c r="B4820" s="63" t="s">
        <v>3377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3334</v>
      </c>
      <c r="B4821" s="277" t="s">
        <v>3364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3335</v>
      </c>
      <c r="B4822" s="63" t="s">
        <v>3379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3336</v>
      </c>
      <c r="B4823" s="63" t="s">
        <v>3398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3337</v>
      </c>
      <c r="B4824" s="63" t="s">
        <v>3368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4128</v>
      </c>
      <c r="B4825" s="63" t="s">
        <v>3375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4129</v>
      </c>
      <c r="B4826" s="63" t="s">
        <v>3396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4130</v>
      </c>
      <c r="B4827" s="63" t="s">
        <v>3380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0">SUM(E4834:K4834)</f>
        <v>3042.7999999999902</v>
      </c>
      <c r="O4834" t="s">
        <v>3110</v>
      </c>
      <c r="R4834" s="216" t="s">
        <v>3111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0"/>
        <v>2885.6500000000019</v>
      </c>
      <c r="O4835" t="s">
        <v>301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0"/>
        <v>2836.8000000000211</v>
      </c>
      <c r="O4836" t="s">
        <v>2488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0"/>
        <v>2668.0999999999995</v>
      </c>
      <c r="O4837" t="s">
        <v>1719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0"/>
        <v>2619.6999999999925</v>
      </c>
      <c r="O4838" t="s">
        <v>379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0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0"/>
        <v>2440.1000000000026</v>
      </c>
      <c r="O4840" t="s">
        <v>298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0"/>
        <v>2438.1999999999944</v>
      </c>
      <c r="O4841" t="s">
        <v>283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0"/>
        <v>2424.5000000000036</v>
      </c>
      <c r="O4842" t="s">
        <v>1298</v>
      </c>
      <c r="R4842" s="3" t="s">
        <v>1816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0"/>
        <v>2414.1999999999889</v>
      </c>
      <c r="O4843" t="s">
        <v>1297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0"/>
        <v>2375.3000000000229</v>
      </c>
      <c r="O4844" t="s">
        <v>310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30"/>
        <v>2357.1499999999992</v>
      </c>
      <c r="O4845" t="s">
        <v>370</v>
      </c>
      <c r="R4845" s="3" t="s">
        <v>1816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0"/>
        <v>2330.9000000000137</v>
      </c>
      <c r="O4846" t="s">
        <v>294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0"/>
        <v>2278.1000000000104</v>
      </c>
      <c r="O4847" t="s">
        <v>356</v>
      </c>
      <c r="R4847" s="216" t="s">
        <v>1816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0"/>
        <v>2261.8500000000085</v>
      </c>
      <c r="O4848" t="s">
        <v>285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0"/>
        <v>2161.7999999999852</v>
      </c>
      <c r="O4849" t="s">
        <v>329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0"/>
        <v>2130.1999999999966</v>
      </c>
      <c r="O4850" t="s">
        <v>285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0"/>
        <v>2109.3499999999945</v>
      </c>
      <c r="O4851" t="s">
        <v>293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0"/>
        <v>2091.7000000000062</v>
      </c>
      <c r="O4852" t="s">
        <v>319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30"/>
        <v>1962.1000000000108</v>
      </c>
      <c r="O4853" t="s">
        <v>1848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0"/>
        <v>1884.2999999999947</v>
      </c>
      <c r="O4854" t="s">
        <v>322</v>
      </c>
      <c r="R4854" s="3" t="s">
        <v>1816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0"/>
        <v>1830.8500000000085</v>
      </c>
      <c r="O4855" t="s">
        <v>315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0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0"/>
        <v>1806.6999999999698</v>
      </c>
      <c r="O4857" t="s">
        <v>283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0"/>
        <v>1806.0000000000018</v>
      </c>
      <c r="O4858" t="s">
        <v>301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0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0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0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0"/>
        <v>1703.3000000000306</v>
      </c>
      <c r="O4862" t="s">
        <v>288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0"/>
        <v>1697.799999999992</v>
      </c>
      <c r="O4863" t="s">
        <v>301</v>
      </c>
      <c r="S4863" s="63"/>
      <c r="T4863" s="63"/>
      <c r="U4863" s="345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0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0"/>
        <v>1671.5999999999985</v>
      </c>
      <c r="O4865" t="s">
        <v>293</v>
      </c>
      <c r="S4865" s="225"/>
      <c r="T4865" s="63"/>
      <c r="U4865" s="345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1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31"/>
        <v>1657.7999999999895</v>
      </c>
      <c r="O4867" t="s">
        <v>292</v>
      </c>
      <c r="S4867" s="277"/>
      <c r="T4867" s="63"/>
      <c r="U4867" s="345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31"/>
        <v>1650.4500000000016</v>
      </c>
      <c r="O4868" t="s">
        <v>299</v>
      </c>
      <c r="S4868" s="63"/>
      <c r="T4868" s="63"/>
      <c r="U4868" s="345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1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1"/>
        <v>1615.1500000000024</v>
      </c>
      <c r="O4870" t="s">
        <v>283</v>
      </c>
      <c r="S4870" s="63"/>
      <c r="T4870" s="63"/>
      <c r="U4870" s="345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1"/>
        <v>1589.8999999999946</v>
      </c>
      <c r="O4871" t="s">
        <v>301</v>
      </c>
      <c r="S4871" s="277"/>
      <c r="T4871" s="63"/>
      <c r="U4871" s="346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1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1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31"/>
        <v>1489.4999999999977</v>
      </c>
      <c r="O4874" t="s">
        <v>378</v>
      </c>
      <c r="S4874" s="63"/>
      <c r="T4874" s="63"/>
      <c r="U4874" s="346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1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1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1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1"/>
        <v>1355.700000000008</v>
      </c>
      <c r="O4878" t="s">
        <v>282</v>
      </c>
      <c r="R4878" s="216" t="s">
        <v>1816</v>
      </c>
      <c r="S4878" s="225"/>
      <c r="T4878" s="63"/>
      <c r="U4878" s="345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1"/>
        <v>1322.3000000000029</v>
      </c>
      <c r="O4879" t="s">
        <v>285</v>
      </c>
      <c r="S4879" s="225"/>
      <c r="T4879" s="63"/>
      <c r="U4879" s="345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31"/>
        <v>1302.5000000000057</v>
      </c>
      <c r="O4880" t="s">
        <v>282</v>
      </c>
      <c r="R4880" s="216" t="s">
        <v>1816</v>
      </c>
      <c r="S4880" s="225"/>
      <c r="T4880" s="63"/>
      <c r="U4880" s="345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1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1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1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1"/>
        <v>1235.0499999999929</v>
      </c>
      <c r="O4884" t="s">
        <v>293</v>
      </c>
      <c r="S4884" s="63"/>
      <c r="T4884" s="63"/>
      <c r="U4884" s="346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31"/>
        <v>1224.9000000000187</v>
      </c>
      <c r="O4885" t="s">
        <v>294</v>
      </c>
      <c r="S4885" s="63"/>
      <c r="T4885" s="63"/>
      <c r="U4885" s="345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1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793</v>
      </c>
      <c r="B4887" s="277" t="s">
        <v>2009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31"/>
        <v>1165.4999999999891</v>
      </c>
      <c r="O4887" t="s">
        <v>284</v>
      </c>
      <c r="S4887" s="28"/>
      <c r="T4887" s="63"/>
      <c r="U4887" s="345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1"/>
        <v>1159.9999999999868</v>
      </c>
      <c r="O4888" t="s">
        <v>285</v>
      </c>
      <c r="S4888" s="63"/>
      <c r="T4888" s="63"/>
      <c r="U4888" s="345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1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797</v>
      </c>
      <c r="B4890" s="277" t="s">
        <v>2001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31"/>
        <v>1127.1999999999935</v>
      </c>
      <c r="O4890" t="s">
        <v>288</v>
      </c>
      <c r="S4890" s="63"/>
      <c r="T4890" s="63"/>
      <c r="U4890" s="345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1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1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1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1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1"/>
        <v>1058.1000000000004</v>
      </c>
      <c r="O4895" t="s">
        <v>289</v>
      </c>
      <c r="S4895" s="277"/>
      <c r="T4895" s="63"/>
      <c r="U4895" s="345"/>
      <c r="V4895" s="63"/>
      <c r="W4895" s="63"/>
    </row>
    <row r="4896" spans="1:23" ht="15">
      <c r="A4896" s="28" t="s">
        <v>898</v>
      </c>
      <c r="B4896" s="277" t="s">
        <v>2017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31"/>
        <v>1010.7999999999847</v>
      </c>
      <c r="O4896" t="s">
        <v>289</v>
      </c>
      <c r="S4896" s="63"/>
      <c r="T4896" s="63"/>
      <c r="U4896" s="346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1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2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2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2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903</v>
      </c>
      <c r="B4901" s="277" t="s">
        <v>2006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2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904</v>
      </c>
      <c r="B4902" s="277" t="s">
        <v>2005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2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905</v>
      </c>
      <c r="B4903" s="277" t="s">
        <v>2007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2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906</v>
      </c>
      <c r="B4904" s="277" t="s">
        <v>2010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2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907</v>
      </c>
      <c r="B4905" s="277" t="s">
        <v>2008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2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2"/>
        <v>593.5</v>
      </c>
      <c r="O4906" t="s">
        <v>282</v>
      </c>
      <c r="R4906" s="3" t="s">
        <v>1816</v>
      </c>
      <c r="S4906" s="225"/>
      <c r="T4906" s="63"/>
      <c r="U4906" s="345"/>
      <c r="V4906" s="63"/>
      <c r="W4906" s="63"/>
    </row>
    <row r="4907" spans="1:23" ht="15">
      <c r="A4907" s="28" t="s">
        <v>909</v>
      </c>
      <c r="B4907" s="277" t="s">
        <v>2156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2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910</v>
      </c>
      <c r="B4908" s="277" t="s">
        <v>2028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2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911</v>
      </c>
      <c r="B4909" s="277" t="s">
        <v>2022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2"/>
        <v>465.5</v>
      </c>
      <c r="S4909" s="28"/>
      <c r="T4909" s="63"/>
      <c r="U4909" s="345"/>
      <c r="V4909" s="63"/>
      <c r="W4909" s="63"/>
    </row>
    <row r="4910" spans="1:23" ht="15">
      <c r="A4910" s="28" t="s">
        <v>912</v>
      </c>
      <c r="B4910" s="277" t="s">
        <v>2027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2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2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2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2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2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2"/>
        <v>365.59999999999991</v>
      </c>
      <c r="O4915" t="s">
        <v>294</v>
      </c>
    </row>
    <row r="4916" spans="1:23" ht="15">
      <c r="A4916" s="28" t="s">
        <v>918</v>
      </c>
      <c r="B4916" s="277" t="s">
        <v>2025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2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2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2"/>
        <v>333.25</v>
      </c>
    </row>
    <row r="4919" spans="1:23" ht="15">
      <c r="A4919" s="28" t="s">
        <v>921</v>
      </c>
      <c r="B4919" s="277" t="s">
        <v>2049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2"/>
        <v>318.00000000000364</v>
      </c>
    </row>
    <row r="4920" spans="1:23" ht="15">
      <c r="A4920" s="28" t="s">
        <v>922</v>
      </c>
      <c r="B4920" s="277" t="s">
        <v>2029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2"/>
        <v>301.19999999999345</v>
      </c>
    </row>
    <row r="4921" spans="1:23" ht="15">
      <c r="A4921" s="28" t="s">
        <v>923</v>
      </c>
      <c r="B4921" s="277" t="s">
        <v>2052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2"/>
        <v>288</v>
      </c>
    </row>
    <row r="4922" spans="1:23" ht="15">
      <c r="A4922" s="28" t="s">
        <v>924</v>
      </c>
      <c r="B4922" s="277" t="s">
        <v>2002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2"/>
        <v>277.79999999999745</v>
      </c>
    </row>
    <row r="4923" spans="1:23" ht="15">
      <c r="A4923" s="28" t="s">
        <v>925</v>
      </c>
      <c r="B4923" s="277" t="s">
        <v>4496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2"/>
        <v>270.20000000000073</v>
      </c>
    </row>
    <row r="4924" spans="1:23" ht="15">
      <c r="A4924" s="28" t="s">
        <v>926</v>
      </c>
      <c r="B4924" s="277" t="s">
        <v>2003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2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2"/>
        <v>254.20000000000073</v>
      </c>
    </row>
    <row r="4926" spans="1:23" ht="15">
      <c r="A4926" s="28" t="s">
        <v>928</v>
      </c>
      <c r="B4926" s="277" t="s">
        <v>2026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2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2"/>
        <v>244.69999999999891</v>
      </c>
    </row>
    <row r="4928" spans="1:23" ht="15">
      <c r="A4928" s="28" t="s">
        <v>930</v>
      </c>
      <c r="B4928" s="277" t="s">
        <v>2023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2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2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2"/>
        <v>208.5</v>
      </c>
    </row>
    <row r="4931" spans="1:13" ht="15">
      <c r="A4931" s="28" t="s">
        <v>933</v>
      </c>
      <c r="B4931" s="277" t="s">
        <v>2024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2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2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2"/>
        <v>102.20000000000027</v>
      </c>
    </row>
    <row r="4934" spans="1:13" ht="15">
      <c r="A4934" s="28" t="s">
        <v>2500</v>
      </c>
      <c r="B4934" s="277" t="s">
        <v>2051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2"/>
        <v>79.400000000001455</v>
      </c>
    </row>
    <row r="4935" spans="1:13" ht="15">
      <c r="A4935" s="28" t="s">
        <v>3314</v>
      </c>
      <c r="B4935" s="63" t="s">
        <v>3376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3315</v>
      </c>
      <c r="B4936" s="63" t="s">
        <v>3370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3316</v>
      </c>
      <c r="B4937" s="63" t="s">
        <v>3369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3317</v>
      </c>
      <c r="B4938" s="63" t="s">
        <v>3385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3318</v>
      </c>
      <c r="B4939" s="63" t="s">
        <v>3384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3319</v>
      </c>
      <c r="B4940" s="63" t="s">
        <v>3372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3320</v>
      </c>
      <c r="B4941" s="63" t="s">
        <v>3366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3321</v>
      </c>
      <c r="B4942" s="63" t="s">
        <v>3397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3322</v>
      </c>
      <c r="B4943" s="277" t="s">
        <v>3365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3323</v>
      </c>
      <c r="B4944" s="63" t="s">
        <v>3381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3324</v>
      </c>
      <c r="B4945" s="63" t="s">
        <v>3378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3325</v>
      </c>
      <c r="B4946" s="63" t="s">
        <v>3393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3326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3327</v>
      </c>
      <c r="B4948" s="63" t="s">
        <v>3394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3328</v>
      </c>
      <c r="B4949" s="63" t="s">
        <v>3373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3329</v>
      </c>
      <c r="B4950" s="63" t="s">
        <v>3367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3330</v>
      </c>
      <c r="B4951" s="63" t="s">
        <v>3374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3331</v>
      </c>
      <c r="B4952" s="63" t="s">
        <v>3371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3332</v>
      </c>
      <c r="B4953" s="63" t="s">
        <v>3382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3333</v>
      </c>
      <c r="B4954" s="63" t="s">
        <v>3377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3334</v>
      </c>
      <c r="B4955" s="277" t="s">
        <v>3364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3335</v>
      </c>
      <c r="B4956" s="63" t="s">
        <v>3379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3336</v>
      </c>
      <c r="B4957" s="63" t="s">
        <v>3398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3337</v>
      </c>
      <c r="B4958" s="63" t="s">
        <v>3368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4128</v>
      </c>
      <c r="B4959" s="63" t="s">
        <v>3375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4129</v>
      </c>
      <c r="B4960" s="63" t="s">
        <v>3396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4130</v>
      </c>
      <c r="B4961" s="63" t="s">
        <v>3380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3">SUM(E4968:I4968)</f>
        <v>1596.5999999999935</v>
      </c>
      <c r="O4968" t="s">
        <v>1314</v>
      </c>
      <c r="R4968" t="s">
        <v>1817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3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3"/>
        <v>1304.2999999999943</v>
      </c>
      <c r="O4970" t="s">
        <v>370</v>
      </c>
      <c r="R4970" t="s">
        <v>1817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3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3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3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3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3"/>
        <v>1171.9000000000028</v>
      </c>
      <c r="O4975" t="s">
        <v>282</v>
      </c>
      <c r="R4975" t="s">
        <v>1817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3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3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3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3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3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3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3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3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3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3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3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3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3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3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3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3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3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3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3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3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3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3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3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3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3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3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3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3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3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3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3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3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3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3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3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3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3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3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3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3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3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3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3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3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3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3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3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3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3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3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3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3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3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3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3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3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4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4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4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4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4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4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4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4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4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4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4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4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4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4"/>
        <v>0</v>
      </c>
    </row>
    <row r="5046" spans="1:13" ht="15">
      <c r="A5046" s="28" t="s">
        <v>914</v>
      </c>
      <c r="B5046" s="277" t="s">
        <v>2009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5">SUM(E5046:J5046)</f>
        <v>0</v>
      </c>
    </row>
    <row r="5047" spans="1:13" ht="15">
      <c r="A5047" s="28" t="s">
        <v>915</v>
      </c>
      <c r="B5047" s="277" t="s">
        <v>2002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5"/>
        <v>0</v>
      </c>
    </row>
    <row r="5048" spans="1:13" ht="15">
      <c r="A5048" s="28" t="s">
        <v>916</v>
      </c>
      <c r="B5048" s="277" t="s">
        <v>2008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5"/>
        <v>0</v>
      </c>
    </row>
    <row r="5049" spans="1:13" ht="15">
      <c r="A5049" s="28" t="s">
        <v>917</v>
      </c>
      <c r="B5049" s="277" t="s">
        <v>2005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5"/>
        <v>0</v>
      </c>
    </row>
    <row r="5050" spans="1:13" ht="15">
      <c r="A5050" s="28" t="s">
        <v>918</v>
      </c>
      <c r="B5050" s="277" t="s">
        <v>2003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5"/>
        <v>0</v>
      </c>
    </row>
    <row r="5051" spans="1:13" ht="15">
      <c r="A5051" s="28" t="s">
        <v>919</v>
      </c>
      <c r="B5051" s="277" t="s">
        <v>2017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5"/>
        <v>0</v>
      </c>
    </row>
    <row r="5052" spans="1:13" ht="15">
      <c r="A5052" s="28" t="s">
        <v>920</v>
      </c>
      <c r="B5052" s="277" t="s">
        <v>2010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5"/>
        <v>0</v>
      </c>
    </row>
    <row r="5053" spans="1:13" ht="15">
      <c r="A5053" s="28" t="s">
        <v>921</v>
      </c>
      <c r="B5053" s="277" t="s">
        <v>2006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5"/>
        <v>0</v>
      </c>
    </row>
    <row r="5054" spans="1:13" ht="15">
      <c r="A5054" s="28" t="s">
        <v>922</v>
      </c>
      <c r="B5054" s="277" t="s">
        <v>2001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5"/>
        <v>0</v>
      </c>
    </row>
    <row r="5055" spans="1:13" ht="15">
      <c r="A5055" s="28" t="s">
        <v>923</v>
      </c>
      <c r="B5055" s="277" t="s">
        <v>2007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5"/>
        <v>0</v>
      </c>
    </row>
    <row r="5056" spans="1:13" ht="15">
      <c r="A5056" s="28" t="s">
        <v>924</v>
      </c>
      <c r="B5056" s="277" t="s">
        <v>2156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2026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2022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4535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2028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2024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2027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2029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2049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2023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2052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2051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2500</v>
      </c>
      <c r="B5068" s="277" t="s">
        <v>2025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3314</v>
      </c>
      <c r="B5069" s="63" t="s">
        <v>3376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3315</v>
      </c>
      <c r="B5070" s="63" t="s">
        <v>3370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3316</v>
      </c>
      <c r="B5071" s="63" t="s">
        <v>3369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3317</v>
      </c>
      <c r="B5072" s="63" t="s">
        <v>3385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3318</v>
      </c>
      <c r="B5073" s="63" t="s">
        <v>3384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3319</v>
      </c>
      <c r="B5074" s="63" t="s">
        <v>3372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3320</v>
      </c>
      <c r="B5075" s="63" t="s">
        <v>3366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3321</v>
      </c>
      <c r="B5076" s="63" t="s">
        <v>3397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3322</v>
      </c>
      <c r="B5077" s="277" t="s">
        <v>3365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3323</v>
      </c>
      <c r="B5078" s="63" t="s">
        <v>3381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3324</v>
      </c>
      <c r="B5079" s="63" t="s">
        <v>3378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3325</v>
      </c>
      <c r="B5080" s="63" t="s">
        <v>3393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3326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3327</v>
      </c>
      <c r="B5082" s="63" t="s">
        <v>3394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3328</v>
      </c>
      <c r="B5083" s="63" t="s">
        <v>3373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3329</v>
      </c>
      <c r="B5084" s="63" t="s">
        <v>3367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3330</v>
      </c>
      <c r="B5085" s="63" t="s">
        <v>3374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3331</v>
      </c>
      <c r="B5086" s="63" t="s">
        <v>3371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3332</v>
      </c>
      <c r="B5087" s="63" t="s">
        <v>3382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3333</v>
      </c>
      <c r="B5088" s="63" t="s">
        <v>3377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3334</v>
      </c>
      <c r="B5089" s="277" t="s">
        <v>3364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3335</v>
      </c>
      <c r="B5090" s="63" t="s">
        <v>3379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3336</v>
      </c>
      <c r="B5091" s="63" t="s">
        <v>3398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3337</v>
      </c>
      <c r="B5092" s="63" t="s">
        <v>3368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4128</v>
      </c>
      <c r="B5093" s="63" t="s">
        <v>3375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4129</v>
      </c>
      <c r="B5094" s="63" t="s">
        <v>3396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4130</v>
      </c>
      <c r="B5095" s="63" t="s">
        <v>3380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6">SUM(E5102:K5102)</f>
        <v>3335.6999999999971</v>
      </c>
      <c r="O5102" t="s">
        <v>3137</v>
      </c>
      <c r="Q5102" s="3"/>
      <c r="R5102" s="3" t="s">
        <v>2489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6"/>
        <v>3326.1499999999965</v>
      </c>
      <c r="O5103" t="s">
        <v>3138</v>
      </c>
      <c r="Q5103" s="3"/>
      <c r="R5103" s="216" t="s">
        <v>3139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6"/>
        <v>3199.5999999999954</v>
      </c>
      <c r="O5104" t="s">
        <v>1319</v>
      </c>
      <c r="Q5104" s="3"/>
      <c r="R5104" s="3" t="s">
        <v>1818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6"/>
        <v>2872.7999999999911</v>
      </c>
      <c r="O5105" t="s">
        <v>344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6"/>
        <v>2712.2500000000123</v>
      </c>
      <c r="O5106" t="s">
        <v>301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6"/>
        <v>2670.3000000000229</v>
      </c>
      <c r="O5107" t="s">
        <v>1281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6"/>
        <v>2608.850000000004</v>
      </c>
      <c r="O5108" t="s">
        <v>342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6"/>
        <v>2603.2000000000226</v>
      </c>
      <c r="O5109" t="s">
        <v>1005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6"/>
        <v>2553.2999999999956</v>
      </c>
      <c r="O5110" t="s">
        <v>3136</v>
      </c>
      <c r="R5110" s="216" t="s">
        <v>1823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6"/>
        <v>2534.1999999999994</v>
      </c>
      <c r="O5111" t="s">
        <v>1822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6"/>
        <v>2494.2000000000025</v>
      </c>
      <c r="O5112" t="s">
        <v>3135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6"/>
        <v>2389</v>
      </c>
      <c r="O5113" t="s">
        <v>294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6"/>
        <v>2338.3999999999842</v>
      </c>
      <c r="O5114" t="s">
        <v>285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6"/>
        <v>2257.9000000000019</v>
      </c>
      <c r="O5115" t="s">
        <v>300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6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6"/>
        <v>2225.7000000000148</v>
      </c>
      <c r="O5117" t="s">
        <v>293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6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6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6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6"/>
        <v>2101.699999999973</v>
      </c>
      <c r="O5121" t="s">
        <v>290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6"/>
        <v>1950.2499999999964</v>
      </c>
      <c r="O5122" t="s">
        <v>293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6"/>
        <v>1944.2999999999884</v>
      </c>
      <c r="O5123" t="s">
        <v>315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6"/>
        <v>1938.0000000000164</v>
      </c>
      <c r="O5124" t="s">
        <v>317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6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6"/>
        <v>1913.4500000000044</v>
      </c>
      <c r="O5126" t="s">
        <v>288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6"/>
        <v>1796.8000000000047</v>
      </c>
      <c r="O5127" t="s">
        <v>317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6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6"/>
        <v>1769.8000000000011</v>
      </c>
      <c r="O5129" t="s">
        <v>293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6"/>
        <v>1763.7000000000112</v>
      </c>
      <c r="O5130" t="s">
        <v>289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6"/>
        <v>1756.7000000000003</v>
      </c>
      <c r="O5131" t="s">
        <v>288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6"/>
        <v>1672.0000000000018</v>
      </c>
      <c r="O5132" t="s">
        <v>317</v>
      </c>
      <c r="S5132" s="63"/>
      <c r="T5132" s="63"/>
      <c r="U5132" s="345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6"/>
        <v>1666.0999999999913</v>
      </c>
      <c r="O5133" t="s">
        <v>289</v>
      </c>
      <c r="S5133" s="225"/>
      <c r="T5133" s="63"/>
      <c r="U5133" s="345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7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7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7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7"/>
        <v>1566.4999999999764</v>
      </c>
      <c r="O5137" t="s">
        <v>301</v>
      </c>
      <c r="S5137" s="28"/>
      <c r="T5137" s="63"/>
      <c r="U5137" s="346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7"/>
        <v>1547.3999999999951</v>
      </c>
      <c r="O5138" t="s">
        <v>380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7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7"/>
        <v>1495.7999999999902</v>
      </c>
      <c r="O5140" t="s">
        <v>284</v>
      </c>
      <c r="S5140" s="277"/>
      <c r="T5140" s="63"/>
      <c r="U5140" s="346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7"/>
        <v>1487.8000000000302</v>
      </c>
      <c r="O5141" t="s">
        <v>285</v>
      </c>
      <c r="S5141" s="225"/>
      <c r="T5141" s="63"/>
      <c r="U5141" s="346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7"/>
        <v>1482.3000000000084</v>
      </c>
      <c r="O5142" t="s">
        <v>288</v>
      </c>
      <c r="S5142" s="63"/>
      <c r="T5142" s="63"/>
      <c r="U5142" s="346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7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7"/>
        <v>1404.2999999999938</v>
      </c>
      <c r="O5144" t="s">
        <v>282</v>
      </c>
      <c r="R5144" s="216" t="s">
        <v>1823</v>
      </c>
      <c r="S5144" s="277"/>
      <c r="T5144" s="63"/>
      <c r="U5144" s="345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7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7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7"/>
        <v>1287.2000000000103</v>
      </c>
      <c r="O5147" t="s">
        <v>289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7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7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7"/>
        <v>1269.8000000000006</v>
      </c>
      <c r="O5150" t="s">
        <v>300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7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7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7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7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7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7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7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7"/>
        <v>1129.0000000000164</v>
      </c>
      <c r="O5158" t="s">
        <v>294</v>
      </c>
      <c r="S5158" s="63"/>
      <c r="T5158" s="63"/>
      <c r="U5158" s="345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7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799</v>
      </c>
      <c r="B5160" s="277" t="s">
        <v>2017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7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802</v>
      </c>
      <c r="B5161" s="277" t="s">
        <v>2005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7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7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7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7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7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900</v>
      </c>
      <c r="B5166" s="277" t="s">
        <v>2010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8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901</v>
      </c>
      <c r="B5167" s="277" t="s">
        <v>2007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8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902</v>
      </c>
      <c r="B5168" s="277" t="s">
        <v>2008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8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8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8"/>
        <v>896.50000000000728</v>
      </c>
      <c r="O5170" t="s">
        <v>301</v>
      </c>
      <c r="S5170" s="63"/>
      <c r="T5170" s="63"/>
      <c r="U5170" s="346"/>
      <c r="V5170" s="63"/>
      <c r="W5170" s="63"/>
    </row>
    <row r="5171" spans="1:23" ht="15">
      <c r="A5171" s="28" t="s">
        <v>905</v>
      </c>
      <c r="B5171" s="277" t="s">
        <v>2001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8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906</v>
      </c>
      <c r="B5172" s="277" t="s">
        <v>2006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8"/>
        <v>878.40000000000873</v>
      </c>
      <c r="O5172" t="s">
        <v>283</v>
      </c>
      <c r="S5172" s="277"/>
      <c r="T5172" s="63"/>
      <c r="U5172" s="345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8"/>
        <v>863.2</v>
      </c>
      <c r="O5173" t="s">
        <v>338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908</v>
      </c>
      <c r="B5174" s="277" t="s">
        <v>2002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8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8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910</v>
      </c>
      <c r="B5176" s="277" t="s">
        <v>2026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8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911</v>
      </c>
      <c r="B5177" s="277" t="s">
        <v>2156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8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8"/>
        <v>629.80000000000655</v>
      </c>
      <c r="O5178" t="s">
        <v>288</v>
      </c>
      <c r="S5178" s="225"/>
      <c r="T5178" s="63"/>
      <c r="U5178" s="345"/>
      <c r="V5178" s="63"/>
      <c r="W5178" s="63"/>
    </row>
    <row r="5179" spans="1:23" ht="15">
      <c r="A5179" s="28" t="s">
        <v>913</v>
      </c>
      <c r="B5179" s="277" t="s">
        <v>2029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8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8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915</v>
      </c>
      <c r="B5181" s="277" t="s">
        <v>2051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8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916</v>
      </c>
      <c r="B5182" s="277" t="s">
        <v>4496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8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917</v>
      </c>
      <c r="B5183" s="277" t="s">
        <v>2009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8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918</v>
      </c>
      <c r="B5184" s="277" t="s">
        <v>2027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8"/>
        <v>459.34999999999491</v>
      </c>
      <c r="S5184" s="360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8"/>
        <v>458.40000000000327</v>
      </c>
      <c r="O5185" t="s">
        <v>284</v>
      </c>
      <c r="S5185" s="225"/>
      <c r="T5185" s="63"/>
      <c r="U5185" s="345"/>
      <c r="V5185" s="63"/>
      <c r="W5185" s="63"/>
    </row>
    <row r="5186" spans="1:23" ht="15">
      <c r="A5186" s="28" t="s">
        <v>920</v>
      </c>
      <c r="B5186" s="277" t="s">
        <v>2049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8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921</v>
      </c>
      <c r="B5187" s="277" t="s">
        <v>2022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8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922</v>
      </c>
      <c r="B5188" s="277" t="s">
        <v>2003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8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923</v>
      </c>
      <c r="B5189" s="277" t="s">
        <v>2052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8"/>
        <v>383.39999999999964</v>
      </c>
    </row>
    <row r="5190" spans="1:23" ht="15">
      <c r="A5190" s="28" t="s">
        <v>924</v>
      </c>
      <c r="B5190" s="277" t="s">
        <v>2024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8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8"/>
        <v>319.2</v>
      </c>
      <c r="Q5191" s="3"/>
      <c r="R5191" s="3"/>
    </row>
    <row r="5192" spans="1:23" ht="15">
      <c r="A5192" s="28" t="s">
        <v>926</v>
      </c>
      <c r="B5192" s="277" t="s">
        <v>2028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8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8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8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8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8"/>
        <v>262.50000000000182</v>
      </c>
    </row>
    <row r="5197" spans="1:23" ht="15">
      <c r="A5197" s="28" t="s">
        <v>931</v>
      </c>
      <c r="B5197" s="277" t="s">
        <v>2023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8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8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8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8"/>
        <v>136.39999999999782</v>
      </c>
    </row>
    <row r="5201" spans="1:13" ht="15">
      <c r="A5201" s="28" t="s">
        <v>935</v>
      </c>
      <c r="B5201" s="277" t="s">
        <v>2025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8"/>
        <v>117.69999999999709</v>
      </c>
    </row>
    <row r="5202" spans="1:13" ht="15">
      <c r="A5202" s="28" t="s">
        <v>2500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8"/>
        <v>89</v>
      </c>
    </row>
    <row r="5203" spans="1:13" ht="15">
      <c r="A5203" s="28" t="s">
        <v>3314</v>
      </c>
      <c r="B5203" s="63" t="s">
        <v>3376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3315</v>
      </c>
      <c r="B5204" s="63" t="s">
        <v>3370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3316</v>
      </c>
      <c r="B5205" s="63" t="s">
        <v>3369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3317</v>
      </c>
      <c r="B5206" s="63" t="s">
        <v>3385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3318</v>
      </c>
      <c r="B5207" s="63" t="s">
        <v>3384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3319</v>
      </c>
      <c r="B5208" s="63" t="s">
        <v>3372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3320</v>
      </c>
      <c r="B5209" s="63" t="s">
        <v>3366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3321</v>
      </c>
      <c r="B5210" s="63" t="s">
        <v>3397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3322</v>
      </c>
      <c r="B5211" s="277" t="s">
        <v>3365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3323</v>
      </c>
      <c r="B5212" s="63" t="s">
        <v>3381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3324</v>
      </c>
      <c r="B5213" s="63" t="s">
        <v>3378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3325</v>
      </c>
      <c r="B5214" s="63" t="s">
        <v>3393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3326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3327</v>
      </c>
      <c r="B5216" s="63" t="s">
        <v>3394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3328</v>
      </c>
      <c r="B5217" s="63" t="s">
        <v>3373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3329</v>
      </c>
      <c r="B5218" s="63" t="s">
        <v>3367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3330</v>
      </c>
      <c r="B5219" s="63" t="s">
        <v>3374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3331</v>
      </c>
      <c r="B5220" s="63" t="s">
        <v>3371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3332</v>
      </c>
      <c r="B5221" s="63" t="s">
        <v>3382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3333</v>
      </c>
      <c r="B5222" s="63" t="s">
        <v>3377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3334</v>
      </c>
      <c r="B5223" s="277" t="s">
        <v>3364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3335</v>
      </c>
      <c r="B5224" s="63" t="s">
        <v>3379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3336</v>
      </c>
      <c r="B5225" s="63" t="s">
        <v>3398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3337</v>
      </c>
      <c r="B5226" s="63" t="s">
        <v>3368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4128</v>
      </c>
      <c r="B5227" s="63" t="s">
        <v>3375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4129</v>
      </c>
      <c r="B5228" s="63" t="s">
        <v>3396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4130</v>
      </c>
      <c r="B5229" s="63" t="s">
        <v>3380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9">SUM(E5236:K5236)</f>
        <v>4057.8999999999987</v>
      </c>
      <c r="O5236" t="s">
        <v>317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9"/>
        <v>4010.1500000000106</v>
      </c>
      <c r="O5237" t="s">
        <v>1826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9"/>
        <v>3948.6499999999928</v>
      </c>
      <c r="O5238" t="s">
        <v>3141</v>
      </c>
      <c r="Q5238" s="3"/>
      <c r="R5238" s="216" t="s">
        <v>1819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9"/>
        <v>3941.599999999994</v>
      </c>
      <c r="O5239" t="s">
        <v>1321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9"/>
        <v>3940.2500000000146</v>
      </c>
      <c r="O5240" t="s">
        <v>354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9"/>
        <v>3819.7999999999925</v>
      </c>
      <c r="O5241" t="s">
        <v>319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9"/>
        <v>3805.7000000000116</v>
      </c>
      <c r="O5242" t="s">
        <v>294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9"/>
        <v>3741.2000000000062</v>
      </c>
      <c r="O5243" t="s">
        <v>358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9"/>
        <v>3674.0500000000052</v>
      </c>
      <c r="O5244" t="s">
        <v>282</v>
      </c>
      <c r="Q5244" s="3"/>
      <c r="R5244" s="3" t="s">
        <v>1819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9"/>
        <v>3661.4000000000146</v>
      </c>
      <c r="O5245" t="s">
        <v>284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9"/>
        <v>3622.7000000000062</v>
      </c>
      <c r="O5246" t="s">
        <v>362</v>
      </c>
      <c r="Q5246" s="3"/>
      <c r="R5246" s="3" t="s">
        <v>1819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9"/>
        <v>3574.3999999999965</v>
      </c>
      <c r="O5247" t="s">
        <v>298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9"/>
        <v>3386.1000000000231</v>
      </c>
      <c r="O5248" t="s">
        <v>1825</v>
      </c>
      <c r="Q5248" s="3"/>
      <c r="R5248" s="3" t="s">
        <v>1819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9"/>
        <v>3293.0000000000064</v>
      </c>
      <c r="O5249" t="s">
        <v>285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9"/>
        <v>3192.699999999978</v>
      </c>
      <c r="O5250" t="s">
        <v>321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9"/>
        <v>3165.8499999999945</v>
      </c>
      <c r="O5251" t="s">
        <v>342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9"/>
        <v>3145.2000000000007</v>
      </c>
      <c r="O5252" t="s">
        <v>288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9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9"/>
        <v>2917.2000000000126</v>
      </c>
      <c r="O5254" t="s">
        <v>320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9"/>
        <v>2885.8000000000056</v>
      </c>
      <c r="O5255" t="s">
        <v>285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9"/>
        <v>2845.099999999994</v>
      </c>
      <c r="O5256" t="s">
        <v>357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9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9"/>
        <v>2671.6000000000104</v>
      </c>
      <c r="O5258" t="s">
        <v>284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9"/>
        <v>2652.1000000000085</v>
      </c>
      <c r="O5259" t="s">
        <v>1824</v>
      </c>
      <c r="Q5259" s="3"/>
      <c r="R5259" s="216" t="s">
        <v>1819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9"/>
        <v>2606.2000000000107</v>
      </c>
      <c r="O5260" t="s">
        <v>299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9"/>
        <v>2595.5</v>
      </c>
      <c r="O5261" t="s">
        <v>288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9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9"/>
        <v>2492.6999999999898</v>
      </c>
      <c r="O5263" t="s">
        <v>301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9"/>
        <v>2445.0000000000255</v>
      </c>
      <c r="O5264" t="s">
        <v>290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9"/>
        <v>2324.3499999999967</v>
      </c>
      <c r="O5265" t="s">
        <v>298</v>
      </c>
      <c r="S5265" s="63"/>
      <c r="T5265" s="63"/>
      <c r="U5265" s="345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9"/>
        <v>2316.9000000000174</v>
      </c>
      <c r="O5266" t="s">
        <v>337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9"/>
        <v>2306.0999999999894</v>
      </c>
      <c r="O5267" t="s">
        <v>301</v>
      </c>
      <c r="S5267" s="225"/>
      <c r="T5267" s="63"/>
      <c r="U5267" s="345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0">SUM(E5268:K5268)</f>
        <v>2270.7999999999956</v>
      </c>
      <c r="O5268" t="s">
        <v>301</v>
      </c>
      <c r="S5268" s="63"/>
      <c r="T5268" s="63"/>
      <c r="U5268" s="345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0"/>
        <v>2253.7000000000189</v>
      </c>
      <c r="O5269" t="s">
        <v>285</v>
      </c>
      <c r="S5269" s="277"/>
      <c r="T5269" s="63"/>
      <c r="U5269" s="345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0"/>
        <v>2252.550000000012</v>
      </c>
      <c r="O5270" t="s">
        <v>294</v>
      </c>
      <c r="S5270" s="63"/>
      <c r="T5270" s="63"/>
      <c r="U5270" s="345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0"/>
        <v>2214.3000000000029</v>
      </c>
      <c r="O5271" t="s">
        <v>284</v>
      </c>
      <c r="S5271" s="28"/>
      <c r="T5271" s="63"/>
      <c r="U5271" s="346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0"/>
        <v>2212.1999999999771</v>
      </c>
      <c r="O5272" t="s">
        <v>284</v>
      </c>
      <c r="S5272" s="63"/>
      <c r="T5272" s="63"/>
      <c r="U5272" s="345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0"/>
        <v>2200.7999999999938</v>
      </c>
      <c r="O5273" t="s">
        <v>1218</v>
      </c>
      <c r="S5273" s="277"/>
      <c r="T5273" s="63"/>
      <c r="U5273" s="346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40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0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0"/>
        <v>2116.5999999999949</v>
      </c>
      <c r="O5276" t="s">
        <v>358</v>
      </c>
      <c r="S5276" s="63"/>
      <c r="T5276" s="63"/>
      <c r="U5276" s="346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0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0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0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0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0"/>
        <v>1979.9999999999982</v>
      </c>
      <c r="O5281" t="s">
        <v>288</v>
      </c>
      <c r="S5281" s="225"/>
      <c r="T5281" s="63"/>
      <c r="U5281" s="345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0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0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0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0"/>
        <v>1830.8999999999942</v>
      </c>
      <c r="O5285" t="s">
        <v>293</v>
      </c>
      <c r="S5285" s="277"/>
      <c r="T5285" s="63"/>
      <c r="U5285" s="345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40"/>
        <v>1818.2999999999993</v>
      </c>
      <c r="O5286" t="s">
        <v>289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0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0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0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0"/>
        <v>1733.7999999999975</v>
      </c>
      <c r="O5290" t="s">
        <v>289</v>
      </c>
      <c r="S5290" s="63"/>
      <c r="T5290" s="63"/>
      <c r="U5290" s="345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0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0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0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0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40"/>
        <v>1473.600000000004</v>
      </c>
      <c r="O5295" t="s">
        <v>282</v>
      </c>
      <c r="R5295" s="216" t="s">
        <v>1819</v>
      </c>
      <c r="S5295" s="63"/>
      <c r="T5295" s="63"/>
      <c r="U5295" s="346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0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40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40"/>
        <v>1398</v>
      </c>
      <c r="O5298" t="s">
        <v>282</v>
      </c>
      <c r="Q5298" s="3"/>
      <c r="R5298" s="3" t="s">
        <v>1819</v>
      </c>
      <c r="S5298" s="63"/>
      <c r="T5298" s="63"/>
      <c r="U5298" s="346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0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900</v>
      </c>
      <c r="B5300" s="277" t="s">
        <v>2010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41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901</v>
      </c>
      <c r="B5301" s="277" t="s">
        <v>2008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41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41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903</v>
      </c>
      <c r="B5303" s="277" t="s">
        <v>2005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41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41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905</v>
      </c>
      <c r="B5305" s="277" t="s">
        <v>2017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41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1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1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908</v>
      </c>
      <c r="B5308" s="277" t="s">
        <v>2007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41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909</v>
      </c>
      <c r="B5309" s="277" t="s">
        <v>2002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41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910</v>
      </c>
      <c r="B5310" s="277" t="s">
        <v>2006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41"/>
        <v>965.5</v>
      </c>
      <c r="S5310" s="277"/>
      <c r="T5310" s="63"/>
      <c r="U5310" s="345"/>
      <c r="V5310" s="63"/>
      <c r="W5310" s="63"/>
    </row>
    <row r="5311" spans="1:23" ht="15">
      <c r="A5311" s="28" t="s">
        <v>911</v>
      </c>
      <c r="B5311" s="277" t="s">
        <v>2009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41"/>
        <v>879</v>
      </c>
      <c r="S5311" s="28"/>
      <c r="T5311" s="63"/>
      <c r="U5311" s="345"/>
      <c r="V5311" s="63"/>
      <c r="W5311" s="63"/>
    </row>
    <row r="5312" spans="1:23" ht="15">
      <c r="A5312" s="28" t="s">
        <v>912</v>
      </c>
      <c r="B5312" s="277" t="s">
        <v>2001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41"/>
        <v>805.5</v>
      </c>
      <c r="S5312" s="225"/>
      <c r="T5312" s="63"/>
      <c r="U5312" s="345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41"/>
        <v>783.20000000000437</v>
      </c>
      <c r="O5313" t="s">
        <v>289</v>
      </c>
      <c r="S5313" s="63"/>
      <c r="T5313" s="63"/>
      <c r="U5313" s="345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41"/>
        <v>747.9</v>
      </c>
      <c r="O5314" t="s">
        <v>283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915</v>
      </c>
      <c r="B5315" s="277" t="s">
        <v>2003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41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41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41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41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41"/>
        <v>635.19999999999891</v>
      </c>
      <c r="S5319" s="277"/>
    </row>
    <row r="5320" spans="1:23" ht="15">
      <c r="A5320" s="28" t="s">
        <v>920</v>
      </c>
      <c r="B5320" s="277" t="s">
        <v>2051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41"/>
        <v>612.89999999999782</v>
      </c>
      <c r="S5320" s="63"/>
    </row>
    <row r="5321" spans="1:23" ht="15">
      <c r="A5321" s="28" t="s">
        <v>921</v>
      </c>
      <c r="B5321" s="277" t="s">
        <v>2049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41"/>
        <v>588.00000000001091</v>
      </c>
      <c r="S5321" s="236"/>
    </row>
    <row r="5322" spans="1:23" ht="15">
      <c r="A5322" s="28" t="s">
        <v>922</v>
      </c>
      <c r="B5322" s="277" t="s">
        <v>2026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41"/>
        <v>535.59999999999854</v>
      </c>
      <c r="S5322" s="236"/>
    </row>
    <row r="5323" spans="1:23" ht="15">
      <c r="A5323" s="28" t="s">
        <v>923</v>
      </c>
      <c r="B5323" s="277" t="s">
        <v>2023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41"/>
        <v>526</v>
      </c>
    </row>
    <row r="5324" spans="1:23" ht="15">
      <c r="A5324" s="28" t="s">
        <v>924</v>
      </c>
      <c r="B5324" s="277" t="s">
        <v>2022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41"/>
        <v>519.60000000000582</v>
      </c>
    </row>
    <row r="5325" spans="1:23" ht="15">
      <c r="A5325" s="28" t="s">
        <v>925</v>
      </c>
      <c r="B5325" s="277" t="s">
        <v>2029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41"/>
        <v>506.19999999999709</v>
      </c>
    </row>
    <row r="5326" spans="1:23" ht="15">
      <c r="A5326" s="28" t="s">
        <v>926</v>
      </c>
      <c r="B5326" s="277" t="s">
        <v>4496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41"/>
        <v>484.95000000000073</v>
      </c>
    </row>
    <row r="5327" spans="1:23" ht="15">
      <c r="A5327" s="28" t="s">
        <v>927</v>
      </c>
      <c r="B5327" s="277" t="s">
        <v>2156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41"/>
        <v>460.50000000000728</v>
      </c>
    </row>
    <row r="5328" spans="1:23" ht="15">
      <c r="A5328" s="28" t="s">
        <v>928</v>
      </c>
      <c r="B5328" s="277" t="s">
        <v>2024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41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41"/>
        <v>444.60000000000036</v>
      </c>
    </row>
    <row r="5330" spans="1:13" ht="15">
      <c r="A5330" s="28" t="s">
        <v>930</v>
      </c>
      <c r="B5330" s="277" t="s">
        <v>2027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41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41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41"/>
        <v>317.04999999999563</v>
      </c>
    </row>
    <row r="5333" spans="1:13" ht="15">
      <c r="A5333" s="28" t="s">
        <v>933</v>
      </c>
      <c r="B5333" s="277" t="s">
        <v>2025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41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41"/>
        <v>233.5</v>
      </c>
    </row>
    <row r="5335" spans="1:13" ht="15">
      <c r="A5335" s="28" t="s">
        <v>935</v>
      </c>
      <c r="B5335" s="277" t="s">
        <v>2028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41"/>
        <v>232.20000000000073</v>
      </c>
    </row>
    <row r="5336" spans="1:13" ht="15">
      <c r="A5336" s="28" t="s">
        <v>2500</v>
      </c>
      <c r="B5336" s="277" t="s">
        <v>2052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41"/>
        <v>180.00000000000546</v>
      </c>
    </row>
    <row r="5337" spans="1:13" ht="15">
      <c r="A5337" s="28" t="s">
        <v>3314</v>
      </c>
      <c r="B5337" s="63" t="s">
        <v>3376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3315</v>
      </c>
      <c r="B5338" s="63" t="s">
        <v>3370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3316</v>
      </c>
      <c r="B5339" s="63" t="s">
        <v>3369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3317</v>
      </c>
      <c r="B5340" s="63" t="s">
        <v>3385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3318</v>
      </c>
      <c r="B5341" s="63" t="s">
        <v>3384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3319</v>
      </c>
      <c r="B5342" s="63" t="s">
        <v>3372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3320</v>
      </c>
      <c r="B5343" s="63" t="s">
        <v>3366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3321</v>
      </c>
      <c r="B5344" s="63" t="s">
        <v>3397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3322</v>
      </c>
      <c r="B5345" s="277" t="s">
        <v>3365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3323</v>
      </c>
      <c r="B5346" s="63" t="s">
        <v>3381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3324</v>
      </c>
      <c r="B5347" s="63" t="s">
        <v>3378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3325</v>
      </c>
      <c r="B5348" s="63" t="s">
        <v>3393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3326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3327</v>
      </c>
      <c r="B5350" s="63" t="s">
        <v>3394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3328</v>
      </c>
      <c r="B5351" s="63" t="s">
        <v>3373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3329</v>
      </c>
      <c r="B5352" s="63" t="s">
        <v>3367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3330</v>
      </c>
      <c r="B5353" s="63" t="s">
        <v>3374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3331</v>
      </c>
      <c r="B5354" s="63" t="s">
        <v>3371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3332</v>
      </c>
      <c r="B5355" s="63" t="s">
        <v>3382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3333</v>
      </c>
      <c r="B5356" s="63" t="s">
        <v>3377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3334</v>
      </c>
      <c r="B5357" s="277" t="s">
        <v>3364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3335</v>
      </c>
      <c r="B5358" s="63" t="s">
        <v>3379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3336</v>
      </c>
      <c r="B5359" s="63" t="s">
        <v>3398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3337</v>
      </c>
      <c r="B5360" s="63" t="s">
        <v>3368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4128</v>
      </c>
      <c r="B5361" s="63" t="s">
        <v>3375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4129</v>
      </c>
      <c r="B5362" s="63" t="s">
        <v>3396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4130</v>
      </c>
      <c r="B5363" s="63" t="s">
        <v>3380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2">SUM(E5370:K5370)</f>
        <v>1319.5</v>
      </c>
      <c r="O5370" t="s">
        <v>2753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2"/>
        <v>1292.4999999999782</v>
      </c>
      <c r="O5371" t="s">
        <v>2490</v>
      </c>
      <c r="R5371" s="3" t="s">
        <v>1222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2"/>
        <v>1221</v>
      </c>
      <c r="O5372" t="s">
        <v>379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2"/>
        <v>1149.4999999999964</v>
      </c>
      <c r="O5373" t="s">
        <v>340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2"/>
        <v>1136.0000000000036</v>
      </c>
      <c r="O5374" t="s">
        <v>339</v>
      </c>
      <c r="R5374" s="3" t="s">
        <v>1820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2"/>
        <v>1091.0000000000055</v>
      </c>
      <c r="O5375" t="s">
        <v>1841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2"/>
        <v>1063.5000000000091</v>
      </c>
      <c r="O5376" t="s">
        <v>372</v>
      </c>
      <c r="R5376" s="216" t="s">
        <v>1820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2"/>
        <v>1046.4999999999909</v>
      </c>
      <c r="O5377" t="s">
        <v>2488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2"/>
        <v>1045.9999999999964</v>
      </c>
      <c r="O5378" t="s">
        <v>2491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2"/>
        <v>1036.2500000000036</v>
      </c>
      <c r="O5379" t="s">
        <v>1245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2"/>
        <v>989.25000000000728</v>
      </c>
      <c r="O5380" t="s">
        <v>294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2"/>
        <v>986.24999999999272</v>
      </c>
      <c r="O5381" t="s">
        <v>323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2"/>
        <v>976.50000000000364</v>
      </c>
      <c r="O5382" t="s">
        <v>285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2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2"/>
        <v>934.00000000000364</v>
      </c>
      <c r="O5384" t="s">
        <v>282</v>
      </c>
      <c r="R5384" s="3" t="s">
        <v>1820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2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2"/>
        <v>867.74999999998909</v>
      </c>
      <c r="O5386" t="s">
        <v>341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2"/>
        <v>847.99999999999818</v>
      </c>
      <c r="O5387" t="s">
        <v>282</v>
      </c>
      <c r="R5387" s="3" t="s">
        <v>1820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2"/>
        <v>796.00000000000364</v>
      </c>
      <c r="O5388" t="s">
        <v>283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2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2"/>
        <v>752.50000000000546</v>
      </c>
      <c r="O5390" t="s">
        <v>2492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2"/>
        <v>743.5</v>
      </c>
      <c r="O5391" t="s">
        <v>289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2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2"/>
        <v>734.49999999998909</v>
      </c>
      <c r="O5393" t="s">
        <v>2754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2"/>
        <v>695</v>
      </c>
      <c r="O5394" t="s">
        <v>284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2"/>
        <v>686.00000000001091</v>
      </c>
      <c r="O5395" t="s">
        <v>301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2"/>
        <v>672.99999999999454</v>
      </c>
      <c r="R5396" s="216" t="s">
        <v>1820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2"/>
        <v>645</v>
      </c>
      <c r="O5397" t="s">
        <v>295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2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2"/>
        <v>625.99999999999454</v>
      </c>
      <c r="O5399" t="s">
        <v>342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2"/>
        <v>618.5</v>
      </c>
      <c r="O5400" t="s">
        <v>285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2"/>
        <v>616.50000000000364</v>
      </c>
      <c r="O5401" t="s">
        <v>288</v>
      </c>
      <c r="S5401" s="225"/>
      <c r="T5401" s="63"/>
      <c r="U5401" s="345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3">SUM(E5402:K5402)</f>
        <v>613.99999999999454</v>
      </c>
      <c r="O5402" t="s">
        <v>282</v>
      </c>
      <c r="R5402" s="3" t="s">
        <v>1820</v>
      </c>
      <c r="S5402" s="63"/>
      <c r="T5402" s="63"/>
      <c r="U5402" s="345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3"/>
        <v>610.99999999999454</v>
      </c>
      <c r="O5403" t="s">
        <v>294</v>
      </c>
      <c r="S5403" s="277"/>
      <c r="T5403" s="63"/>
      <c r="U5403" s="345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3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3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3"/>
        <v>548.49999999999454</v>
      </c>
      <c r="O5406" t="s">
        <v>285</v>
      </c>
      <c r="S5406" s="63"/>
      <c r="T5406" s="63"/>
      <c r="U5406" s="345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3"/>
        <v>547</v>
      </c>
      <c r="S5407" s="277"/>
      <c r="T5407" s="63"/>
      <c r="U5407" s="346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3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3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3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3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3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3"/>
        <v>487.5</v>
      </c>
      <c r="S5413" s="277"/>
      <c r="T5413" s="63"/>
      <c r="U5413" s="346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3"/>
        <v>481.99999999999454</v>
      </c>
      <c r="O5414" t="s">
        <v>293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3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3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3"/>
        <v>464.5</v>
      </c>
      <c r="S5417" s="277"/>
      <c r="T5417" s="63"/>
      <c r="U5417" s="346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3"/>
        <v>452.99999999999272</v>
      </c>
      <c r="O5418" t="s">
        <v>298</v>
      </c>
      <c r="S5418" s="63"/>
      <c r="T5418" s="63"/>
      <c r="U5418" s="345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3"/>
        <v>448.00000000000182</v>
      </c>
      <c r="O5419" t="s">
        <v>294</v>
      </c>
      <c r="S5419" s="277"/>
      <c r="T5419" s="63"/>
      <c r="U5419" s="345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3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3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3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3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3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3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3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3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3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3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3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3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3"/>
        <v>361</v>
      </c>
      <c r="S5432" s="63"/>
      <c r="T5432" s="63"/>
      <c r="U5432" s="346"/>
      <c r="V5432" s="63"/>
      <c r="W5432" s="63"/>
    </row>
    <row r="5433" spans="1:23" ht="15">
      <c r="A5433" s="28" t="s">
        <v>899</v>
      </c>
      <c r="B5433" s="277" t="s">
        <v>2005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3"/>
        <v>358.5</v>
      </c>
      <c r="S5433" s="277"/>
      <c r="T5433" s="63"/>
      <c r="U5433" s="346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4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4"/>
        <v>337.25</v>
      </c>
      <c r="O5435" t="s">
        <v>284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902</v>
      </c>
      <c r="B5436" s="277" t="s">
        <v>2006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4"/>
        <v>323</v>
      </c>
      <c r="O5436" t="s">
        <v>282</v>
      </c>
      <c r="R5436" s="216" t="s">
        <v>1820</v>
      </c>
      <c r="S5436" s="63"/>
      <c r="T5436" s="63"/>
      <c r="U5436" s="345"/>
      <c r="V5436" s="63"/>
      <c r="W5436" s="63"/>
    </row>
    <row r="5437" spans="1:23" ht="15">
      <c r="A5437" s="28" t="s">
        <v>903</v>
      </c>
      <c r="B5437" s="277" t="s">
        <v>2007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4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904</v>
      </c>
      <c r="B5438" s="277" t="s">
        <v>2017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4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905</v>
      </c>
      <c r="B5439" s="277" t="s">
        <v>2008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4"/>
        <v>309.99999999999272</v>
      </c>
      <c r="O5439" t="s">
        <v>294</v>
      </c>
      <c r="S5439" s="277"/>
      <c r="T5439" s="63"/>
      <c r="U5439" s="345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4"/>
        <v>299.50000000000182</v>
      </c>
      <c r="O5440" t="s">
        <v>283</v>
      </c>
      <c r="S5440" s="277"/>
      <c r="T5440" s="63"/>
      <c r="U5440" s="345"/>
      <c r="V5440" s="63"/>
      <c r="W5440" s="63"/>
    </row>
    <row r="5441" spans="1:23" ht="15">
      <c r="A5441" s="28" t="s">
        <v>907</v>
      </c>
      <c r="B5441" s="277" t="s">
        <v>2002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4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4"/>
        <v>266.00000000000364</v>
      </c>
      <c r="O5442" t="s">
        <v>301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909</v>
      </c>
      <c r="B5443" s="277" t="s">
        <v>2026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4"/>
        <v>265.5</v>
      </c>
      <c r="O5443" t="s">
        <v>284</v>
      </c>
      <c r="S5443" s="277"/>
      <c r="T5443" s="63"/>
      <c r="U5443" s="345"/>
      <c r="V5443" s="63"/>
      <c r="W5443" s="63"/>
    </row>
    <row r="5444" spans="1:23" ht="15">
      <c r="A5444" s="28" t="s">
        <v>910</v>
      </c>
      <c r="B5444" s="277" t="s">
        <v>2009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4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4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912</v>
      </c>
      <c r="B5446" s="277" t="s">
        <v>2010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4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913</v>
      </c>
      <c r="B5447" s="277" t="s">
        <v>2156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4"/>
        <v>253</v>
      </c>
      <c r="O5447" t="s">
        <v>293</v>
      </c>
      <c r="S5447" s="63"/>
      <c r="T5447" s="63"/>
      <c r="U5447" s="345"/>
      <c r="V5447" s="63"/>
      <c r="W5447" s="63"/>
    </row>
    <row r="5448" spans="1:23" ht="15">
      <c r="A5448" s="28" t="s">
        <v>914</v>
      </c>
      <c r="B5448" s="277" t="s">
        <v>2001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4"/>
        <v>224</v>
      </c>
      <c r="S5448" s="63"/>
      <c r="T5448" s="63"/>
      <c r="U5448" s="345"/>
      <c r="V5448" s="63"/>
      <c r="W5448" s="63"/>
    </row>
    <row r="5449" spans="1:23" ht="15">
      <c r="A5449" s="28" t="s">
        <v>915</v>
      </c>
      <c r="B5449" s="277" t="s">
        <v>2027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4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916</v>
      </c>
      <c r="B5450" s="277" t="s">
        <v>4496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4"/>
        <v>209</v>
      </c>
    </row>
    <row r="5451" spans="1:23" ht="15">
      <c r="A5451" s="28" t="s">
        <v>917</v>
      </c>
      <c r="B5451" s="277" t="s">
        <v>2003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4"/>
        <v>206.49999999999636</v>
      </c>
      <c r="O5451" t="s">
        <v>285</v>
      </c>
    </row>
    <row r="5452" spans="1:23" ht="15">
      <c r="A5452" s="28" t="s">
        <v>918</v>
      </c>
      <c r="B5452" s="277" t="s">
        <v>2028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4"/>
        <v>189</v>
      </c>
    </row>
    <row r="5453" spans="1:23" ht="15">
      <c r="A5453" s="28" t="s">
        <v>919</v>
      </c>
      <c r="B5453" s="277" t="s">
        <v>2029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4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4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2024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4"/>
        <v>176.00000000000182</v>
      </c>
    </row>
    <row r="5456" spans="1:23" ht="15">
      <c r="A5456" s="28" t="s">
        <v>922</v>
      </c>
      <c r="B5456" s="277" t="s">
        <v>2023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4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4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4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4"/>
        <v>150.00000000000182</v>
      </c>
    </row>
    <row r="5460" spans="1:15" ht="15">
      <c r="A5460" s="28" t="s">
        <v>926</v>
      </c>
      <c r="B5460" s="277" t="s">
        <v>2049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4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4"/>
        <v>141.50000000000364</v>
      </c>
    </row>
    <row r="5462" spans="1:15" ht="15">
      <c r="A5462" s="28" t="s">
        <v>928</v>
      </c>
      <c r="B5462" s="277" t="s">
        <v>2051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4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4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4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4"/>
        <v>119.49999999999818</v>
      </c>
    </row>
    <row r="5466" spans="1:15" ht="15">
      <c r="A5466" s="28" t="s">
        <v>932</v>
      </c>
      <c r="B5466" s="277" t="s">
        <v>2025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4"/>
        <v>114.50000000000364</v>
      </c>
    </row>
    <row r="5467" spans="1:15" ht="15">
      <c r="A5467" s="28" t="s">
        <v>933</v>
      </c>
      <c r="B5467" s="277" t="s">
        <v>2022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4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4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4"/>
        <v>65.500000000003638</v>
      </c>
    </row>
    <row r="5470" spans="1:15" ht="15">
      <c r="A5470" s="28" t="s">
        <v>2500</v>
      </c>
      <c r="B5470" s="277" t="s">
        <v>2052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4"/>
        <v>57.500000000003638</v>
      </c>
    </row>
    <row r="5471" spans="1:15" ht="15">
      <c r="A5471" s="28" t="s">
        <v>3314</v>
      </c>
      <c r="B5471" s="63" t="s">
        <v>3376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3315</v>
      </c>
      <c r="B5472" s="63" t="s">
        <v>3370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3316</v>
      </c>
      <c r="B5473" s="63" t="s">
        <v>3369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3317</v>
      </c>
      <c r="B5474" s="63" t="s">
        <v>3385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3318</v>
      </c>
      <c r="B5475" s="63" t="s">
        <v>3384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3319</v>
      </c>
      <c r="B5476" s="63" t="s">
        <v>3372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3320</v>
      </c>
      <c r="B5477" s="63" t="s">
        <v>3366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3321</v>
      </c>
      <c r="B5478" s="63" t="s">
        <v>3397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3322</v>
      </c>
      <c r="B5479" s="277" t="s">
        <v>3365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3323</v>
      </c>
      <c r="B5480" s="63" t="s">
        <v>3381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3324</v>
      </c>
      <c r="B5481" s="63" t="s">
        <v>3378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3325</v>
      </c>
      <c r="B5482" s="63" t="s">
        <v>3393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3326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3327</v>
      </c>
      <c r="B5484" s="63" t="s">
        <v>3394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3328</v>
      </c>
      <c r="B5485" s="63" t="s">
        <v>3373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3329</v>
      </c>
      <c r="B5486" s="63" t="s">
        <v>3367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3330</v>
      </c>
      <c r="B5487" s="63" t="s">
        <v>3374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3331</v>
      </c>
      <c r="B5488" s="63" t="s">
        <v>3371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3332</v>
      </c>
      <c r="B5489" s="63" t="s">
        <v>3382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3333</v>
      </c>
      <c r="B5490" s="63" t="s">
        <v>3377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3334</v>
      </c>
      <c r="B5491" s="277" t="s">
        <v>3364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3335</v>
      </c>
      <c r="B5492" s="63" t="s">
        <v>3379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3336</v>
      </c>
      <c r="B5493" s="63" t="s">
        <v>3398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3337</v>
      </c>
      <c r="B5494" s="63" t="s">
        <v>3368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4128</v>
      </c>
      <c r="B5495" s="63" t="s">
        <v>3375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4129</v>
      </c>
      <c r="B5496" s="63" t="s">
        <v>3396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4130</v>
      </c>
      <c r="B5497" s="63" t="s">
        <v>3380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5">SUM(E5504:K5504)</f>
        <v>1234.9999999999964</v>
      </c>
      <c r="O5504" t="s">
        <v>2493</v>
      </c>
      <c r="R5504" s="216" t="s">
        <v>2494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5"/>
        <v>1209.0000000000109</v>
      </c>
      <c r="O5505" t="s">
        <v>2756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5"/>
        <v>1175</v>
      </c>
      <c r="O5506" t="s">
        <v>346</v>
      </c>
      <c r="R5506" s="3" t="s">
        <v>1821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5"/>
        <v>1110.2500000000073</v>
      </c>
      <c r="O5507" t="s">
        <v>297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5"/>
        <v>1106.2499999999945</v>
      </c>
      <c r="O5508" t="s">
        <v>370</v>
      </c>
      <c r="R5508" s="3" t="s">
        <v>1821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5"/>
        <v>1098.2499999999927</v>
      </c>
      <c r="O5509" t="s">
        <v>285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5"/>
        <v>1097.5000000000018</v>
      </c>
      <c r="O5510" t="s">
        <v>370</v>
      </c>
      <c r="R5510" s="3" t="s">
        <v>1821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5"/>
        <v>1057.9999999999818</v>
      </c>
      <c r="O5511" t="s">
        <v>337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5"/>
        <v>1044.7500000000055</v>
      </c>
      <c r="O5512" t="s">
        <v>319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5"/>
        <v>1017.2499999999873</v>
      </c>
      <c r="O5513" t="s">
        <v>288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5"/>
        <v>1015.9999999999982</v>
      </c>
      <c r="O5514" t="s">
        <v>292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5"/>
        <v>998.49999999999091</v>
      </c>
      <c r="O5515" t="s">
        <v>285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5"/>
        <v>955.00000000000182</v>
      </c>
      <c r="O5516" t="s">
        <v>283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5"/>
        <v>955</v>
      </c>
      <c r="O5517" t="s">
        <v>323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5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5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5"/>
        <v>871.99999999997817</v>
      </c>
      <c r="O5520" t="s">
        <v>315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5"/>
        <v>863.50000000000909</v>
      </c>
      <c r="O5521" t="s">
        <v>284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5"/>
        <v>821.74999999999272</v>
      </c>
      <c r="O5522" t="s">
        <v>372</v>
      </c>
      <c r="R5522" s="216" t="s">
        <v>1821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5"/>
        <v>821.49999999999272</v>
      </c>
      <c r="O5523" t="s">
        <v>2755</v>
      </c>
      <c r="R5523" s="3" t="s">
        <v>1821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5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5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5"/>
        <v>753.49999999999818</v>
      </c>
      <c r="O5526" t="s">
        <v>294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5"/>
        <v>736.00000000000909</v>
      </c>
      <c r="O5527" t="s">
        <v>320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5"/>
        <v>730.50000000000546</v>
      </c>
      <c r="O5528" t="s">
        <v>293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5"/>
        <v>699.00000000000364</v>
      </c>
      <c r="O5529" t="s">
        <v>284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5"/>
        <v>690.5</v>
      </c>
      <c r="O5530" t="s">
        <v>299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5"/>
        <v>678.49999999999636</v>
      </c>
      <c r="O5531" t="s">
        <v>288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5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5"/>
        <v>657</v>
      </c>
      <c r="O5533" t="s">
        <v>284</v>
      </c>
      <c r="S5533" s="63"/>
      <c r="T5533" s="63"/>
      <c r="U5533" s="345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5"/>
        <v>647.00000000000364</v>
      </c>
      <c r="O5534" t="s">
        <v>289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5"/>
        <v>641.24999999999636</v>
      </c>
      <c r="O5535" t="s">
        <v>301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6">SUM(E5536:K5536)</f>
        <v>639.75000000000909</v>
      </c>
      <c r="O5536" t="s">
        <v>308</v>
      </c>
      <c r="S5536" s="63"/>
      <c r="T5536" s="63"/>
      <c r="U5536" s="345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6"/>
        <v>639.24999999999272</v>
      </c>
      <c r="O5537" t="s">
        <v>288</v>
      </c>
      <c r="S5537" s="277"/>
      <c r="T5537" s="63"/>
      <c r="U5537" s="345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6"/>
        <v>616.74999999999636</v>
      </c>
      <c r="O5538" t="s">
        <v>372</v>
      </c>
      <c r="R5538" s="216" t="s">
        <v>1821</v>
      </c>
      <c r="S5538" s="63"/>
      <c r="T5538" s="63"/>
      <c r="U5538" s="345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6"/>
        <v>601.50000000000364</v>
      </c>
      <c r="O5539" t="s">
        <v>298</v>
      </c>
      <c r="S5539" s="28"/>
      <c r="T5539" s="63"/>
      <c r="U5539" s="346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6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6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6"/>
        <v>595.99999999999454</v>
      </c>
      <c r="O5542" t="s">
        <v>284</v>
      </c>
      <c r="S5542" s="277"/>
      <c r="T5542" s="63"/>
      <c r="U5542" s="346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6"/>
        <v>580.50000000000546</v>
      </c>
      <c r="O5543" t="s">
        <v>304</v>
      </c>
      <c r="S5543" s="225"/>
      <c r="T5543" s="63"/>
      <c r="U5543" s="346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6"/>
        <v>580</v>
      </c>
      <c r="S5544" s="63"/>
      <c r="T5544" s="63"/>
      <c r="U5544" s="346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6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6"/>
        <v>554.50000000000728</v>
      </c>
      <c r="O5546" t="s">
        <v>298</v>
      </c>
      <c r="S5546" s="277"/>
      <c r="T5546" s="63"/>
      <c r="U5546" s="345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6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6"/>
        <v>548.00000000000546</v>
      </c>
      <c r="O5548" t="s">
        <v>294</v>
      </c>
      <c r="S5548" s="225"/>
      <c r="T5548" s="63"/>
      <c r="U5548" s="345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6"/>
        <v>545.5</v>
      </c>
      <c r="S5549" s="225"/>
      <c r="T5549" s="63"/>
      <c r="U5549" s="345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6"/>
        <v>542.5</v>
      </c>
      <c r="S5550" s="225"/>
      <c r="T5550" s="63"/>
      <c r="U5550" s="345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6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6"/>
        <v>531.00000000000182</v>
      </c>
      <c r="O5552" t="s">
        <v>293</v>
      </c>
      <c r="S5552" s="63"/>
      <c r="T5552" s="63"/>
      <c r="U5552" s="345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6"/>
        <v>527.49999999999636</v>
      </c>
      <c r="O5553" t="s">
        <v>293</v>
      </c>
      <c r="S5553" s="277"/>
      <c r="T5553" s="63"/>
      <c r="U5553" s="345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6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6"/>
        <v>508.00000000000546</v>
      </c>
      <c r="O5555" t="s">
        <v>288</v>
      </c>
      <c r="S5555" s="63"/>
      <c r="T5555" s="63"/>
      <c r="U5555" s="345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6"/>
        <v>494.99999999999454</v>
      </c>
      <c r="O5556" t="s">
        <v>293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6"/>
        <v>490.49999999999636</v>
      </c>
      <c r="O5557" t="s">
        <v>294</v>
      </c>
      <c r="S5557" s="28"/>
      <c r="T5557" s="63"/>
      <c r="U5557" s="345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6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6"/>
        <v>465.5</v>
      </c>
      <c r="O5559" t="s">
        <v>288</v>
      </c>
      <c r="S5559" s="225"/>
      <c r="T5559" s="63"/>
      <c r="U5559" s="345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6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6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799</v>
      </c>
      <c r="B5562" s="277" t="s">
        <v>2006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6"/>
        <v>411.24999999999636</v>
      </c>
      <c r="O5562" t="s">
        <v>370</v>
      </c>
      <c r="R5562" s="216" t="s">
        <v>1821</v>
      </c>
      <c r="S5562" s="63"/>
      <c r="T5562" s="63"/>
      <c r="U5562" s="345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6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6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6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6"/>
        <v>350.49999999999818</v>
      </c>
      <c r="O5566" t="s">
        <v>288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899</v>
      </c>
      <c r="B5567" s="277" t="s">
        <v>2017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6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900</v>
      </c>
      <c r="B5568" s="277" t="s">
        <v>2009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7">SUM(E5568:K5568)</f>
        <v>346.99999999999454</v>
      </c>
      <c r="O5568" t="s">
        <v>301</v>
      </c>
      <c r="S5568" s="277"/>
      <c r="T5568" s="63"/>
      <c r="U5568" s="345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7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7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7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904</v>
      </c>
      <c r="B5572" s="277" t="s">
        <v>2005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7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7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7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907</v>
      </c>
      <c r="B5575" s="277" t="s">
        <v>2007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7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7"/>
        <v>227</v>
      </c>
      <c r="O5576" t="s">
        <v>298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909</v>
      </c>
      <c r="B5577" s="277" t="s">
        <v>2001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7"/>
        <v>226.5</v>
      </c>
      <c r="S5577" s="277"/>
      <c r="T5577" s="63"/>
      <c r="U5577" s="345"/>
      <c r="V5577" s="63"/>
      <c r="W5577" s="63"/>
    </row>
    <row r="5578" spans="1:23" ht="15">
      <c r="A5578" s="28" t="s">
        <v>910</v>
      </c>
      <c r="B5578" s="277" t="s">
        <v>2008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7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911</v>
      </c>
      <c r="B5579" s="277" t="s">
        <v>2010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7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7"/>
        <v>223</v>
      </c>
      <c r="S5580" s="225"/>
      <c r="T5580" s="63"/>
      <c r="U5580" s="345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7"/>
        <v>218.00000000000364</v>
      </c>
      <c r="O5581" t="s">
        <v>289</v>
      </c>
      <c r="S5581" s="63"/>
      <c r="T5581" s="63"/>
      <c r="U5581" s="345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7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915</v>
      </c>
      <c r="B5583" s="277" t="s">
        <v>2002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7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7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7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7"/>
        <v>166.99999999999818</v>
      </c>
    </row>
    <row r="5587" spans="1:13" ht="15">
      <c r="A5587" s="28" t="s">
        <v>919</v>
      </c>
      <c r="B5587" s="277" t="s">
        <v>2003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7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7"/>
        <v>148.99999999999636</v>
      </c>
    </row>
    <row r="5589" spans="1:13" ht="15">
      <c r="A5589" s="28" t="s">
        <v>921</v>
      </c>
      <c r="B5589" s="277" t="s">
        <v>2049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7"/>
        <v>133.5</v>
      </c>
    </row>
    <row r="5590" spans="1:13" ht="15">
      <c r="A5590" s="28" t="s">
        <v>922</v>
      </c>
      <c r="B5590" s="277" t="s">
        <v>2023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7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7"/>
        <v>110.50000000000364</v>
      </c>
    </row>
    <row r="5592" spans="1:13" ht="15">
      <c r="A5592" s="28" t="s">
        <v>924</v>
      </c>
      <c r="B5592" s="277" t="s">
        <v>2026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7"/>
        <v>107.5</v>
      </c>
    </row>
    <row r="5593" spans="1:13" ht="15">
      <c r="A5593" s="28" t="s">
        <v>925</v>
      </c>
      <c r="B5593" s="277" t="s">
        <v>2025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7"/>
        <v>105.50000000000364</v>
      </c>
    </row>
    <row r="5594" spans="1:13" ht="15">
      <c r="A5594" s="28" t="s">
        <v>926</v>
      </c>
      <c r="B5594" s="277" t="s">
        <v>2028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7"/>
        <v>102</v>
      </c>
    </row>
    <row r="5595" spans="1:13" ht="15">
      <c r="A5595" s="28" t="s">
        <v>927</v>
      </c>
      <c r="B5595" s="277" t="s">
        <v>2156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7"/>
        <v>96.500000000001819</v>
      </c>
    </row>
    <row r="5596" spans="1:13" ht="15">
      <c r="A5596" s="28" t="s">
        <v>928</v>
      </c>
      <c r="B5596" s="277" t="s">
        <v>2051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7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7"/>
        <v>89.000000000003638</v>
      </c>
    </row>
    <row r="5598" spans="1:13" ht="15">
      <c r="A5598" s="28" t="s">
        <v>930</v>
      </c>
      <c r="B5598" s="277" t="s">
        <v>2024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7"/>
        <v>80.500000000001819</v>
      </c>
    </row>
    <row r="5599" spans="1:13" ht="15">
      <c r="A5599" s="28" t="s">
        <v>931</v>
      </c>
      <c r="B5599" s="277" t="s">
        <v>2022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7"/>
        <v>71</v>
      </c>
    </row>
    <row r="5600" spans="1:13" ht="15">
      <c r="A5600" s="28" t="s">
        <v>932</v>
      </c>
      <c r="B5600" s="277" t="s">
        <v>2052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7"/>
        <v>67.500000000003638</v>
      </c>
    </row>
    <row r="5601" spans="1:13" ht="15">
      <c r="A5601" s="28" t="s">
        <v>933</v>
      </c>
      <c r="B5601" s="277" t="s">
        <v>2029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7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7"/>
        <v>57.999999999998181</v>
      </c>
    </row>
    <row r="5603" spans="1:13" ht="15">
      <c r="A5603" s="28" t="s">
        <v>935</v>
      </c>
      <c r="B5603" s="277" t="s">
        <v>4496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7"/>
        <v>30.5</v>
      </c>
    </row>
    <row r="5604" spans="1:13" ht="15">
      <c r="A5604" s="28" t="s">
        <v>2500</v>
      </c>
      <c r="B5604" s="277" t="s">
        <v>2027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7"/>
        <v>19.999999999998181</v>
      </c>
    </row>
    <row r="5605" spans="1:13" ht="15">
      <c r="A5605" s="28" t="s">
        <v>3314</v>
      </c>
      <c r="B5605" s="63" t="s">
        <v>3376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3315</v>
      </c>
      <c r="B5606" s="63" t="s">
        <v>3370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3316</v>
      </c>
      <c r="B5607" s="63" t="s">
        <v>3369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3317</v>
      </c>
      <c r="B5608" s="63" t="s">
        <v>3385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3318</v>
      </c>
      <c r="B5609" s="63" t="s">
        <v>3384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3319</v>
      </c>
      <c r="B5610" s="63" t="s">
        <v>3372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3320</v>
      </c>
      <c r="B5611" s="63" t="s">
        <v>3366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3321</v>
      </c>
      <c r="B5612" s="63" t="s">
        <v>3397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3322</v>
      </c>
      <c r="B5613" s="277" t="s">
        <v>3365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3323</v>
      </c>
      <c r="B5614" s="63" t="s">
        <v>3381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3324</v>
      </c>
      <c r="B5615" s="63" t="s">
        <v>3378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3325</v>
      </c>
      <c r="B5616" s="63" t="s">
        <v>3393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3326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3327</v>
      </c>
      <c r="B5618" s="63" t="s">
        <v>3394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3328</v>
      </c>
      <c r="B5619" s="63" t="s">
        <v>3373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3329</v>
      </c>
      <c r="B5620" s="63" t="s">
        <v>3367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3330</v>
      </c>
      <c r="B5621" s="63" t="s">
        <v>3374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3331</v>
      </c>
      <c r="B5622" s="63" t="s">
        <v>3371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3332</v>
      </c>
      <c r="B5623" s="63" t="s">
        <v>3382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3333</v>
      </c>
      <c r="B5624" s="63" t="s">
        <v>3377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3334</v>
      </c>
      <c r="B5625" s="277" t="s">
        <v>3364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3335</v>
      </c>
      <c r="B5626" s="63" t="s">
        <v>3379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3336</v>
      </c>
      <c r="B5627" s="63" t="s">
        <v>3398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3337</v>
      </c>
      <c r="B5628" s="63" t="s">
        <v>3368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4128</v>
      </c>
      <c r="B5629" s="63" t="s">
        <v>3375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4129</v>
      </c>
      <c r="B5630" s="63" t="s">
        <v>3396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4130</v>
      </c>
      <c r="B5631" s="63" t="s">
        <v>3380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2495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8">SUM(E5638:J5638)</f>
        <v>1498.5</v>
      </c>
      <c r="O5638" t="s">
        <v>354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8"/>
        <v>1350.1499999999965</v>
      </c>
      <c r="O5639" t="s">
        <v>283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8"/>
        <v>1318.800000000004</v>
      </c>
      <c r="O5640" t="s">
        <v>321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8"/>
        <v>1193.8000000000006</v>
      </c>
      <c r="O5641" t="s">
        <v>289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8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8"/>
        <v>1128.4999999999932</v>
      </c>
      <c r="O5643" t="s">
        <v>289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8"/>
        <v>1127.799999999995</v>
      </c>
      <c r="O5644" t="s">
        <v>298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8"/>
        <v>1108.9999999999993</v>
      </c>
      <c r="O5645" t="s">
        <v>293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8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8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8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8"/>
        <v>1030.3999999999992</v>
      </c>
      <c r="O5649" t="s">
        <v>294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8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8"/>
        <v>952.5</v>
      </c>
      <c r="O5651" t="s">
        <v>282</v>
      </c>
      <c r="R5651" s="216" t="s">
        <v>2496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8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8"/>
        <v>888.89999999999782</v>
      </c>
      <c r="O5653" t="s">
        <v>301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8"/>
        <v>876.29999999999927</v>
      </c>
      <c r="O5654" t="s">
        <v>283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8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8"/>
        <v>846.40000000000509</v>
      </c>
      <c r="O5656" t="s">
        <v>298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8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8"/>
        <v>840.34999999999854</v>
      </c>
      <c r="O5658" t="s">
        <v>293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8"/>
        <v>837.5</v>
      </c>
      <c r="O5659" t="s">
        <v>288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8"/>
        <v>815.00000000000728</v>
      </c>
      <c r="O5660" t="s">
        <v>294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8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8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8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8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8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8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2017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8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8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8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277</v>
      </c>
      <c r="B5670" s="277" t="s">
        <v>2001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8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8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8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8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8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8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8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8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8"/>
        <v>714.3</v>
      </c>
      <c r="O5678" t="s">
        <v>282</v>
      </c>
      <c r="R5678" s="3" t="s">
        <v>2496</v>
      </c>
      <c r="S5678" s="63"/>
      <c r="T5678" s="345"/>
      <c r="U5678" s="63"/>
      <c r="V5678" s="63"/>
    </row>
    <row r="5679" spans="1:22" ht="15">
      <c r="A5679" s="28" t="s">
        <v>751</v>
      </c>
      <c r="B5679" s="277" t="s">
        <v>2010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8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8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8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761</v>
      </c>
      <c r="B5682" s="277" t="s">
        <v>2009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8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765</v>
      </c>
      <c r="B5683" s="277" t="s">
        <v>2005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8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766</v>
      </c>
      <c r="B5684" s="277" t="s">
        <v>2008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8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8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8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8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8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8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8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8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8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8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8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8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799</v>
      </c>
      <c r="B5696" s="277" t="s">
        <v>2007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8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8"/>
        <v>620</v>
      </c>
      <c r="R5697" s="63"/>
      <c r="S5697" s="63"/>
      <c r="T5697" s="345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8"/>
        <v>607.20000000000005</v>
      </c>
      <c r="O5698" t="s">
        <v>284</v>
      </c>
      <c r="R5698" s="63"/>
      <c r="S5698" s="63"/>
      <c r="T5698" s="345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8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8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8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900</v>
      </c>
      <c r="B5702" s="277" t="s">
        <v>2006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9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9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9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9"/>
        <v>536.95000000000005</v>
      </c>
      <c r="O5705" t="s">
        <v>285</v>
      </c>
      <c r="R5705" s="28"/>
      <c r="S5705" s="63"/>
      <c r="T5705" s="345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9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9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9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907</v>
      </c>
      <c r="B5709" s="277" t="s">
        <v>2003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9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9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9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9"/>
        <v>342.64999999999782</v>
      </c>
    </row>
    <row r="5713" spans="1:13" ht="15">
      <c r="A5713" s="28" t="s">
        <v>911</v>
      </c>
      <c r="B5713" s="277" t="s">
        <v>2002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9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9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9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9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9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9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9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9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9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9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9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9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9"/>
        <v>0</v>
      </c>
    </row>
    <row r="5726" spans="1:13" ht="15">
      <c r="A5726" s="28" t="s">
        <v>924</v>
      </c>
      <c r="B5726" s="277" t="s">
        <v>2156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2026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2022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4535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2028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2024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2027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2029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2049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2023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2052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2051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2500</v>
      </c>
      <c r="B5738" s="277" t="s">
        <v>2025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3314</v>
      </c>
      <c r="B5739" s="63" t="s">
        <v>3376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3315</v>
      </c>
      <c r="B5740" s="63" t="s">
        <v>3370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3316</v>
      </c>
      <c r="B5741" s="63" t="s">
        <v>3369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3317</v>
      </c>
      <c r="B5742" s="63" t="s">
        <v>3385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3318</v>
      </c>
      <c r="B5743" s="63" t="s">
        <v>3384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3319</v>
      </c>
      <c r="B5744" s="63" t="s">
        <v>3372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3320</v>
      </c>
      <c r="B5745" s="63" t="s">
        <v>3366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3321</v>
      </c>
      <c r="B5746" s="63" t="s">
        <v>3397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3322</v>
      </c>
      <c r="B5747" s="277" t="s">
        <v>3365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3323</v>
      </c>
      <c r="B5748" s="63" t="s">
        <v>3381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3324</v>
      </c>
      <c r="B5749" s="63" t="s">
        <v>3378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3325</v>
      </c>
      <c r="B5750" s="63" t="s">
        <v>3393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3326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3327</v>
      </c>
      <c r="B5752" s="63" t="s">
        <v>3394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3328</v>
      </c>
      <c r="B5753" s="63" t="s">
        <v>3373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3329</v>
      </c>
      <c r="B5754" s="63" t="s">
        <v>3367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3330</v>
      </c>
      <c r="B5755" s="63" t="s">
        <v>3374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3331</v>
      </c>
      <c r="B5756" s="63" t="s">
        <v>3371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3332</v>
      </c>
      <c r="B5757" s="63" t="s">
        <v>3382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3333</v>
      </c>
      <c r="B5758" s="63" t="s">
        <v>3377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3334</v>
      </c>
      <c r="B5759" s="277" t="s">
        <v>3364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3335</v>
      </c>
      <c r="B5760" s="63" t="s">
        <v>3379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3336</v>
      </c>
      <c r="B5761" s="63" t="s">
        <v>3398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3337</v>
      </c>
      <c r="B5762" s="63" t="s">
        <v>3368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4128</v>
      </c>
      <c r="B5763" s="63" t="s">
        <v>3375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4129</v>
      </c>
      <c r="B5764" s="63" t="s">
        <v>3396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4130</v>
      </c>
      <c r="B5765" s="63" t="s">
        <v>3380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2497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0">SUM(E5772:J5772)</f>
        <v>1560.3999999999949</v>
      </c>
      <c r="O5772" t="s">
        <v>282</v>
      </c>
      <c r="Q5772" s="119"/>
      <c r="R5772" s="3" t="s">
        <v>2498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0"/>
        <v>1363.7999999999986</v>
      </c>
      <c r="O5773" t="s">
        <v>301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0"/>
        <v>1328.8999999999985</v>
      </c>
      <c r="O5774" t="s">
        <v>293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0"/>
        <v>1295.0999999999999</v>
      </c>
      <c r="O5775" t="s">
        <v>288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0"/>
        <v>1270.750000000005</v>
      </c>
      <c r="O5776" t="s">
        <v>282</v>
      </c>
      <c r="Q5776" s="362"/>
      <c r="R5776" s="216" t="s">
        <v>2498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0"/>
        <v>1263.5999999999992</v>
      </c>
      <c r="O5777" t="s">
        <v>298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0"/>
        <v>1156.1999999999994</v>
      </c>
      <c r="O5778" t="s">
        <v>294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0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0"/>
        <v>1118.3999999999928</v>
      </c>
      <c r="O5780" t="s">
        <v>283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0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0"/>
        <v>1037.7000000000021</v>
      </c>
      <c r="O5782" t="s">
        <v>285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0"/>
        <v>1029.5999999999992</v>
      </c>
      <c r="O5783" t="s">
        <v>293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0"/>
        <v>1011.8000000000008</v>
      </c>
      <c r="O5784" t="s">
        <v>289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0"/>
        <v>976.6000000000015</v>
      </c>
      <c r="O5785" t="s">
        <v>298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0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0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0"/>
        <v>889.69999999999709</v>
      </c>
      <c r="O5788" t="s">
        <v>301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0"/>
        <v>878.40000000000146</v>
      </c>
      <c r="O5789" t="s">
        <v>283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2007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0"/>
        <v>862.49999999999636</v>
      </c>
      <c r="O5790" t="s">
        <v>284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0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2006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0"/>
        <v>858</v>
      </c>
      <c r="O5792" t="s">
        <v>285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0"/>
        <v>840.00000000000364</v>
      </c>
      <c r="O5793" t="s">
        <v>288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0"/>
        <v>813.60000000000582</v>
      </c>
      <c r="O5794" t="s">
        <v>289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0"/>
        <v>812.39999999999418</v>
      </c>
      <c r="O5795" t="s">
        <v>294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0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0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2017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0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2005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0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2003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0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0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0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0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0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0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0"/>
        <v>698.29999999999563</v>
      </c>
      <c r="S5806" s="365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0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0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0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0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0"/>
        <v>689.5</v>
      </c>
      <c r="Q5811" s="362"/>
      <c r="R5811" s="119"/>
      <c r="S5811" s="365"/>
      <c r="T5811" s="119"/>
      <c r="U5811" s="119"/>
    </row>
    <row r="5812" spans="1:21" ht="15">
      <c r="A5812" s="28" t="s">
        <v>750</v>
      </c>
      <c r="B5812" s="277" t="s">
        <v>2010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0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0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0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0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761</v>
      </c>
      <c r="B5816" s="277" t="s">
        <v>2008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0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50"/>
        <v>659</v>
      </c>
      <c r="O5817" t="s">
        <v>284</v>
      </c>
      <c r="Q5817" s="366"/>
      <c r="R5817" s="119"/>
      <c r="S5817" s="365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0"/>
        <v>651.99999999999636</v>
      </c>
      <c r="S5818" s="365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0"/>
        <v>647.79999999999927</v>
      </c>
      <c r="S5819" s="361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0"/>
        <v>647.20000000000073</v>
      </c>
      <c r="S5820" s="365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0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0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0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0"/>
        <v>634.5</v>
      </c>
      <c r="S5824" s="365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0"/>
        <v>633.19999999999527</v>
      </c>
      <c r="S5825" s="365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0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0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797</v>
      </c>
      <c r="B5828" s="277" t="s">
        <v>2001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0"/>
        <v>609</v>
      </c>
      <c r="Q5828" s="119"/>
      <c r="R5828" s="119"/>
      <c r="S5828" s="363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0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0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0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0"/>
        <v>579.30000000000655</v>
      </c>
      <c r="S5832" s="365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0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0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0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1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1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1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1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1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1"/>
        <v>449.89999999999782</v>
      </c>
      <c r="S5841" s="361"/>
      <c r="T5841" s="119"/>
      <c r="U5841" s="119"/>
    </row>
    <row r="5842" spans="1:21" ht="15">
      <c r="A5842" s="28" t="s">
        <v>906</v>
      </c>
      <c r="B5842" s="277" t="s">
        <v>2009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1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1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908</v>
      </c>
      <c r="B5844" s="277" t="s">
        <v>2002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1"/>
        <v>374.30000000000291</v>
      </c>
      <c r="Q5844" s="362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51"/>
        <v>307.8</v>
      </c>
      <c r="Q5845" s="362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51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51"/>
        <v>241.9</v>
      </c>
      <c r="Q5847" s="366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51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51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51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51"/>
        <v>0</v>
      </c>
      <c r="Q5851" s="366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51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51"/>
        <v>0</v>
      </c>
      <c r="Q5853" s="362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51"/>
        <v>0</v>
      </c>
      <c r="Q5854" s="366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51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51"/>
        <v>0</v>
      </c>
      <c r="Q5856" s="360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51"/>
        <v>0</v>
      </c>
      <c r="Q5857" s="366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51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51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2500</v>
      </c>
    </row>
    <row r="5873" spans="1:2" ht="14.25">
      <c r="A5873" s="28" t="s">
        <v>3314</v>
      </c>
      <c r="B5873" s="63" t="s">
        <v>3376</v>
      </c>
    </row>
    <row r="5874" spans="1:2" ht="14.25">
      <c r="A5874" s="28" t="s">
        <v>3315</v>
      </c>
      <c r="B5874" s="63" t="s">
        <v>3370</v>
      </c>
    </row>
    <row r="5875" spans="1:2" ht="14.25">
      <c r="A5875" s="28" t="s">
        <v>3316</v>
      </c>
      <c r="B5875" s="63" t="s">
        <v>3369</v>
      </c>
    </row>
    <row r="5876" spans="1:2" ht="14.25">
      <c r="A5876" s="28" t="s">
        <v>3317</v>
      </c>
      <c r="B5876" s="63" t="s">
        <v>3385</v>
      </c>
    </row>
    <row r="5877" spans="1:2" ht="14.25">
      <c r="A5877" s="28" t="s">
        <v>3318</v>
      </c>
      <c r="B5877" s="63" t="s">
        <v>3384</v>
      </c>
    </row>
    <row r="5878" spans="1:2" ht="14.25">
      <c r="A5878" s="28" t="s">
        <v>3319</v>
      </c>
      <c r="B5878" s="63" t="s">
        <v>3372</v>
      </c>
    </row>
    <row r="5879" spans="1:2" ht="14.25">
      <c r="A5879" s="28" t="s">
        <v>3320</v>
      </c>
      <c r="B5879" s="63" t="s">
        <v>3366</v>
      </c>
    </row>
    <row r="5880" spans="1:2" ht="14.25">
      <c r="A5880" s="28" t="s">
        <v>3321</v>
      </c>
      <c r="B5880" s="63" t="s">
        <v>3397</v>
      </c>
    </row>
    <row r="5881" spans="1:2" ht="14.25">
      <c r="A5881" s="28" t="s">
        <v>3322</v>
      </c>
      <c r="B5881" s="277" t="s">
        <v>3365</v>
      </c>
    </row>
    <row r="5882" spans="1:2" ht="14.25">
      <c r="A5882" s="28" t="s">
        <v>3323</v>
      </c>
      <c r="B5882" s="63" t="s">
        <v>3381</v>
      </c>
    </row>
    <row r="5883" spans="1:2" ht="14.25">
      <c r="A5883" s="28" t="s">
        <v>3324</v>
      </c>
      <c r="B5883" s="63" t="s">
        <v>3378</v>
      </c>
    </row>
    <row r="5884" spans="1:2" ht="14.25">
      <c r="A5884" s="28" t="s">
        <v>3325</v>
      </c>
      <c r="B5884" s="63" t="s">
        <v>3393</v>
      </c>
    </row>
    <row r="5885" spans="1:2" ht="14.25">
      <c r="A5885" s="28" t="s">
        <v>3326</v>
      </c>
      <c r="B5885" s="63" t="s">
        <v>180</v>
      </c>
    </row>
    <row r="5886" spans="1:2" ht="14.25">
      <c r="A5886" s="28" t="s">
        <v>3327</v>
      </c>
      <c r="B5886" s="63" t="s">
        <v>3394</v>
      </c>
    </row>
    <row r="5887" spans="1:2" ht="14.25">
      <c r="A5887" s="28" t="s">
        <v>3328</v>
      </c>
      <c r="B5887" s="63" t="s">
        <v>3373</v>
      </c>
    </row>
    <row r="5888" spans="1:2" ht="14.25">
      <c r="A5888" s="28" t="s">
        <v>3329</v>
      </c>
      <c r="B5888" s="63" t="s">
        <v>3367</v>
      </c>
    </row>
    <row r="5889" spans="1:2" ht="14.25">
      <c r="A5889" s="28" t="s">
        <v>3330</v>
      </c>
      <c r="B5889" s="63" t="s">
        <v>3374</v>
      </c>
    </row>
    <row r="5890" spans="1:2" ht="14.25">
      <c r="A5890" s="28" t="s">
        <v>3331</v>
      </c>
      <c r="B5890" s="63" t="s">
        <v>3371</v>
      </c>
    </row>
    <row r="5891" spans="1:2" ht="14.25">
      <c r="A5891" s="28" t="s">
        <v>3332</v>
      </c>
      <c r="B5891" s="63" t="s">
        <v>3382</v>
      </c>
    </row>
    <row r="5892" spans="1:2" ht="14.25">
      <c r="A5892" s="28" t="s">
        <v>3333</v>
      </c>
      <c r="B5892" s="63" t="s">
        <v>3377</v>
      </c>
    </row>
    <row r="5893" spans="1:2" ht="14.25">
      <c r="A5893" s="28" t="s">
        <v>3334</v>
      </c>
      <c r="B5893" s="277" t="s">
        <v>3364</v>
      </c>
    </row>
    <row r="5894" spans="1:2" ht="14.25">
      <c r="A5894" s="28" t="s">
        <v>3335</v>
      </c>
      <c r="B5894" s="63" t="s">
        <v>3379</v>
      </c>
    </row>
    <row r="5895" spans="1:2" ht="14.25">
      <c r="A5895" s="28" t="s">
        <v>3336</v>
      </c>
      <c r="B5895" s="63" t="s">
        <v>3398</v>
      </c>
    </row>
    <row r="5896" spans="1:2" ht="14.25">
      <c r="A5896" s="28" t="s">
        <v>3337</v>
      </c>
      <c r="B5896" s="63" t="s">
        <v>3368</v>
      </c>
    </row>
    <row r="5897" spans="1:2" ht="14.25">
      <c r="A5897" s="28" t="s">
        <v>4128</v>
      </c>
      <c r="B5897" s="63" t="s">
        <v>3375</v>
      </c>
    </row>
    <row r="5898" spans="1:2" ht="14.25">
      <c r="A5898" s="28" t="s">
        <v>4129</v>
      </c>
      <c r="B5898" s="63" t="s">
        <v>3396</v>
      </c>
    </row>
    <row r="5899" spans="1:2" ht="14.25">
      <c r="A5899" s="28" t="s">
        <v>4130</v>
      </c>
      <c r="B5899" s="63" t="s">
        <v>3380</v>
      </c>
    </row>
  </sheetData>
  <sortState xmlns:xlrd2="http://schemas.microsoft.com/office/spreadsheetml/2017/richdata2" ref="B3226:S3353">
    <sortCondition descending="1" ref="N3226:N335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431" zoomScaleNormal="100" workbookViewId="0">
      <selection activeCell="B444" sqref="B444:G453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5" t="s">
        <v>3366</v>
      </c>
      <c r="Q3" s="1">
        <v>2023</v>
      </c>
      <c r="R3" t="s">
        <v>202</v>
      </c>
      <c r="V3" s="1" t="s">
        <v>814</v>
      </c>
      <c r="W3" s="10">
        <v>1446.5999999999967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815</v>
      </c>
      <c r="W4" s="10">
        <v>1366.8000000000011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3371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6" t="s">
        <v>2017</v>
      </c>
      <c r="Q5" s="1">
        <v>2023</v>
      </c>
      <c r="R5" t="s">
        <v>202</v>
      </c>
      <c r="V5" s="1" t="s">
        <v>816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376" t="s">
        <v>800</v>
      </c>
      <c r="Q6" s="1">
        <v>2023</v>
      </c>
      <c r="R6" t="s">
        <v>202</v>
      </c>
      <c r="V6" s="1" t="s">
        <v>880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3382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814</v>
      </c>
      <c r="W7" s="10">
        <v>1326.900000000001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35" t="s">
        <v>778</v>
      </c>
      <c r="Q8" s="1">
        <v>2023</v>
      </c>
      <c r="R8" t="s">
        <v>202</v>
      </c>
      <c r="V8" s="1" t="s">
        <v>881</v>
      </c>
      <c r="W8" s="10">
        <v>1321.2999999999993</v>
      </c>
      <c r="X8" s="116"/>
      <c r="Y8" s="18" t="s">
        <v>8</v>
      </c>
      <c r="Z8" s="376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815</v>
      </c>
      <c r="W9" s="10">
        <v>1317.2000000000007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3380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814</v>
      </c>
      <c r="W10" s="10">
        <v>1309.5999999999999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220" t="s">
        <v>1653</v>
      </c>
      <c r="Q11" s="1">
        <v>2021</v>
      </c>
      <c r="R11" t="s">
        <v>187</v>
      </c>
      <c r="V11" s="1" t="s">
        <v>815</v>
      </c>
      <c r="W11" s="10">
        <v>1307.6999999999994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3380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816</v>
      </c>
      <c r="W12" s="10">
        <v>1299.6999999999989</v>
      </c>
      <c r="X12" s="116"/>
      <c r="Y12" s="18" t="s">
        <v>16</v>
      </c>
      <c r="Z12" s="376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3382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882</v>
      </c>
      <c r="W13" s="10">
        <v>1288.0000000000018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220" t="s">
        <v>1661</v>
      </c>
      <c r="Q14" s="1">
        <v>2021</v>
      </c>
      <c r="R14" t="s">
        <v>187</v>
      </c>
      <c r="V14" s="1" t="s">
        <v>880</v>
      </c>
      <c r="W14" s="10">
        <v>1284.7000000000016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51" t="s">
        <v>778</v>
      </c>
      <c r="Q15" s="1">
        <v>2023</v>
      </c>
      <c r="R15" t="s">
        <v>2206</v>
      </c>
      <c r="V15" s="1" t="s">
        <v>814</v>
      </c>
      <c r="W15" s="10">
        <v>1284.7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35" t="s">
        <v>733</v>
      </c>
      <c r="Q16" s="1">
        <v>2023</v>
      </c>
      <c r="R16" t="s">
        <v>202</v>
      </c>
      <c r="V16" s="1" t="s">
        <v>883</v>
      </c>
      <c r="W16" s="10">
        <v>1283.600000000004</v>
      </c>
      <c r="X16" s="116"/>
      <c r="Y16" s="18" t="s">
        <v>24</v>
      </c>
      <c r="Z16" s="376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1661</v>
      </c>
      <c r="Q17" s="1">
        <v>2022</v>
      </c>
      <c r="R17" t="s">
        <v>187</v>
      </c>
      <c r="V17" s="1" t="s">
        <v>816</v>
      </c>
      <c r="W17" s="10">
        <v>1278.5999999999995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1655</v>
      </c>
      <c r="Q18" s="1">
        <v>2023</v>
      </c>
      <c r="R18" t="s">
        <v>202</v>
      </c>
      <c r="V18" s="1" t="s">
        <v>884</v>
      </c>
      <c r="W18" s="10">
        <v>1276.4000000000033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76" t="s">
        <v>779</v>
      </c>
      <c r="Q19" s="1">
        <v>2023</v>
      </c>
      <c r="R19" t="s">
        <v>202</v>
      </c>
      <c r="V19" s="1" t="s">
        <v>885</v>
      </c>
      <c r="W19" s="10">
        <v>1274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376" t="s">
        <v>2007</v>
      </c>
      <c r="Q20" s="1">
        <v>2023</v>
      </c>
      <c r="R20" t="s">
        <v>175</v>
      </c>
      <c r="V20" s="1" t="s">
        <v>814</v>
      </c>
      <c r="W20" s="10">
        <v>1273.1999999999998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881</v>
      </c>
      <c r="W21" s="10">
        <v>1257.5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880</v>
      </c>
      <c r="W22" s="10">
        <v>1256.2000000000003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35" t="s">
        <v>749</v>
      </c>
      <c r="Q23" s="1">
        <v>2023</v>
      </c>
      <c r="R23" t="s">
        <v>202</v>
      </c>
      <c r="V23" s="1" t="s">
        <v>886</v>
      </c>
      <c r="W23" s="10">
        <v>1249.4999999999945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35" t="s">
        <v>796</v>
      </c>
      <c r="Q24" s="1">
        <v>2021</v>
      </c>
      <c r="R24" t="s">
        <v>187</v>
      </c>
      <c r="V24" s="1" t="s">
        <v>882</v>
      </c>
      <c r="W24" s="10">
        <v>1246.5000000000009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5" t="s">
        <v>764</v>
      </c>
      <c r="Q25" s="1">
        <v>2023</v>
      </c>
      <c r="R25" t="s">
        <v>202</v>
      </c>
      <c r="V25" s="1" t="s">
        <v>937</v>
      </c>
      <c r="W25" s="10">
        <v>1240.2999999999993</v>
      </c>
      <c r="X25" s="116"/>
      <c r="Y25" s="18" t="s">
        <v>146</v>
      </c>
      <c r="Z25" s="376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883</v>
      </c>
      <c r="W26" s="10">
        <v>1229.8000000000002</v>
      </c>
      <c r="X26" s="116"/>
      <c r="Y26" s="18" t="s">
        <v>147</v>
      </c>
      <c r="Z26" s="376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6" t="s">
        <v>783</v>
      </c>
      <c r="Q27" s="1">
        <v>2023</v>
      </c>
      <c r="R27" t="s">
        <v>202</v>
      </c>
      <c r="V27" s="1" t="s">
        <v>938</v>
      </c>
      <c r="W27" s="10">
        <v>1226.1999999999971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814</v>
      </c>
      <c r="W28" s="10">
        <v>1225.5</v>
      </c>
      <c r="X28" s="116"/>
      <c r="Y28" s="18" t="s">
        <v>157</v>
      </c>
      <c r="Z28" s="376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2206</v>
      </c>
      <c r="V29" s="1" t="s">
        <v>814</v>
      </c>
      <c r="W29" s="10">
        <v>1225.2</v>
      </c>
      <c r="X29" s="116"/>
      <c r="Y29" s="18" t="s">
        <v>159</v>
      </c>
      <c r="Z29" s="376" t="s">
        <v>2007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814</v>
      </c>
      <c r="W30" s="10">
        <v>1219.2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884</v>
      </c>
      <c r="W31" s="10">
        <v>1218.7000000000003</v>
      </c>
      <c r="X31" s="116"/>
      <c r="Y31" s="18" t="s">
        <v>161</v>
      </c>
      <c r="Z31" s="376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6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220" t="s">
        <v>1662</v>
      </c>
      <c r="Q32" s="1">
        <v>2021</v>
      </c>
      <c r="R32" t="s">
        <v>187</v>
      </c>
      <c r="V32" s="1" t="s">
        <v>885</v>
      </c>
      <c r="W32" s="10">
        <v>1215.9000000000001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6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755</v>
      </c>
      <c r="Q33" s="1">
        <v>2021</v>
      </c>
      <c r="R33" t="s">
        <v>187</v>
      </c>
      <c r="V33" s="1" t="s">
        <v>886</v>
      </c>
      <c r="W33" s="10">
        <v>1214.8000000000006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6" t="s">
        <v>2022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6" t="s">
        <v>2005</v>
      </c>
      <c r="Q34" s="1">
        <v>2023</v>
      </c>
      <c r="R34" t="s">
        <v>175</v>
      </c>
      <c r="V34" s="1" t="s">
        <v>815</v>
      </c>
      <c r="W34" s="10">
        <v>1211.0999999999985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5" t="s">
        <v>142</v>
      </c>
      <c r="Q35" s="1">
        <v>2023</v>
      </c>
      <c r="R35" t="s">
        <v>202</v>
      </c>
      <c r="V35" s="1" t="s">
        <v>939</v>
      </c>
      <c r="W35" s="10">
        <v>1209.5999999999967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3380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220" t="s">
        <v>1660</v>
      </c>
      <c r="Q36" s="1">
        <v>2022</v>
      </c>
      <c r="R36" t="s">
        <v>187</v>
      </c>
      <c r="V36" s="1" t="s">
        <v>881</v>
      </c>
      <c r="W36" s="10">
        <v>1204.4000000000001</v>
      </c>
      <c r="X36" s="116"/>
      <c r="Y36" s="18" t="s">
        <v>278</v>
      </c>
      <c r="Z36" s="376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6" t="s">
        <v>2017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220" t="s">
        <v>749</v>
      </c>
      <c r="Q37" s="1">
        <v>2019</v>
      </c>
      <c r="R37" t="s">
        <v>202</v>
      </c>
      <c r="V37" s="1" t="s">
        <v>814</v>
      </c>
      <c r="W37" s="10">
        <v>1202.0000000000018</v>
      </c>
      <c r="X37" s="116"/>
      <c r="Y37" s="18" t="s">
        <v>735</v>
      </c>
      <c r="Z37" s="376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376" t="s">
        <v>2007</v>
      </c>
      <c r="Q38" s="1">
        <v>2021</v>
      </c>
      <c r="R38" t="s">
        <v>187</v>
      </c>
      <c r="V38" s="1" t="s">
        <v>937</v>
      </c>
      <c r="W38" s="10">
        <v>1195.8000000000002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6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778</v>
      </c>
      <c r="Q39" s="1">
        <v>2021</v>
      </c>
      <c r="R39" t="s">
        <v>187</v>
      </c>
      <c r="V39" s="1" t="s">
        <v>938</v>
      </c>
      <c r="W39" s="10">
        <v>1195.2000000000003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3382</v>
      </c>
      <c r="E40" s="1">
        <v>2023</v>
      </c>
      <c r="F40" t="s">
        <v>3527</v>
      </c>
      <c r="J40" s="1" t="s">
        <v>814</v>
      </c>
      <c r="K40" s="10">
        <v>742.9</v>
      </c>
      <c r="L40" s="116"/>
      <c r="M40" s="18" t="s">
        <v>739</v>
      </c>
      <c r="N40" s="376" t="s">
        <v>800</v>
      </c>
      <c r="Q40" s="1">
        <v>2023</v>
      </c>
      <c r="R40" t="s">
        <v>175</v>
      </c>
      <c r="V40" s="1" t="s">
        <v>816</v>
      </c>
      <c r="W40" s="10">
        <v>1192.9000000000001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6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35" t="s">
        <v>154</v>
      </c>
      <c r="Q41" s="1">
        <v>2021</v>
      </c>
      <c r="R41" t="s">
        <v>187</v>
      </c>
      <c r="V41" s="1" t="s">
        <v>939</v>
      </c>
      <c r="W41" s="10">
        <v>1189.7999999999997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76" t="s">
        <v>2156</v>
      </c>
      <c r="Q42" s="1">
        <v>2022</v>
      </c>
      <c r="R42" t="s">
        <v>187</v>
      </c>
      <c r="V42" s="1" t="s">
        <v>882</v>
      </c>
      <c r="W42" s="10">
        <v>1188.4999999999995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220" t="s">
        <v>1659</v>
      </c>
      <c r="Q43" s="1">
        <v>2021</v>
      </c>
      <c r="R43" t="s">
        <v>187</v>
      </c>
      <c r="V43" s="1" t="s">
        <v>940</v>
      </c>
      <c r="W43" s="10">
        <v>1186.2000000000012</v>
      </c>
      <c r="X43" s="116"/>
      <c r="Y43" s="18" t="s">
        <v>750</v>
      </c>
      <c r="Z43" s="376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779</v>
      </c>
      <c r="Q44" s="1">
        <v>2022</v>
      </c>
      <c r="R44" t="s">
        <v>187</v>
      </c>
      <c r="V44" s="1" t="s">
        <v>883</v>
      </c>
      <c r="W44" s="10">
        <v>1186.1999999999985</v>
      </c>
      <c r="X44" s="116"/>
      <c r="Y44" s="18" t="s">
        <v>751</v>
      </c>
      <c r="Z44" s="376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1789</v>
      </c>
      <c r="K45" s="10">
        <v>734.89999999999986</v>
      </c>
      <c r="L45" s="116"/>
      <c r="M45" s="18" t="s">
        <v>754</v>
      </c>
      <c r="N45" s="51" t="s">
        <v>31</v>
      </c>
      <c r="Q45" s="1">
        <v>2018</v>
      </c>
      <c r="R45" t="s">
        <v>202</v>
      </c>
      <c r="V45" s="1" t="s">
        <v>814</v>
      </c>
      <c r="W45" s="10">
        <v>1184.7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3398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35" t="s">
        <v>17</v>
      </c>
      <c r="Q46" s="1">
        <v>2022</v>
      </c>
      <c r="R46" t="s">
        <v>202</v>
      </c>
      <c r="V46" s="1" t="s">
        <v>814</v>
      </c>
      <c r="W46" s="10">
        <v>1180.5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6" t="s">
        <v>2001</v>
      </c>
      <c r="E47" s="1">
        <v>2021</v>
      </c>
      <c r="F47" t="s">
        <v>186</v>
      </c>
      <c r="J47" s="1" t="s">
        <v>1790</v>
      </c>
      <c r="K47" s="10">
        <v>733.60000000000014</v>
      </c>
      <c r="L47" s="116"/>
      <c r="M47" s="18" t="s">
        <v>761</v>
      </c>
      <c r="N47" s="220" t="s">
        <v>1662</v>
      </c>
      <c r="Q47" s="1">
        <v>2023</v>
      </c>
      <c r="R47" t="s">
        <v>202</v>
      </c>
      <c r="V47" s="1" t="s">
        <v>940</v>
      </c>
      <c r="W47" s="10">
        <v>1174.8999999999996</v>
      </c>
      <c r="X47" s="116"/>
      <c r="Y47" s="18" t="s">
        <v>761</v>
      </c>
      <c r="Z47" s="376" t="s">
        <v>2027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6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376" t="s">
        <v>15</v>
      </c>
      <c r="Q48" s="1">
        <v>2021</v>
      </c>
      <c r="R48" t="s">
        <v>187</v>
      </c>
      <c r="V48" s="1" t="s">
        <v>942</v>
      </c>
      <c r="W48" s="10">
        <v>1174.2999999999997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1791</v>
      </c>
      <c r="K49" s="10">
        <v>728.50000000000023</v>
      </c>
      <c r="L49" s="116"/>
      <c r="M49" s="18" t="s">
        <v>766</v>
      </c>
      <c r="N49" s="376" t="s">
        <v>1647</v>
      </c>
      <c r="Q49" s="1">
        <v>2022</v>
      </c>
      <c r="R49" t="s">
        <v>2206</v>
      </c>
      <c r="V49" s="1" t="s">
        <v>815</v>
      </c>
      <c r="W49" s="10">
        <v>1171.8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6" t="s">
        <v>6</v>
      </c>
      <c r="E50" s="1">
        <v>2021</v>
      </c>
      <c r="F50" t="s">
        <v>186</v>
      </c>
      <c r="J50" s="1" t="s">
        <v>1792</v>
      </c>
      <c r="K50" s="10">
        <v>726.99999999999977</v>
      </c>
      <c r="L50" s="116"/>
      <c r="M50" s="18" t="s">
        <v>767</v>
      </c>
      <c r="N50" s="51" t="s">
        <v>155</v>
      </c>
      <c r="Q50" s="1">
        <v>2023</v>
      </c>
      <c r="R50" t="s">
        <v>2206</v>
      </c>
      <c r="V50" s="1" t="s">
        <v>815</v>
      </c>
      <c r="W50" s="10">
        <v>1163.0999999999999</v>
      </c>
      <c r="X50" s="116"/>
      <c r="Y50" s="18" t="s">
        <v>767</v>
      </c>
      <c r="Z50" s="376" t="s">
        <v>2009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6" t="s">
        <v>2017</v>
      </c>
      <c r="Q51" s="1">
        <v>2021</v>
      </c>
      <c r="R51" t="s">
        <v>187</v>
      </c>
      <c r="V51" s="1" t="s">
        <v>941</v>
      </c>
      <c r="W51" s="10">
        <v>1162.1999999999998</v>
      </c>
      <c r="X51" s="116"/>
      <c r="Y51" s="18" t="s">
        <v>773</v>
      </c>
      <c r="Z51" s="376" t="s">
        <v>2028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6" t="s">
        <v>2022</v>
      </c>
      <c r="E52" s="1">
        <v>2023</v>
      </c>
      <c r="F52" t="s">
        <v>3527</v>
      </c>
      <c r="J52" s="1" t="s">
        <v>815</v>
      </c>
      <c r="K52" s="10">
        <v>723.2</v>
      </c>
      <c r="L52" s="116"/>
      <c r="M52" s="18" t="s">
        <v>781</v>
      </c>
      <c r="N52" s="220" t="s">
        <v>1647</v>
      </c>
      <c r="Q52" s="1">
        <v>2023</v>
      </c>
      <c r="R52" t="s">
        <v>202</v>
      </c>
      <c r="V52" s="1" t="s">
        <v>942</v>
      </c>
      <c r="W52" s="10">
        <v>1160.1000000000004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1793</v>
      </c>
      <c r="K53" s="10">
        <v>721.19999999999982</v>
      </c>
      <c r="L53" s="116"/>
      <c r="M53" s="18" t="s">
        <v>785</v>
      </c>
      <c r="N53" s="51" t="s">
        <v>2001</v>
      </c>
      <c r="Q53" s="1">
        <v>2021</v>
      </c>
      <c r="R53" t="s">
        <v>195</v>
      </c>
      <c r="V53" s="1" t="s">
        <v>814</v>
      </c>
      <c r="W53" s="10">
        <v>1159</v>
      </c>
      <c r="X53" s="116"/>
      <c r="Y53" s="18" t="s">
        <v>785</v>
      </c>
      <c r="Z53" s="376" t="s">
        <v>2001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2017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5" t="s">
        <v>746</v>
      </c>
      <c r="Q54" s="1">
        <v>2023</v>
      </c>
      <c r="R54" t="s">
        <v>175</v>
      </c>
      <c r="V54" s="1" t="s">
        <v>880</v>
      </c>
      <c r="W54" s="10">
        <v>1156.400000000001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6" t="s">
        <v>39</v>
      </c>
      <c r="E55" s="1">
        <v>2021</v>
      </c>
      <c r="F55" t="s">
        <v>186</v>
      </c>
      <c r="J55" s="1" t="s">
        <v>1794</v>
      </c>
      <c r="K55" s="10">
        <v>720.10000000000036</v>
      </c>
      <c r="L55" s="116"/>
      <c r="M55" s="18" t="s">
        <v>787</v>
      </c>
      <c r="N55" s="376" t="s">
        <v>11</v>
      </c>
      <c r="Q55" s="1">
        <v>2023</v>
      </c>
      <c r="R55" t="s">
        <v>2206</v>
      </c>
      <c r="V55" s="1" t="s">
        <v>816</v>
      </c>
      <c r="W55" s="10">
        <v>1155.0999999999999</v>
      </c>
      <c r="X55" s="116"/>
      <c r="Y55" s="18" t="s">
        <v>787</v>
      </c>
      <c r="Z55" s="406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1795</v>
      </c>
      <c r="K56" s="10">
        <v>719.50000000000045</v>
      </c>
      <c r="L56" s="116"/>
      <c r="M56" s="18" t="s">
        <v>793</v>
      </c>
      <c r="N56" s="51" t="s">
        <v>11</v>
      </c>
      <c r="Q56" s="1">
        <v>2019</v>
      </c>
      <c r="R56" t="s">
        <v>2206</v>
      </c>
      <c r="V56" s="1" t="s">
        <v>814</v>
      </c>
      <c r="W56" s="10">
        <v>1153.2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3373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35" t="s">
        <v>748</v>
      </c>
      <c r="Q57" s="1">
        <v>2021</v>
      </c>
      <c r="R57" t="s">
        <v>187</v>
      </c>
      <c r="V57" s="1" t="s">
        <v>943</v>
      </c>
      <c r="W57" s="10">
        <v>1147.0999999999999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6" t="s">
        <v>23</v>
      </c>
      <c r="E58" s="1">
        <v>2021</v>
      </c>
      <c r="F58" t="s">
        <v>186</v>
      </c>
      <c r="J58" s="1" t="s">
        <v>1796</v>
      </c>
      <c r="K58" s="10">
        <v>715.0499999999995</v>
      </c>
      <c r="L58" s="116"/>
      <c r="M58" s="18" t="s">
        <v>795</v>
      </c>
      <c r="N58" s="35" t="s">
        <v>783</v>
      </c>
      <c r="Q58" s="1">
        <v>2021</v>
      </c>
      <c r="R58" t="s">
        <v>187</v>
      </c>
      <c r="V58" s="1" t="s">
        <v>944</v>
      </c>
      <c r="W58" s="10">
        <v>1146.5999999999999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5" t="s">
        <v>783</v>
      </c>
      <c r="Q59" s="1">
        <v>2022</v>
      </c>
      <c r="R59" t="s">
        <v>187</v>
      </c>
      <c r="V59" s="1" t="s">
        <v>884</v>
      </c>
      <c r="W59" s="10">
        <v>1145.2999999999993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1797</v>
      </c>
      <c r="K60" s="10">
        <v>713</v>
      </c>
      <c r="L60" s="116"/>
      <c r="M60" s="18" t="s">
        <v>798</v>
      </c>
      <c r="N60" s="376" t="s">
        <v>2001</v>
      </c>
      <c r="Q60" s="1">
        <v>2022</v>
      </c>
      <c r="R60" t="s">
        <v>187</v>
      </c>
      <c r="V60" s="1" t="s">
        <v>885</v>
      </c>
      <c r="W60" s="10">
        <v>1143.699999999998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6" t="s">
        <v>11</v>
      </c>
      <c r="E61" s="1">
        <v>2021</v>
      </c>
      <c r="F61" t="s">
        <v>186</v>
      </c>
      <c r="J61" s="1" t="s">
        <v>1798</v>
      </c>
      <c r="K61" s="10">
        <v>711.69999999999936</v>
      </c>
      <c r="L61" s="116"/>
      <c r="M61" s="18" t="s">
        <v>799</v>
      </c>
      <c r="N61" s="220" t="s">
        <v>1656</v>
      </c>
      <c r="Q61" s="1">
        <v>2021</v>
      </c>
      <c r="R61" t="s">
        <v>187</v>
      </c>
      <c r="V61" s="1" t="s">
        <v>945</v>
      </c>
      <c r="W61" s="10">
        <v>1142.5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771</v>
      </c>
      <c r="Q62" s="1">
        <v>2021</v>
      </c>
      <c r="R62" t="s">
        <v>187</v>
      </c>
      <c r="V62" s="1" t="s">
        <v>946</v>
      </c>
      <c r="W62" s="10">
        <v>1141.0999999999995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220" t="s">
        <v>1647</v>
      </c>
      <c r="Q63" s="1">
        <v>2022</v>
      </c>
      <c r="R63" t="s">
        <v>187</v>
      </c>
      <c r="V63" s="1" t="s">
        <v>886</v>
      </c>
      <c r="W63" s="10">
        <v>1140.5000000000018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779</v>
      </c>
      <c r="Q64" s="1">
        <v>2021</v>
      </c>
      <c r="R64" t="s">
        <v>187</v>
      </c>
      <c r="V64" s="1" t="s">
        <v>950</v>
      </c>
      <c r="W64" s="10">
        <v>1140.4000000000015</v>
      </c>
      <c r="X64" s="116"/>
      <c r="Y64" s="18" t="s">
        <v>897</v>
      </c>
      <c r="Z64" s="406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1799</v>
      </c>
      <c r="K65" s="10">
        <v>710.79999999999927</v>
      </c>
      <c r="L65" s="116"/>
      <c r="M65" s="18" t="s">
        <v>898</v>
      </c>
      <c r="N65" s="220" t="s">
        <v>1654</v>
      </c>
      <c r="Q65" s="1">
        <v>2022</v>
      </c>
      <c r="R65" t="s">
        <v>187</v>
      </c>
      <c r="V65" s="1" t="s">
        <v>937</v>
      </c>
      <c r="W65" s="10">
        <v>1137.5999999999999</v>
      </c>
      <c r="X65" s="116"/>
      <c r="Y65" s="18" t="s">
        <v>898</v>
      </c>
      <c r="Z65" s="376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6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6" t="s">
        <v>779</v>
      </c>
      <c r="Q66" s="1">
        <v>2023</v>
      </c>
      <c r="R66" t="s">
        <v>2206</v>
      </c>
      <c r="V66" s="1" t="s">
        <v>880</v>
      </c>
      <c r="W66" s="10">
        <v>1136.0999999999999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3369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376" t="s">
        <v>6</v>
      </c>
      <c r="Q67" s="1">
        <v>2021</v>
      </c>
      <c r="R67" t="s">
        <v>187</v>
      </c>
      <c r="V67" s="1" t="s">
        <v>947</v>
      </c>
      <c r="W67" s="10">
        <v>1133.0999999999995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3369</v>
      </c>
      <c r="E68" s="1">
        <v>2023</v>
      </c>
      <c r="F68" t="s">
        <v>3527</v>
      </c>
      <c r="J68" s="1" t="s">
        <v>816</v>
      </c>
      <c r="K68" s="10">
        <v>707.8</v>
      </c>
      <c r="L68" s="116"/>
      <c r="M68" s="18" t="s">
        <v>901</v>
      </c>
      <c r="N68" s="51" t="s">
        <v>154</v>
      </c>
      <c r="Q68" s="1">
        <v>2020</v>
      </c>
      <c r="R68" t="s">
        <v>201</v>
      </c>
      <c r="V68" s="1" t="s">
        <v>815</v>
      </c>
      <c r="W68" s="10">
        <v>1132.4000000000001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6" t="s">
        <v>2024</v>
      </c>
      <c r="E69" s="1">
        <v>2023</v>
      </c>
      <c r="F69" t="s">
        <v>3527</v>
      </c>
      <c r="J69" s="1" t="s">
        <v>880</v>
      </c>
      <c r="K69" s="10">
        <v>705.1</v>
      </c>
      <c r="L69" s="116"/>
      <c r="M69" s="18" t="s">
        <v>902</v>
      </c>
      <c r="N69" s="376" t="s">
        <v>2028</v>
      </c>
      <c r="Q69" s="1">
        <v>2022</v>
      </c>
      <c r="R69" t="s">
        <v>187</v>
      </c>
      <c r="V69" s="1" t="s">
        <v>938</v>
      </c>
      <c r="W69" s="10">
        <v>1130.4999999999995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35" t="s">
        <v>800</v>
      </c>
      <c r="Q70" s="1">
        <v>2021</v>
      </c>
      <c r="R70" t="s">
        <v>187</v>
      </c>
      <c r="V70" s="1" t="s">
        <v>948</v>
      </c>
      <c r="W70" s="10">
        <v>1129.2999999999997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800</v>
      </c>
      <c r="Q71" s="1">
        <v>2022</v>
      </c>
      <c r="R71" t="s">
        <v>187</v>
      </c>
      <c r="V71" s="1" t="s">
        <v>939</v>
      </c>
      <c r="W71" s="10">
        <v>1129.2999999999984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155</v>
      </c>
      <c r="Q72" s="1">
        <v>2020</v>
      </c>
      <c r="R72" t="s">
        <v>201</v>
      </c>
      <c r="V72" s="1" t="s">
        <v>816</v>
      </c>
      <c r="W72" s="10">
        <v>1126.2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6" t="s">
        <v>2025</v>
      </c>
      <c r="Q73" s="1">
        <v>2023</v>
      </c>
      <c r="R73" t="s">
        <v>202</v>
      </c>
      <c r="V73" s="1" t="s">
        <v>941</v>
      </c>
      <c r="W73" s="10">
        <v>1123.8000000000011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76" t="s">
        <v>23</v>
      </c>
      <c r="Q74" s="1">
        <v>2021</v>
      </c>
      <c r="R74" t="s">
        <v>187</v>
      </c>
      <c r="V74" s="1" t="s">
        <v>949</v>
      </c>
      <c r="W74" s="10">
        <v>1121.6500000000001</v>
      </c>
      <c r="X74" s="116"/>
      <c r="Y74" s="18" t="s">
        <v>907</v>
      </c>
      <c r="Z74" s="406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2207</v>
      </c>
      <c r="J75" s="1" t="s">
        <v>814</v>
      </c>
      <c r="K75" s="10">
        <v>699.5</v>
      </c>
      <c r="L75" s="116"/>
      <c r="M75" s="18" t="s">
        <v>908</v>
      </c>
      <c r="N75" s="376" t="s">
        <v>11</v>
      </c>
      <c r="Q75" s="1">
        <v>2021</v>
      </c>
      <c r="R75" t="s">
        <v>187</v>
      </c>
      <c r="V75" s="1" t="s">
        <v>1789</v>
      </c>
      <c r="W75" s="10">
        <v>1119.2999999999997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3381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376" t="s">
        <v>2010</v>
      </c>
      <c r="Q76" s="1">
        <v>2023</v>
      </c>
      <c r="R76" t="s">
        <v>202</v>
      </c>
      <c r="V76" s="1" t="s">
        <v>943</v>
      </c>
      <c r="W76" s="10">
        <v>1115.4000000000033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6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220" t="s">
        <v>1657</v>
      </c>
      <c r="Q77" s="1">
        <v>2021</v>
      </c>
      <c r="R77" t="s">
        <v>195</v>
      </c>
      <c r="V77" s="1" t="s">
        <v>815</v>
      </c>
      <c r="W77" s="10">
        <v>1115.2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6" t="s">
        <v>2024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5" t="s">
        <v>753</v>
      </c>
      <c r="Q78" s="1">
        <v>2022</v>
      </c>
      <c r="R78" t="s">
        <v>187</v>
      </c>
      <c r="V78" s="1" t="s">
        <v>940</v>
      </c>
      <c r="W78" s="10">
        <v>1114.7999999999988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35" t="s">
        <v>155</v>
      </c>
      <c r="Q79" s="1">
        <v>2021</v>
      </c>
      <c r="R79" t="s">
        <v>187</v>
      </c>
      <c r="V79" s="1" t="s">
        <v>1790</v>
      </c>
      <c r="W79" s="10">
        <v>1114.5999999999999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3398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76" t="s">
        <v>2026</v>
      </c>
      <c r="Q80" s="1">
        <v>2023</v>
      </c>
      <c r="R80" t="s">
        <v>175</v>
      </c>
      <c r="V80" s="1" t="s">
        <v>881</v>
      </c>
      <c r="W80" s="10">
        <v>1112.2000000000003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3380</v>
      </c>
      <c r="E81" s="1">
        <v>2023</v>
      </c>
      <c r="F81" t="s">
        <v>3527</v>
      </c>
      <c r="J81" s="1" t="s">
        <v>881</v>
      </c>
      <c r="K81" s="10">
        <v>690</v>
      </c>
      <c r="L81" s="116"/>
      <c r="M81" s="18" t="s">
        <v>914</v>
      </c>
      <c r="N81" s="35" t="s">
        <v>762</v>
      </c>
      <c r="Q81" s="1">
        <v>2022</v>
      </c>
      <c r="R81" t="s">
        <v>187</v>
      </c>
      <c r="V81" s="1" t="s">
        <v>942</v>
      </c>
      <c r="W81" s="10">
        <v>1110.9999999999982</v>
      </c>
      <c r="X81" s="116"/>
      <c r="Y81" s="18" t="s">
        <v>914</v>
      </c>
      <c r="Z81" s="406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1800</v>
      </c>
      <c r="K82" s="10">
        <v>688.30000000000018</v>
      </c>
      <c r="L82" s="116"/>
      <c r="M82" s="18" t="s">
        <v>915</v>
      </c>
      <c r="N82" s="35" t="s">
        <v>143</v>
      </c>
      <c r="Q82" s="1">
        <v>2021</v>
      </c>
      <c r="R82" t="s">
        <v>195</v>
      </c>
      <c r="V82" s="1" t="s">
        <v>816</v>
      </c>
      <c r="W82" s="10">
        <v>1108.0999999999999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3373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76" t="s">
        <v>154</v>
      </c>
      <c r="Q83" s="1">
        <v>2023</v>
      </c>
      <c r="R83" t="s">
        <v>2206</v>
      </c>
      <c r="V83" s="1" t="s">
        <v>881</v>
      </c>
      <c r="W83" s="10">
        <v>1107.5999999999999</v>
      </c>
      <c r="X83" s="116"/>
      <c r="Y83" s="18" t="s">
        <v>916</v>
      </c>
      <c r="Z83" s="406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6" t="s">
        <v>2009</v>
      </c>
      <c r="E84" s="1">
        <v>2021</v>
      </c>
      <c r="F84" t="s">
        <v>186</v>
      </c>
      <c r="J84" s="1" t="s">
        <v>1801</v>
      </c>
      <c r="K84" s="10">
        <v>686.30000000000007</v>
      </c>
      <c r="L84" s="116"/>
      <c r="M84" s="18" t="s">
        <v>917</v>
      </c>
      <c r="N84" s="220" t="s">
        <v>1647</v>
      </c>
      <c r="Q84" s="1">
        <v>2021</v>
      </c>
      <c r="R84" t="s">
        <v>187</v>
      </c>
      <c r="V84" s="1" t="s">
        <v>1791</v>
      </c>
      <c r="W84" s="10">
        <v>1105.2999999999988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1789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2022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788</v>
      </c>
      <c r="Q85" s="1">
        <v>2021</v>
      </c>
      <c r="R85" t="s">
        <v>187</v>
      </c>
      <c r="V85" s="1" t="s">
        <v>1792</v>
      </c>
      <c r="W85" s="10">
        <v>1101.9500000000003</v>
      </c>
      <c r="X85" s="116"/>
      <c r="Y85" s="18" t="s">
        <v>918</v>
      </c>
      <c r="Z85" s="376" t="s">
        <v>4496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376" t="s">
        <v>27</v>
      </c>
      <c r="Q86" s="1">
        <v>2021</v>
      </c>
      <c r="R86" t="s">
        <v>187</v>
      </c>
      <c r="V86" s="1" t="s">
        <v>1793</v>
      </c>
      <c r="W86" s="10">
        <v>1096.5999999999981</v>
      </c>
      <c r="X86" s="116"/>
      <c r="Y86" s="18" t="s">
        <v>919</v>
      </c>
      <c r="Z86" s="376" t="s">
        <v>2010</v>
      </c>
      <c r="AA86" s="35"/>
      <c r="AC86" s="1">
        <v>2022</v>
      </c>
      <c r="AD86" t="s">
        <v>347</v>
      </c>
      <c r="AH86" s="1" t="s">
        <v>1790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35" t="s">
        <v>141</v>
      </c>
      <c r="Q87" s="1">
        <v>2023</v>
      </c>
      <c r="R87" t="s">
        <v>202</v>
      </c>
      <c r="V87" s="1" t="s">
        <v>944</v>
      </c>
      <c r="W87" s="10">
        <v>1096.1999999999989</v>
      </c>
      <c r="X87" s="116"/>
      <c r="Y87" s="18" t="s">
        <v>920</v>
      </c>
      <c r="Z87" s="406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2028</v>
      </c>
      <c r="Q88" s="1">
        <v>2022</v>
      </c>
      <c r="R88" t="s">
        <v>195</v>
      </c>
      <c r="V88" s="1" t="s">
        <v>814</v>
      </c>
      <c r="W88" s="10">
        <v>1094.3499999999999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1791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35" t="s">
        <v>154</v>
      </c>
      <c r="Q89" s="1">
        <v>2021</v>
      </c>
      <c r="R89" t="s">
        <v>175</v>
      </c>
      <c r="V89" s="1" t="s">
        <v>814</v>
      </c>
      <c r="W89" s="10">
        <v>1093.7000000000003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51" t="s">
        <v>21</v>
      </c>
      <c r="Q90" s="1">
        <v>2022</v>
      </c>
      <c r="R90" t="s">
        <v>187</v>
      </c>
      <c r="V90" s="1" t="s">
        <v>941</v>
      </c>
      <c r="W90" s="10">
        <v>1092.5999999999976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6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376" t="s">
        <v>2005</v>
      </c>
      <c r="Q91" s="1">
        <v>2021</v>
      </c>
      <c r="R91" t="s">
        <v>187</v>
      </c>
      <c r="V91" s="1" t="s">
        <v>1794</v>
      </c>
      <c r="W91" s="10">
        <v>1092.4999999999995</v>
      </c>
      <c r="X91" s="116"/>
      <c r="Y91" s="18" t="s">
        <v>924</v>
      </c>
      <c r="Z91" s="376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35" t="s">
        <v>753</v>
      </c>
      <c r="Q92" s="1">
        <v>2021</v>
      </c>
      <c r="R92" t="s">
        <v>187</v>
      </c>
      <c r="V92" s="1" t="s">
        <v>1795</v>
      </c>
      <c r="W92" s="10">
        <v>1090.1000000000004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6" t="s">
        <v>2008</v>
      </c>
      <c r="E93" s="1">
        <v>2021</v>
      </c>
      <c r="F93" t="s">
        <v>186</v>
      </c>
      <c r="J93" s="1" t="s">
        <v>1802</v>
      </c>
      <c r="K93" s="10">
        <v>679.2999999999995</v>
      </c>
      <c r="L93" s="116"/>
      <c r="M93" s="18" t="s">
        <v>926</v>
      </c>
      <c r="N93" s="51" t="s">
        <v>155</v>
      </c>
      <c r="Q93" s="1">
        <v>2023</v>
      </c>
      <c r="R93" t="s">
        <v>175</v>
      </c>
      <c r="V93" s="1" t="s">
        <v>882</v>
      </c>
      <c r="W93" s="10">
        <v>1089.4999999999995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2868</v>
      </c>
      <c r="J94" s="1" t="s">
        <v>814</v>
      </c>
      <c r="K94" s="10">
        <v>679.15</v>
      </c>
      <c r="L94" s="116"/>
      <c r="M94" s="18" t="s">
        <v>927</v>
      </c>
      <c r="N94" s="51" t="s">
        <v>749</v>
      </c>
      <c r="Q94" s="1">
        <v>2020</v>
      </c>
      <c r="R94" t="s">
        <v>201</v>
      </c>
      <c r="V94" s="1" t="s">
        <v>880</v>
      </c>
      <c r="W94" s="10">
        <v>1088.5999999999999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6" t="s">
        <v>733</v>
      </c>
      <c r="Q95" s="1">
        <v>2023</v>
      </c>
      <c r="R95" t="s">
        <v>2206</v>
      </c>
      <c r="V95" s="1" t="s">
        <v>882</v>
      </c>
      <c r="W95" s="10">
        <v>1088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1803</v>
      </c>
      <c r="K96" s="10">
        <v>674.90000000000032</v>
      </c>
      <c r="L96" s="116"/>
      <c r="M96" s="18" t="s">
        <v>929</v>
      </c>
      <c r="N96" s="376" t="s">
        <v>2001</v>
      </c>
      <c r="Q96" s="1">
        <v>2021</v>
      </c>
      <c r="R96" t="s">
        <v>187</v>
      </c>
      <c r="V96" s="1" t="s">
        <v>1796</v>
      </c>
      <c r="W96" s="10">
        <v>1086.7000000000003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209" t="s">
        <v>1647</v>
      </c>
      <c r="Q97" s="1">
        <v>2023</v>
      </c>
      <c r="R97" t="s">
        <v>2206</v>
      </c>
      <c r="V97" s="1" t="s">
        <v>883</v>
      </c>
      <c r="W97" s="10">
        <v>1085.4000000000001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35" t="s">
        <v>142</v>
      </c>
      <c r="Q98" s="1">
        <v>2023</v>
      </c>
      <c r="R98" t="s">
        <v>175</v>
      </c>
      <c r="V98" s="1" t="s">
        <v>883</v>
      </c>
      <c r="W98" s="10">
        <v>1083.8000000000006</v>
      </c>
      <c r="X98" s="116"/>
      <c r="Y98" s="18" t="s">
        <v>931</v>
      </c>
      <c r="Z98" s="376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3374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376" t="s">
        <v>2009</v>
      </c>
      <c r="Q99" s="1">
        <v>2021</v>
      </c>
      <c r="R99" t="s">
        <v>187</v>
      </c>
      <c r="V99" s="1" t="s">
        <v>1797</v>
      </c>
      <c r="W99" s="10">
        <v>1083.6000000000001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376" t="s">
        <v>33</v>
      </c>
      <c r="Q100" s="1">
        <v>2021</v>
      </c>
      <c r="R100" t="s">
        <v>187</v>
      </c>
      <c r="V100" s="1" t="s">
        <v>1798</v>
      </c>
      <c r="W100" s="10">
        <v>1082.6999999999994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35" t="s">
        <v>1643</v>
      </c>
      <c r="Q101" s="1">
        <v>2023</v>
      </c>
      <c r="R101" t="s">
        <v>2206</v>
      </c>
      <c r="V101" s="1" t="s">
        <v>884</v>
      </c>
      <c r="W101" s="10">
        <v>1079.7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76" t="s">
        <v>17</v>
      </c>
      <c r="Q102" s="1">
        <v>2022</v>
      </c>
      <c r="R102" t="s">
        <v>187</v>
      </c>
      <c r="V102" s="1" t="s">
        <v>943</v>
      </c>
      <c r="W102" s="10">
        <v>1079.199999999998</v>
      </c>
      <c r="X102" s="116"/>
      <c r="Y102" s="18" t="s">
        <v>935</v>
      </c>
      <c r="Z102" s="376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2006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2006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3376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3384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3382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3382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2029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3364</v>
      </c>
      <c r="E156" s="1">
        <v>2023</v>
      </c>
      <c r="F156" s="1" t="s">
        <v>880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3365</v>
      </c>
      <c r="E159" s="1">
        <v>2023</v>
      </c>
      <c r="F159" s="1" t="s">
        <v>882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2007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2005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2026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4906</v>
      </c>
      <c r="E185" s="1">
        <v>2023</v>
      </c>
      <c r="F185" s="1" t="s">
        <v>882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814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816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880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3371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3382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3380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2022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2207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3374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2206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3527</v>
      </c>
    </row>
    <row r="248" spans="1:7">
      <c r="A248" s="18" t="s">
        <v>0</v>
      </c>
      <c r="B248" s="51" t="s">
        <v>3382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2022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3369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2024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3380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3366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3382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2029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2052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3398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2006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3396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3382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3380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3398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2017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3373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2022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2007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2001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2028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2009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815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2006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3380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3373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3398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2025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3384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2024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2007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19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881</v>
      </c>
      <c r="G434" s="10">
        <v>1037.1000000000004</v>
      </c>
    </row>
    <row r="435" spans="1:19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19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814</v>
      </c>
      <c r="G437" s="10">
        <v>996.4</v>
      </c>
    </row>
    <row r="438" spans="1:19">
      <c r="A438" s="18" t="s">
        <v>14</v>
      </c>
      <c r="B438" s="209" t="s">
        <v>764</v>
      </c>
      <c r="E438" s="1">
        <v>2022</v>
      </c>
      <c r="F438" s="1" t="s">
        <v>814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884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3366</v>
      </c>
      <c r="E444" s="1">
        <v>2023</v>
      </c>
      <c r="F444" s="1" t="s">
        <v>814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815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2017</v>
      </c>
      <c r="E446" s="1">
        <v>2023</v>
      </c>
      <c r="F446" s="1" t="s">
        <v>816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800</v>
      </c>
      <c r="E447" s="1">
        <v>2023</v>
      </c>
      <c r="F447" s="1" t="s">
        <v>880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778</v>
      </c>
      <c r="E448" s="1">
        <v>2023</v>
      </c>
      <c r="F448" s="1" t="s">
        <v>881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882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733</v>
      </c>
      <c r="E450" s="1">
        <v>2023</v>
      </c>
      <c r="F450" s="1" t="s">
        <v>883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1655</v>
      </c>
      <c r="E451" s="1">
        <v>2023</v>
      </c>
      <c r="F451" s="1" t="s">
        <v>884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779</v>
      </c>
      <c r="E452" s="1">
        <v>2023</v>
      </c>
      <c r="F452" s="1" t="s">
        <v>885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749</v>
      </c>
      <c r="E453" s="1">
        <v>2023</v>
      </c>
      <c r="F453" s="1" t="s">
        <v>886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2768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2869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2868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2049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2870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3134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2006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2006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2026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2495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2525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2497</v>
      </c>
    </row>
    <row r="710" spans="1:7">
      <c r="A710" s="18" t="s">
        <v>0</v>
      </c>
      <c r="B710" s="376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6" t="s">
        <v>2007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6" t="s">
        <v>2006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444:G453">
    <sortCondition descending="1" ref="G444:G45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2009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2879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2885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2889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2895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2901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2923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2934</v>
      </c>
      <c r="N8" s="60" t="s">
        <v>2007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2939</v>
      </c>
      <c r="N9" s="60" t="s">
        <v>2005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2974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2978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2983</v>
      </c>
      <c r="N12" s="60" t="s">
        <v>2022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2997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2999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3004</v>
      </c>
      <c r="N15" s="60" t="s">
        <v>2026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3036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3052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3132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3183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3197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3385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3393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2884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2894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2896</v>
      </c>
      <c r="K26" s="21"/>
      <c r="L26" s="231"/>
      <c r="M26" s="26"/>
      <c r="N26" s="3" t="s">
        <v>3379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2926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2961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2981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3009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3020</v>
      </c>
      <c r="K31" s="21"/>
      <c r="L31" s="231"/>
      <c r="M31" s="26"/>
      <c r="N31" s="3" t="s">
        <v>3397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3024</v>
      </c>
      <c r="K32" s="21"/>
      <c r="L32" s="231"/>
      <c r="M32" s="26"/>
      <c r="N32" s="60" t="s">
        <v>2024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3040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3047</v>
      </c>
      <c r="K34" s="21"/>
      <c r="L34" s="231"/>
      <c r="M34" s="26"/>
      <c r="N34" s="3" t="s">
        <v>3366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3076</v>
      </c>
      <c r="K35" s="21"/>
      <c r="L35" s="231"/>
      <c r="M35" s="26"/>
      <c r="N35" s="3" t="s">
        <v>3384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3376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2907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2924</v>
      </c>
      <c r="K40" s="21"/>
      <c r="L40" s="231"/>
      <c r="M40" s="26"/>
      <c r="N40" s="60" t="s">
        <v>2001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2936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2938</v>
      </c>
      <c r="K42" s="21"/>
      <c r="L42" s="231"/>
      <c r="M42" s="26"/>
      <c r="N42" s="3" t="s">
        <v>3394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2955</v>
      </c>
      <c r="K43" s="21"/>
      <c r="L43" s="231"/>
      <c r="M43" s="26"/>
      <c r="N43" s="60" t="s">
        <v>2029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2966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2976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2989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3074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2002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2911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2932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2938</v>
      </c>
      <c r="K53" s="21"/>
      <c r="L53" s="231"/>
      <c r="M53" s="26"/>
      <c r="N53" s="60" t="s">
        <v>2025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2939</v>
      </c>
      <c r="K54" s="21"/>
      <c r="L54" s="231"/>
      <c r="M54" s="26"/>
      <c r="N54" s="60" t="s">
        <v>4496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2957</v>
      </c>
      <c r="K55" s="21"/>
      <c r="L55" s="231"/>
      <c r="M55" s="26"/>
      <c r="N55" s="3" t="s">
        <v>3374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3034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3042</v>
      </c>
      <c r="K57" s="21"/>
      <c r="L57" s="231"/>
      <c r="M57" s="26"/>
      <c r="N57" s="60" t="s">
        <v>2017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3373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2913</v>
      </c>
      <c r="K61" s="25"/>
      <c r="L61" s="26"/>
      <c r="M61" s="21"/>
      <c r="N61" s="60" t="s">
        <v>2052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2930</v>
      </c>
      <c r="K62" s="25"/>
      <c r="L62" s="26"/>
      <c r="M62" s="21"/>
      <c r="N62" s="60" t="s">
        <v>2010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2956</v>
      </c>
      <c r="K63" s="25"/>
      <c r="L63" s="26"/>
      <c r="M63" s="21"/>
      <c r="N63" s="3" t="s">
        <v>3398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3053</v>
      </c>
      <c r="K64" s="25"/>
      <c r="L64" s="26"/>
      <c r="M64" s="21"/>
      <c r="N64" s="60" t="s">
        <v>2009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3184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3185</v>
      </c>
      <c r="K66" s="25"/>
      <c r="L66" s="26"/>
      <c r="M66" s="21"/>
      <c r="N66" s="60" t="s">
        <v>3364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3381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3371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2897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2923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2960</v>
      </c>
      <c r="K72" s="21"/>
      <c r="L72" s="231"/>
      <c r="M72" s="21"/>
      <c r="N72" s="60" t="s">
        <v>2023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2998</v>
      </c>
      <c r="K73" s="21"/>
      <c r="L73" s="231"/>
      <c r="M73" s="21"/>
      <c r="N73" s="3" t="s">
        <v>3369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3017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3031</v>
      </c>
      <c r="K75" s="21"/>
      <c r="L75" s="231"/>
      <c r="M75" s="21"/>
      <c r="N75" s="3" t="s">
        <v>3396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3096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3121</v>
      </c>
      <c r="K77" s="21"/>
      <c r="L77" s="231"/>
      <c r="M77" s="21"/>
      <c r="N77" s="3" t="s">
        <v>3378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3126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3170</v>
      </c>
      <c r="K79" s="21"/>
      <c r="L79" s="231"/>
      <c r="M79" s="21"/>
      <c r="N79" s="60" t="s">
        <v>2006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3172</v>
      </c>
      <c r="K80" s="21"/>
      <c r="L80" s="231"/>
      <c r="M80" s="21"/>
      <c r="N80" s="3" t="s">
        <v>3375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3173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3175</v>
      </c>
      <c r="K82" s="21"/>
      <c r="L82" s="231"/>
      <c r="M82" s="21"/>
      <c r="N82" s="3" t="s">
        <v>3370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3177</v>
      </c>
      <c r="K83" s="21"/>
      <c r="L83" s="231"/>
      <c r="M83" s="21"/>
      <c r="N83" s="3" t="s">
        <v>3372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3178</v>
      </c>
      <c r="K84" s="21"/>
      <c r="L84" s="231"/>
      <c r="M84" s="21"/>
      <c r="N84" s="3" t="s">
        <v>3368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3179</v>
      </c>
      <c r="K85" s="21"/>
      <c r="L85" s="231"/>
      <c r="M85" s="21"/>
      <c r="N85" s="60" t="s">
        <v>2156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3180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3181</v>
      </c>
      <c r="K87" s="21"/>
      <c r="L87" s="231"/>
      <c r="M87" s="21"/>
      <c r="N87" s="3" t="s">
        <v>3367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3182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3183</v>
      </c>
      <c r="K89" s="21"/>
      <c r="L89" s="231"/>
      <c r="M89" s="21"/>
      <c r="N89" s="60" t="s">
        <v>2002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3184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3185</v>
      </c>
      <c r="K91" s="21"/>
      <c r="L91" s="231"/>
      <c r="M91" s="21"/>
      <c r="N91" s="3" t="s">
        <v>3380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3186</v>
      </c>
      <c r="K92" s="21"/>
      <c r="L92" s="231"/>
      <c r="M92" s="21"/>
      <c r="N92" s="3" t="s">
        <v>3377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3188</v>
      </c>
      <c r="K93" s="21"/>
      <c r="L93" s="231"/>
      <c r="M93" s="21"/>
      <c r="N93" s="60" t="s">
        <v>2051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3189</v>
      </c>
      <c r="K94" s="21"/>
      <c r="L94" s="231"/>
      <c r="M94" s="21"/>
      <c r="N94" s="60" t="s">
        <v>3365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3203</v>
      </c>
      <c r="K95" s="21"/>
      <c r="L95" s="231"/>
      <c r="M95" s="21"/>
      <c r="N95" s="60" t="s">
        <v>2049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3204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3382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3206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2902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2925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2927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2958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2975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2997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3001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3015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2008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2944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3117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2022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2880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2884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2914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2928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2993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3009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3061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3095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3167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2879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2915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2954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3000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3005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3007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3011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3021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3022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3024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3025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3059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3064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3068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3070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3196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3211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2925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2927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2965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2966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2969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2970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2984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3028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3058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3125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2052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2909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2933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3047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3097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2879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2902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2904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2920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2929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2942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2953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2992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3005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3053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3056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3088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3140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3173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2005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2922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2996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3006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3007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3008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3203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3205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2886</v>
      </c>
      <c r="L197" s="25"/>
      <c r="N197" s="25"/>
    </row>
    <row r="198" spans="1:14" s="39" customFormat="1" ht="15.75">
      <c r="A198" s="121" t="s">
        <v>814</v>
      </c>
      <c r="B198" s="39" t="s">
        <v>2932</v>
      </c>
      <c r="L198" s="25"/>
      <c r="N198" s="25"/>
    </row>
    <row r="199" spans="1:14" s="39" customFormat="1" ht="15.75">
      <c r="A199" s="121" t="s">
        <v>815</v>
      </c>
      <c r="B199" s="39" t="s">
        <v>2937</v>
      </c>
      <c r="L199" s="25"/>
      <c r="N199" s="25"/>
    </row>
    <row r="200" spans="1:14" s="39" customFormat="1" ht="15.75">
      <c r="A200" s="121" t="s">
        <v>816</v>
      </c>
      <c r="B200" s="39" t="s">
        <v>2949</v>
      </c>
      <c r="L200" s="25"/>
      <c r="N200" s="25"/>
    </row>
    <row r="201" spans="1:14" s="39" customFormat="1" ht="15.75">
      <c r="A201" s="121" t="s">
        <v>814</v>
      </c>
      <c r="B201" s="39" t="s">
        <v>3039</v>
      </c>
      <c r="L201" s="25"/>
      <c r="N201" s="25"/>
    </row>
    <row r="202" spans="1:14" s="39" customFormat="1" ht="15.75">
      <c r="A202" s="121" t="s">
        <v>816</v>
      </c>
      <c r="B202" s="39" t="s">
        <v>3043</v>
      </c>
      <c r="L202" s="25"/>
      <c r="N202" s="25"/>
    </row>
    <row r="203" spans="1:14" s="39" customFormat="1" ht="15.75">
      <c r="A203" s="121" t="s">
        <v>814</v>
      </c>
      <c r="B203" s="39" t="s">
        <v>3060</v>
      </c>
      <c r="L203" s="25"/>
      <c r="N203" s="25"/>
    </row>
    <row r="204" spans="1:14" s="39" customFormat="1" ht="15.75">
      <c r="A204" s="121" t="s">
        <v>815</v>
      </c>
      <c r="B204" s="39" t="s">
        <v>3062</v>
      </c>
      <c r="L204" s="25"/>
      <c r="N204" s="25"/>
    </row>
    <row r="205" spans="1:14" s="39" customFormat="1" ht="15.75">
      <c r="A205" s="121" t="s">
        <v>815</v>
      </c>
      <c r="B205" s="39" t="s">
        <v>3090</v>
      </c>
      <c r="L205" s="25"/>
      <c r="N205" s="25"/>
    </row>
    <row r="206" spans="1:14" s="39" customFormat="1" ht="15.75">
      <c r="A206" s="121" t="s">
        <v>815</v>
      </c>
      <c r="B206" s="39" t="s">
        <v>3098</v>
      </c>
      <c r="L206" s="25"/>
      <c r="N206" s="25"/>
    </row>
    <row r="207" spans="1:14" s="39" customFormat="1" ht="15.75">
      <c r="A207" s="121" t="s">
        <v>816</v>
      </c>
      <c r="B207" s="39" t="s">
        <v>3168</v>
      </c>
      <c r="L207" s="25"/>
      <c r="N207" s="25"/>
    </row>
    <row r="208" spans="1:14" s="39" customFormat="1" ht="15.75">
      <c r="A208" s="121" t="s">
        <v>815</v>
      </c>
      <c r="B208" s="39" t="s">
        <v>3196</v>
      </c>
      <c r="L208" s="25"/>
      <c r="N208" s="25"/>
    </row>
    <row r="209" spans="1:14" s="39" customFormat="1" ht="15.75">
      <c r="A209" s="121" t="s">
        <v>815</v>
      </c>
      <c r="B209" s="39" t="s">
        <v>3198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3210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2023</v>
      </c>
      <c r="L214" s="25"/>
      <c r="N214" s="25"/>
    </row>
    <row r="215" spans="1:14" s="39" customFormat="1" ht="15.75">
      <c r="A215" s="121" t="s">
        <v>814</v>
      </c>
      <c r="B215" s="39" t="s">
        <v>2896</v>
      </c>
      <c r="L215" s="25"/>
      <c r="N215" s="25"/>
    </row>
    <row r="216" spans="1:14" s="39" customFormat="1" ht="15.75">
      <c r="A216" s="121" t="s">
        <v>816</v>
      </c>
      <c r="B216" s="39" t="s">
        <v>2931</v>
      </c>
      <c r="L216" s="25"/>
      <c r="N216" s="25"/>
    </row>
    <row r="217" spans="1:14" s="39" customFormat="1" ht="15.75">
      <c r="A217" s="121" t="s">
        <v>814</v>
      </c>
      <c r="B217" s="39" t="s">
        <v>2937</v>
      </c>
      <c r="L217" s="25"/>
      <c r="N217" s="25"/>
    </row>
    <row r="218" spans="1:14" s="39" customFormat="1" ht="15.75">
      <c r="A218" s="121" t="s">
        <v>815</v>
      </c>
      <c r="B218" s="39" t="s">
        <v>2946</v>
      </c>
      <c r="L218" s="25"/>
      <c r="N218" s="25"/>
    </row>
    <row r="219" spans="1:14" s="39" customFormat="1" ht="15.75">
      <c r="A219" s="121" t="s">
        <v>814</v>
      </c>
      <c r="B219" s="39" t="s">
        <v>3079</v>
      </c>
      <c r="L219" s="25"/>
      <c r="N219" s="25"/>
    </row>
    <row r="220" spans="1:14" s="39" customFormat="1" ht="15.75">
      <c r="A220" s="121" t="s">
        <v>814</v>
      </c>
      <c r="B220" s="39" t="s">
        <v>3088</v>
      </c>
      <c r="L220" s="25"/>
      <c r="N220" s="25"/>
    </row>
    <row r="221" spans="1:14" s="39" customFormat="1" ht="15.75">
      <c r="A221" s="121" t="s">
        <v>816</v>
      </c>
      <c r="B221" s="39" t="s">
        <v>3119</v>
      </c>
      <c r="L221" s="25"/>
      <c r="N221" s="25"/>
    </row>
    <row r="222" spans="1:14" s="39" customFormat="1" ht="15.75">
      <c r="A222" s="121" t="s">
        <v>814</v>
      </c>
      <c r="B222" s="39" t="s">
        <v>3208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2893</v>
      </c>
      <c r="L226" s="26"/>
      <c r="N226" s="26"/>
    </row>
    <row r="227" spans="1:14" s="39" customFormat="1" ht="15.75">
      <c r="A227" s="121" t="s">
        <v>815</v>
      </c>
      <c r="B227" s="39" t="s">
        <v>2905</v>
      </c>
      <c r="L227" s="26"/>
      <c r="N227" s="26"/>
    </row>
    <row r="228" spans="1:14" s="39" customFormat="1" ht="15.75">
      <c r="A228" s="121" t="s">
        <v>816</v>
      </c>
      <c r="B228" s="39" t="s">
        <v>2917</v>
      </c>
      <c r="L228" s="26"/>
      <c r="N228" s="26"/>
    </row>
    <row r="229" spans="1:14" s="39" customFormat="1" ht="15.75">
      <c r="A229" s="121" t="s">
        <v>815</v>
      </c>
      <c r="B229" s="39" t="s">
        <v>2954</v>
      </c>
      <c r="L229" s="26"/>
      <c r="N229" s="26"/>
    </row>
    <row r="230" spans="1:14" s="39" customFormat="1" ht="15.75">
      <c r="A230" s="121" t="s">
        <v>815</v>
      </c>
      <c r="B230" s="39" t="s">
        <v>3041</v>
      </c>
      <c r="L230" s="26"/>
      <c r="N230" s="26"/>
    </row>
    <row r="231" spans="1:14" s="39" customFormat="1" ht="15.75">
      <c r="A231" s="121" t="s">
        <v>816</v>
      </c>
      <c r="B231" s="39" t="s">
        <v>3044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2017</v>
      </c>
      <c r="L234" s="26"/>
      <c r="N234" s="26"/>
    </row>
    <row r="235" spans="1:14" s="39" customFormat="1" ht="15.75">
      <c r="A235" s="121" t="s">
        <v>816</v>
      </c>
      <c r="B235" s="39" t="s">
        <v>2883</v>
      </c>
      <c r="L235" s="26"/>
      <c r="N235" s="26"/>
    </row>
    <row r="236" spans="1:14" s="39" customFormat="1" ht="15.75">
      <c r="A236" s="121" t="s">
        <v>814</v>
      </c>
      <c r="B236" s="39" t="s">
        <v>2894</v>
      </c>
      <c r="L236" s="26"/>
      <c r="N236" s="26"/>
    </row>
    <row r="237" spans="1:14" s="39" customFormat="1" ht="15.75">
      <c r="A237" s="121" t="s">
        <v>815</v>
      </c>
      <c r="B237" s="39" t="s">
        <v>2951</v>
      </c>
      <c r="L237" s="26"/>
      <c r="N237" s="26"/>
    </row>
    <row r="238" spans="1:14" s="39" customFormat="1" ht="15.75">
      <c r="A238" s="121" t="s">
        <v>816</v>
      </c>
      <c r="B238" s="39" t="s">
        <v>2972</v>
      </c>
      <c r="L238" s="26"/>
      <c r="N238" s="26"/>
    </row>
    <row r="239" spans="1:14" s="39" customFormat="1" ht="15.75">
      <c r="A239" s="121" t="s">
        <v>815</v>
      </c>
      <c r="B239" s="39" t="s">
        <v>3036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2876</v>
      </c>
      <c r="L243" s="25"/>
    </row>
    <row r="244" spans="1:14" s="39" customFormat="1" ht="15.75">
      <c r="A244" s="121" t="s">
        <v>816</v>
      </c>
      <c r="B244" s="39" t="s">
        <v>2919</v>
      </c>
      <c r="L244" s="25"/>
    </row>
    <row r="245" spans="1:14" s="39" customFormat="1" ht="15.75">
      <c r="A245" s="121" t="s">
        <v>816</v>
      </c>
      <c r="B245" s="39" t="s">
        <v>3058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2024</v>
      </c>
      <c r="L248" s="25"/>
    </row>
    <row r="249" spans="1:14" s="39" customFormat="1" ht="15.75">
      <c r="A249" s="121" t="s">
        <v>814</v>
      </c>
      <c r="B249" s="39" t="s">
        <v>2949</v>
      </c>
      <c r="L249" s="25"/>
    </row>
    <row r="250" spans="1:14" s="39" customFormat="1" ht="15.75">
      <c r="A250" s="121" t="s">
        <v>814</v>
      </c>
      <c r="B250" s="39" t="s">
        <v>2995</v>
      </c>
      <c r="L250" s="25"/>
    </row>
    <row r="251" spans="1:14" s="39" customFormat="1" ht="15.75">
      <c r="A251" s="121" t="s">
        <v>816</v>
      </c>
      <c r="B251" s="39" t="s">
        <v>3064</v>
      </c>
      <c r="L251" s="25"/>
    </row>
    <row r="252" spans="1:14" s="39" customFormat="1" ht="15.75">
      <c r="A252" s="121" t="s">
        <v>816</v>
      </c>
      <c r="B252" s="39" t="s">
        <v>3069</v>
      </c>
      <c r="L252" s="25"/>
    </row>
    <row r="253" spans="1:14" s="39" customFormat="1" ht="15.75">
      <c r="A253" s="121" t="s">
        <v>815</v>
      </c>
      <c r="B253" s="39" t="s">
        <v>3119</v>
      </c>
      <c r="L253" s="25"/>
    </row>
    <row r="254" spans="1:14" s="39" customFormat="1" ht="15.75">
      <c r="A254" s="121" t="s">
        <v>815</v>
      </c>
      <c r="B254" s="39" t="s">
        <v>3171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2882</v>
      </c>
      <c r="L258" s="26"/>
      <c r="M258" s="198"/>
    </row>
    <row r="259" spans="1:13" s="39" customFormat="1" ht="15.75">
      <c r="A259" s="121" t="s">
        <v>815</v>
      </c>
      <c r="B259" s="39" t="s">
        <v>2888</v>
      </c>
      <c r="L259" s="26"/>
      <c r="M259" s="198"/>
    </row>
    <row r="260" spans="1:13" s="39" customFormat="1" ht="15.75">
      <c r="A260" s="121" t="s">
        <v>814</v>
      </c>
      <c r="B260" s="39" t="s">
        <v>2890</v>
      </c>
      <c r="L260" s="26"/>
      <c r="M260" s="198"/>
    </row>
    <row r="261" spans="1:13" s="39" customFormat="1" ht="15.75">
      <c r="A261" s="121" t="s">
        <v>816</v>
      </c>
      <c r="B261" s="39" t="s">
        <v>2901</v>
      </c>
      <c r="L261" s="26"/>
      <c r="M261" s="198"/>
    </row>
    <row r="262" spans="1:13" s="39" customFormat="1" ht="15.75">
      <c r="A262" s="121" t="s">
        <v>815</v>
      </c>
      <c r="B262" s="39" t="s">
        <v>2995</v>
      </c>
      <c r="L262" s="26"/>
      <c r="M262" s="198"/>
    </row>
    <row r="263" spans="1:13" s="39" customFormat="1" ht="15.75">
      <c r="A263" s="121" t="s">
        <v>814</v>
      </c>
      <c r="B263" s="39" t="s">
        <v>3000</v>
      </c>
      <c r="L263" s="26"/>
      <c r="M263" s="198"/>
    </row>
    <row r="264" spans="1:13" s="39" customFormat="1" ht="15.75">
      <c r="A264" s="121" t="s">
        <v>814</v>
      </c>
      <c r="B264" s="39" t="s">
        <v>3109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2916</v>
      </c>
      <c r="L268" s="21"/>
    </row>
    <row r="269" spans="1:13" s="39" customFormat="1" ht="15.75">
      <c r="A269" s="121" t="s">
        <v>815</v>
      </c>
      <c r="B269" s="39" t="s">
        <v>2957</v>
      </c>
      <c r="L269" s="21"/>
    </row>
    <row r="270" spans="1:13" s="39" customFormat="1" ht="15.75">
      <c r="A270" s="121" t="s">
        <v>814</v>
      </c>
      <c r="B270" s="39" t="s">
        <v>3055</v>
      </c>
      <c r="L270" s="21"/>
    </row>
    <row r="271" spans="1:13" s="39" customFormat="1" ht="15.75">
      <c r="A271" s="121" t="s">
        <v>816</v>
      </c>
      <c r="B271" s="39" t="s">
        <v>3091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2010</v>
      </c>
      <c r="L274" s="21"/>
    </row>
    <row r="275" spans="1:12" s="39" customFormat="1" ht="15.75">
      <c r="A275" s="121" t="s">
        <v>814</v>
      </c>
      <c r="B275" s="39" t="s">
        <v>2935</v>
      </c>
      <c r="L275" s="21"/>
    </row>
    <row r="276" spans="1:12" s="39" customFormat="1" ht="15.75">
      <c r="A276" s="121" t="s">
        <v>815</v>
      </c>
      <c r="B276" s="39" t="s">
        <v>2941</v>
      </c>
      <c r="L276" s="21"/>
    </row>
    <row r="277" spans="1:12" s="39" customFormat="1" ht="15.75">
      <c r="A277" s="121" t="s">
        <v>814</v>
      </c>
      <c r="B277" s="39" t="s">
        <v>2950</v>
      </c>
      <c r="L277" s="21"/>
    </row>
    <row r="278" spans="1:12" s="39" customFormat="1" ht="15.75">
      <c r="A278" s="121" t="s">
        <v>815</v>
      </c>
      <c r="B278" s="39" t="s">
        <v>2953</v>
      </c>
      <c r="L278" s="21"/>
    </row>
    <row r="279" spans="1:12" s="39" customFormat="1" ht="15.75">
      <c r="A279" s="121" t="s">
        <v>816</v>
      </c>
      <c r="B279" s="39" t="s">
        <v>2957</v>
      </c>
      <c r="L279" s="21"/>
    </row>
    <row r="280" spans="1:12" s="39" customFormat="1" ht="15.75">
      <c r="A280" s="121" t="s">
        <v>814</v>
      </c>
      <c r="B280" s="39" t="s">
        <v>2960</v>
      </c>
      <c r="L280" s="21"/>
    </row>
    <row r="281" spans="1:12" s="39" customFormat="1" ht="15.75">
      <c r="A281" s="121" t="s">
        <v>815</v>
      </c>
      <c r="B281" s="39" t="s">
        <v>3001</v>
      </c>
      <c r="L281" s="21"/>
    </row>
    <row r="282" spans="1:12" s="39" customFormat="1" ht="15.75">
      <c r="A282" s="121" t="s">
        <v>816</v>
      </c>
      <c r="B282" s="39" t="s">
        <v>3010</v>
      </c>
      <c r="L282" s="21"/>
    </row>
    <row r="283" spans="1:12" s="39" customFormat="1" ht="15.75">
      <c r="A283" s="121" t="s">
        <v>814</v>
      </c>
      <c r="B283" s="39" t="s">
        <v>3030</v>
      </c>
      <c r="L283" s="21"/>
    </row>
    <row r="284" spans="1:12" s="39" customFormat="1" ht="15.75">
      <c r="A284" s="121" t="s">
        <v>816</v>
      </c>
      <c r="B284" s="39" t="s">
        <v>3039</v>
      </c>
      <c r="L284" s="21"/>
    </row>
    <row r="285" spans="1:12" s="39" customFormat="1" ht="15.75">
      <c r="A285" s="121" t="s">
        <v>814</v>
      </c>
      <c r="B285" s="39" t="s">
        <v>3057</v>
      </c>
      <c r="L285" s="21"/>
    </row>
    <row r="286" spans="1:12" s="39" customFormat="1" ht="15.75">
      <c r="A286" s="121" t="s">
        <v>816</v>
      </c>
      <c r="B286" s="39" t="s">
        <v>3062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2876</v>
      </c>
    </row>
    <row r="291" spans="1:2" s="39" customFormat="1" ht="15.75">
      <c r="A291" s="121" t="s">
        <v>815</v>
      </c>
      <c r="B291" s="39" t="s">
        <v>2917</v>
      </c>
    </row>
    <row r="292" spans="1:2" s="39" customFormat="1" ht="15.75">
      <c r="A292" s="121" t="s">
        <v>815</v>
      </c>
      <c r="B292" s="39" t="s">
        <v>2964</v>
      </c>
    </row>
    <row r="293" spans="1:2" s="39" customFormat="1" ht="15.75">
      <c r="A293" s="121" t="s">
        <v>816</v>
      </c>
      <c r="B293" s="39" t="s">
        <v>2971</v>
      </c>
    </row>
    <row r="294" spans="1:2" s="39" customFormat="1" ht="15.75">
      <c r="A294" s="121" t="s">
        <v>814</v>
      </c>
      <c r="B294" s="39" t="s">
        <v>2973</v>
      </c>
    </row>
    <row r="295" spans="1:2" s="39" customFormat="1" ht="15.75">
      <c r="A295" s="121" t="s">
        <v>814</v>
      </c>
      <c r="B295" s="39" t="s">
        <v>3003</v>
      </c>
    </row>
    <row r="296" spans="1:2" s="39" customFormat="1" ht="15.75">
      <c r="A296" s="121" t="s">
        <v>815</v>
      </c>
      <c r="B296" s="39" t="s">
        <v>3037</v>
      </c>
    </row>
    <row r="297" spans="1:2" s="39" customFormat="1" ht="15.75">
      <c r="A297" s="121" t="s">
        <v>815</v>
      </c>
      <c r="B297" s="39" t="s">
        <v>3200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2933</v>
      </c>
    </row>
    <row r="302" spans="1:2" s="39" customFormat="1" ht="15.75">
      <c r="A302" s="121" t="s">
        <v>814</v>
      </c>
      <c r="B302" s="39" t="s">
        <v>2941</v>
      </c>
    </row>
    <row r="303" spans="1:2" s="39" customFormat="1" ht="15.75">
      <c r="A303" s="121" t="s">
        <v>815</v>
      </c>
      <c r="B303" s="39" t="s">
        <v>3057</v>
      </c>
    </row>
    <row r="304" spans="1:2" s="39" customFormat="1" ht="15.75">
      <c r="A304" s="121" t="s">
        <v>816</v>
      </c>
      <c r="B304" s="39" t="s">
        <v>3076</v>
      </c>
    </row>
    <row r="305" spans="1:2" s="39" customFormat="1" ht="15.75">
      <c r="A305" s="121" t="s">
        <v>816</v>
      </c>
      <c r="B305" s="39" t="s">
        <v>3194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2875</v>
      </c>
    </row>
    <row r="310" spans="1:2" s="39" customFormat="1" ht="15.75">
      <c r="A310" s="121" t="s">
        <v>815</v>
      </c>
      <c r="B310" s="39" t="s">
        <v>2877</v>
      </c>
    </row>
    <row r="311" spans="1:2" s="39" customFormat="1" ht="15.75">
      <c r="A311" s="121" t="s">
        <v>814</v>
      </c>
      <c r="B311" s="39" t="s">
        <v>2917</v>
      </c>
    </row>
    <row r="312" spans="1:2" s="39" customFormat="1" ht="15.75">
      <c r="A312" s="121" t="s">
        <v>814</v>
      </c>
      <c r="B312" s="39" t="s">
        <v>2951</v>
      </c>
    </row>
    <row r="313" spans="1:2" s="39" customFormat="1" ht="15.75">
      <c r="A313" s="121" t="s">
        <v>816</v>
      </c>
      <c r="B313" s="39" t="s">
        <v>2962</v>
      </c>
    </row>
    <row r="314" spans="1:2" s="39" customFormat="1" ht="15.75">
      <c r="A314" s="121" t="s">
        <v>816</v>
      </c>
      <c r="B314" s="39" t="s">
        <v>3098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2965</v>
      </c>
    </row>
    <row r="319" spans="1:2" s="39" customFormat="1" ht="15.75">
      <c r="A319" s="121" t="s">
        <v>816</v>
      </c>
      <c r="B319" s="39" t="s">
        <v>2970</v>
      </c>
    </row>
    <row r="320" spans="1:2" s="39" customFormat="1" ht="15.75">
      <c r="A320" s="121" t="s">
        <v>815</v>
      </c>
      <c r="B320" s="39" t="s">
        <v>2984</v>
      </c>
    </row>
    <row r="321" spans="1:2" s="39" customFormat="1" ht="15.75">
      <c r="A321" s="121" t="s">
        <v>816</v>
      </c>
      <c r="B321" s="39" t="s">
        <v>2991</v>
      </c>
    </row>
    <row r="322" spans="1:2" s="39" customFormat="1" ht="15.75">
      <c r="A322" s="121" t="s">
        <v>814</v>
      </c>
      <c r="B322" s="39" t="s">
        <v>3029</v>
      </c>
    </row>
    <row r="323" spans="1:2" s="39" customFormat="1" ht="15.75">
      <c r="A323" s="121" t="s">
        <v>816</v>
      </c>
      <c r="B323" s="39" t="s">
        <v>3031</v>
      </c>
    </row>
    <row r="324" spans="1:2" s="39" customFormat="1" ht="15.75">
      <c r="A324" s="121" t="s">
        <v>815</v>
      </c>
      <c r="B324" s="39" t="s">
        <v>3072</v>
      </c>
    </row>
    <row r="325" spans="1:2" s="39" customFormat="1" ht="15.75">
      <c r="A325" s="121" t="s">
        <v>814</v>
      </c>
      <c r="B325" s="39" t="s">
        <v>3073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2006</v>
      </c>
    </row>
    <row r="329" spans="1:2" s="39" customFormat="1" ht="15.75">
      <c r="A329" s="121" t="s">
        <v>816</v>
      </c>
      <c r="B329" s="39" t="s">
        <v>2899</v>
      </c>
    </row>
    <row r="330" spans="1:2" s="39" customFormat="1" ht="15.75">
      <c r="A330" s="121" t="s">
        <v>814</v>
      </c>
      <c r="B330" s="39" t="s">
        <v>2912</v>
      </c>
    </row>
    <row r="331" spans="1:2" s="39" customFormat="1" ht="15.75">
      <c r="A331" s="121" t="s">
        <v>815</v>
      </c>
      <c r="B331" s="39" t="s">
        <v>2916</v>
      </c>
    </row>
    <row r="332" spans="1:2" s="39" customFormat="1" ht="15.75">
      <c r="A332" s="121" t="s">
        <v>815</v>
      </c>
      <c r="B332" s="39" t="s">
        <v>2933</v>
      </c>
    </row>
    <row r="333" spans="1:2" s="39" customFormat="1" ht="15.75">
      <c r="A333" s="121" t="s">
        <v>816</v>
      </c>
      <c r="B333" s="39" t="s">
        <v>2941</v>
      </c>
    </row>
    <row r="334" spans="1:2" s="39" customFormat="1" ht="15.75">
      <c r="A334" s="121" t="s">
        <v>815</v>
      </c>
      <c r="B334" s="39" t="s">
        <v>2942</v>
      </c>
    </row>
    <row r="335" spans="1:2" s="39" customFormat="1" ht="15.75">
      <c r="A335" s="121" t="s">
        <v>814</v>
      </c>
      <c r="B335" s="39" t="s">
        <v>2943</v>
      </c>
    </row>
    <row r="336" spans="1:2" s="39" customFormat="1" ht="15.75">
      <c r="A336" s="121" t="s">
        <v>815</v>
      </c>
      <c r="B336" s="39" t="s">
        <v>2958</v>
      </c>
    </row>
    <row r="337" spans="1:15" s="39" customFormat="1" ht="15.75">
      <c r="A337" s="121" t="s">
        <v>816</v>
      </c>
      <c r="B337" s="39" t="s">
        <v>2984</v>
      </c>
    </row>
    <row r="338" spans="1:15" s="39" customFormat="1" ht="15.75">
      <c r="A338" s="121" t="s">
        <v>815</v>
      </c>
      <c r="B338" s="39" t="s">
        <v>2994</v>
      </c>
    </row>
    <row r="339" spans="1:15" s="39" customFormat="1" ht="15.75">
      <c r="A339" s="121" t="s">
        <v>815</v>
      </c>
      <c r="B339" s="39" t="s">
        <v>3025</v>
      </c>
    </row>
    <row r="340" spans="1:15" s="39" customFormat="1" ht="15.75">
      <c r="A340" s="121" t="s">
        <v>815</v>
      </c>
      <c r="B340" s="39" t="s">
        <v>3048</v>
      </c>
    </row>
    <row r="341" spans="1:15" s="39" customFormat="1" ht="15.75">
      <c r="A341" s="121" t="s">
        <v>815</v>
      </c>
      <c r="B341" s="39" t="s">
        <v>3050</v>
      </c>
    </row>
    <row r="342" spans="1:15" s="39" customFormat="1" ht="15.75">
      <c r="A342" s="121" t="s">
        <v>814</v>
      </c>
      <c r="B342" s="39" t="s">
        <v>3054</v>
      </c>
    </row>
    <row r="343" spans="1:15" s="39" customFormat="1" ht="15.75">
      <c r="A343" s="121" t="s">
        <v>816</v>
      </c>
      <c r="B343" s="39" t="s">
        <v>3060</v>
      </c>
    </row>
    <row r="344" spans="1:15" s="39" customFormat="1" ht="15.75">
      <c r="A344" s="121" t="s">
        <v>816</v>
      </c>
      <c r="B344" s="39" t="s">
        <v>3075</v>
      </c>
    </row>
    <row r="345" spans="1:15" s="39" customFormat="1" ht="15.75">
      <c r="A345" s="121" t="s">
        <v>814</v>
      </c>
      <c r="B345" s="39" t="s">
        <v>3098</v>
      </c>
    </row>
    <row r="346" spans="1:15" s="39" customFormat="1" ht="15.75">
      <c r="A346" s="121" t="s">
        <v>814</v>
      </c>
      <c r="B346" s="39" t="s">
        <v>3209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2878</v>
      </c>
      <c r="K350" s="17"/>
      <c r="M350" s="10"/>
      <c r="O350" s="94"/>
    </row>
    <row r="351" spans="1:15" ht="15.75">
      <c r="A351" s="121" t="s">
        <v>815</v>
      </c>
      <c r="B351" s="39" t="s">
        <v>2881</v>
      </c>
      <c r="K351" s="17"/>
      <c r="M351" s="10"/>
      <c r="O351" s="94"/>
    </row>
    <row r="352" spans="1:15" ht="15.75">
      <c r="A352" s="121" t="s">
        <v>816</v>
      </c>
      <c r="B352" s="39" t="s">
        <v>2893</v>
      </c>
      <c r="K352" s="17"/>
      <c r="M352" s="10"/>
      <c r="O352" s="94"/>
    </row>
    <row r="353" spans="1:15" ht="15.75">
      <c r="A353" s="121" t="s">
        <v>814</v>
      </c>
      <c r="B353" s="39" t="s">
        <v>2905</v>
      </c>
      <c r="K353" s="17"/>
      <c r="M353" s="10"/>
      <c r="O353" s="94"/>
    </row>
    <row r="354" spans="1:15" ht="15.75">
      <c r="A354" s="121" t="s">
        <v>815</v>
      </c>
      <c r="B354" s="39" t="s">
        <v>2934</v>
      </c>
      <c r="K354" s="17"/>
      <c r="M354" s="10"/>
      <c r="O354" s="94"/>
    </row>
    <row r="355" spans="1:15" ht="15.75">
      <c r="A355" s="121" t="s">
        <v>814</v>
      </c>
      <c r="B355" s="39" t="s">
        <v>2945</v>
      </c>
      <c r="K355" s="17"/>
      <c r="M355" s="10"/>
      <c r="O355" s="94"/>
    </row>
    <row r="356" spans="1:15" ht="15.75">
      <c r="A356" s="121" t="s">
        <v>815</v>
      </c>
      <c r="B356" s="39" t="s">
        <v>2993</v>
      </c>
      <c r="K356" s="17"/>
      <c r="M356" s="10"/>
      <c r="O356" s="94"/>
    </row>
    <row r="357" spans="1:15" ht="15.75">
      <c r="A357" s="121" t="s">
        <v>814</v>
      </c>
      <c r="B357" s="39" t="s">
        <v>3002</v>
      </c>
      <c r="K357" s="17"/>
      <c r="M357" s="10"/>
      <c r="O357" s="94"/>
    </row>
    <row r="358" spans="1:15" ht="15.75">
      <c r="A358" s="121" t="s">
        <v>815</v>
      </c>
      <c r="B358" s="39" t="s">
        <v>3010</v>
      </c>
      <c r="K358" s="17"/>
      <c r="M358" s="10"/>
      <c r="O358" s="94"/>
    </row>
    <row r="359" spans="1:15" ht="15.75">
      <c r="A359" s="121" t="s">
        <v>814</v>
      </c>
      <c r="B359" s="39" t="s">
        <v>3012</v>
      </c>
      <c r="K359" s="17"/>
      <c r="M359" s="10"/>
      <c r="O359" s="94"/>
    </row>
    <row r="360" spans="1:15" ht="15.75">
      <c r="A360" s="121" t="s">
        <v>814</v>
      </c>
      <c r="B360" s="39" t="s">
        <v>3013</v>
      </c>
      <c r="K360" s="17"/>
      <c r="M360" s="10"/>
      <c r="O360" s="94"/>
    </row>
    <row r="361" spans="1:15" ht="15.75">
      <c r="A361" s="121" t="s">
        <v>815</v>
      </c>
      <c r="B361" s="39" t="s">
        <v>3018</v>
      </c>
      <c r="K361" s="17"/>
      <c r="M361" s="10"/>
      <c r="O361" s="94"/>
    </row>
    <row r="362" spans="1:15" ht="15.75">
      <c r="A362" s="121" t="s">
        <v>814</v>
      </c>
      <c r="B362" s="39" t="s">
        <v>3021</v>
      </c>
      <c r="K362" s="17"/>
      <c r="M362" s="10"/>
      <c r="O362" s="94"/>
    </row>
    <row r="363" spans="1:15" ht="15.75">
      <c r="A363" s="121" t="s">
        <v>816</v>
      </c>
      <c r="B363" s="39" t="s">
        <v>3022</v>
      </c>
      <c r="K363" s="17"/>
      <c r="M363" s="10"/>
      <c r="O363" s="94"/>
    </row>
    <row r="364" spans="1:15" ht="15.75">
      <c r="A364" s="121" t="s">
        <v>814</v>
      </c>
      <c r="B364" s="39" t="s">
        <v>3026</v>
      </c>
      <c r="K364" s="17"/>
      <c r="M364" s="10"/>
      <c r="O364" s="94"/>
    </row>
    <row r="365" spans="1:15" ht="15.75">
      <c r="A365" s="121" t="s">
        <v>814</v>
      </c>
      <c r="B365" s="39" t="s">
        <v>3027</v>
      </c>
      <c r="K365" s="17"/>
      <c r="M365" s="10"/>
      <c r="O365" s="94"/>
    </row>
    <row r="366" spans="1:15" ht="15.75">
      <c r="A366" s="121" t="s">
        <v>814</v>
      </c>
      <c r="B366" s="39" t="s">
        <v>3032</v>
      </c>
      <c r="K366" s="17"/>
      <c r="M366" s="10"/>
      <c r="O366" s="94"/>
    </row>
    <row r="367" spans="1:15" ht="15.75">
      <c r="A367" s="121" t="s">
        <v>815</v>
      </c>
      <c r="B367" s="39" t="s">
        <v>3040</v>
      </c>
      <c r="K367" s="17"/>
      <c r="M367" s="10"/>
      <c r="O367" s="94"/>
    </row>
    <row r="368" spans="1:15" ht="15.75">
      <c r="A368" s="121" t="s">
        <v>816</v>
      </c>
      <c r="B368" s="39" t="s">
        <v>3061</v>
      </c>
      <c r="K368" s="17"/>
      <c r="M368" s="10"/>
      <c r="O368" s="94"/>
    </row>
    <row r="369" spans="1:15" ht="15.75">
      <c r="A369" s="121" t="s">
        <v>816</v>
      </c>
      <c r="B369" s="39" t="s">
        <v>3072</v>
      </c>
      <c r="K369" s="17"/>
      <c r="M369" s="10"/>
      <c r="O369" s="94"/>
    </row>
    <row r="370" spans="1:15" ht="15.75">
      <c r="A370" s="121" t="s">
        <v>816</v>
      </c>
      <c r="B370" s="39" t="s">
        <v>3197</v>
      </c>
      <c r="K370" s="17"/>
      <c r="M370" s="10"/>
      <c r="O370" s="94"/>
    </row>
    <row r="371" spans="1:15" ht="15.75">
      <c r="A371" s="121" t="s">
        <v>816</v>
      </c>
      <c r="B371" s="39" t="s">
        <v>3205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2914</v>
      </c>
      <c r="K375" s="10"/>
      <c r="M375" s="17"/>
      <c r="O375" s="93"/>
    </row>
    <row r="376" spans="1:15" ht="15.75">
      <c r="A376" s="121" t="s">
        <v>815</v>
      </c>
      <c r="B376" s="39" t="s">
        <v>2915</v>
      </c>
      <c r="K376" s="10"/>
      <c r="M376" s="17"/>
      <c r="O376" s="93"/>
    </row>
    <row r="377" spans="1:15" ht="15.75">
      <c r="A377" s="121" t="s">
        <v>815</v>
      </c>
      <c r="B377" s="39" t="s">
        <v>2918</v>
      </c>
      <c r="K377" s="10"/>
      <c r="M377" s="17"/>
      <c r="O377" s="93"/>
    </row>
    <row r="378" spans="1:15" ht="15.75">
      <c r="A378" s="121" t="s">
        <v>816</v>
      </c>
      <c r="B378" s="39" t="s">
        <v>2993</v>
      </c>
      <c r="K378" s="10"/>
      <c r="M378" s="17"/>
      <c r="O378" s="93"/>
    </row>
    <row r="379" spans="1:15" ht="15.75">
      <c r="A379" s="121" t="s">
        <v>816</v>
      </c>
      <c r="B379" s="39" t="s">
        <v>2994</v>
      </c>
      <c r="K379" s="10"/>
      <c r="M379" s="17"/>
      <c r="O379" s="93"/>
    </row>
    <row r="380" spans="1:15" ht="15.75">
      <c r="A380" s="121" t="s">
        <v>814</v>
      </c>
      <c r="B380" s="39" t="s">
        <v>3001</v>
      </c>
      <c r="K380" s="10"/>
      <c r="M380" s="17"/>
      <c r="O380" s="93"/>
    </row>
    <row r="381" spans="1:15" ht="15.75">
      <c r="A381" s="121" t="s">
        <v>815</v>
      </c>
      <c r="B381" s="39" t="s">
        <v>3011</v>
      </c>
      <c r="K381" s="10"/>
      <c r="M381" s="17"/>
      <c r="O381" s="93"/>
    </row>
    <row r="382" spans="1:15" ht="15.75">
      <c r="A382" s="121" t="s">
        <v>815</v>
      </c>
      <c r="B382" s="39" t="s">
        <v>3015</v>
      </c>
      <c r="K382" s="10"/>
      <c r="M382" s="17"/>
      <c r="O382" s="93"/>
    </row>
    <row r="383" spans="1:15" ht="15.75">
      <c r="A383" s="121" t="s">
        <v>816</v>
      </c>
      <c r="B383" s="39" t="s">
        <v>3016</v>
      </c>
      <c r="K383" s="10"/>
      <c r="M383" s="17"/>
      <c r="O383" s="93"/>
    </row>
    <row r="384" spans="1:15" ht="15.75">
      <c r="A384" s="121" t="s">
        <v>816</v>
      </c>
      <c r="B384" s="39" t="s">
        <v>3048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2892</v>
      </c>
      <c r="K388" s="93"/>
      <c r="M388" s="92"/>
    </row>
    <row r="389" spans="1:15" ht="15.75">
      <c r="A389" s="121" t="s">
        <v>814</v>
      </c>
      <c r="B389" s="39" t="s">
        <v>2914</v>
      </c>
      <c r="K389" s="93"/>
      <c r="M389" s="92"/>
    </row>
    <row r="390" spans="1:15" ht="15.75">
      <c r="A390" s="121" t="s">
        <v>814</v>
      </c>
      <c r="B390" s="39" t="s">
        <v>2928</v>
      </c>
      <c r="K390" s="93"/>
      <c r="M390" s="92"/>
    </row>
    <row r="391" spans="1:15" ht="15.75">
      <c r="A391" s="121" t="s">
        <v>816</v>
      </c>
      <c r="B391" s="39" t="s">
        <v>2974</v>
      </c>
      <c r="K391" s="93"/>
      <c r="M391" s="92"/>
    </row>
    <row r="392" spans="1:15" ht="15.75">
      <c r="A392" s="121" t="s">
        <v>815</v>
      </c>
      <c r="B392" s="39" t="s">
        <v>2976</v>
      </c>
      <c r="K392" s="93"/>
      <c r="M392" s="92"/>
    </row>
    <row r="393" spans="1:15" ht="15.75">
      <c r="A393" s="121" t="s">
        <v>815</v>
      </c>
      <c r="B393" s="39" t="s">
        <v>2978</v>
      </c>
      <c r="K393" s="93"/>
      <c r="M393" s="92"/>
    </row>
    <row r="394" spans="1:15" ht="15.75">
      <c r="A394" s="121" t="s">
        <v>814</v>
      </c>
      <c r="B394" s="39" t="s">
        <v>3037</v>
      </c>
      <c r="K394" s="93"/>
      <c r="M394" s="92"/>
    </row>
    <row r="395" spans="1:15" ht="15.75">
      <c r="A395" s="121" t="s">
        <v>814</v>
      </c>
      <c r="B395" s="39" t="s">
        <v>3041</v>
      </c>
      <c r="K395" s="93"/>
      <c r="M395" s="92"/>
    </row>
    <row r="396" spans="1:15" ht="15.75">
      <c r="A396" s="121" t="s">
        <v>814</v>
      </c>
      <c r="B396" s="39" t="s">
        <v>3097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2887</v>
      </c>
      <c r="K400" s="197"/>
      <c r="M400" s="199"/>
    </row>
    <row r="401" spans="1:13" s="39" customFormat="1" ht="15.75">
      <c r="A401" s="121" t="s">
        <v>815</v>
      </c>
      <c r="B401" s="39" t="s">
        <v>2889</v>
      </c>
      <c r="K401" s="197"/>
      <c r="M401" s="199"/>
    </row>
    <row r="402" spans="1:13" s="39" customFormat="1" ht="15.75">
      <c r="A402" s="121" t="s">
        <v>815</v>
      </c>
      <c r="B402" s="39" t="s">
        <v>2943</v>
      </c>
      <c r="K402" s="197"/>
      <c r="M402" s="199"/>
    </row>
    <row r="403" spans="1:13" s="39" customFormat="1" ht="15.75">
      <c r="A403" s="121" t="s">
        <v>814</v>
      </c>
      <c r="B403" s="39" t="s">
        <v>2987</v>
      </c>
      <c r="K403" s="197"/>
      <c r="M403" s="199"/>
    </row>
    <row r="404" spans="1:13" s="39" customFormat="1" ht="15.75">
      <c r="A404" s="121" t="s">
        <v>814</v>
      </c>
      <c r="B404" s="39" t="s">
        <v>2999</v>
      </c>
      <c r="K404" s="197"/>
      <c r="M404" s="199"/>
    </row>
    <row r="405" spans="1:13" s="39" customFormat="1" ht="15.75">
      <c r="A405" s="121" t="s">
        <v>815</v>
      </c>
      <c r="B405" s="39" t="s">
        <v>3030</v>
      </c>
      <c r="K405" s="197"/>
      <c r="M405" s="199"/>
    </row>
    <row r="406" spans="1:13" s="39" customFormat="1" ht="15.75">
      <c r="A406" s="121" t="s">
        <v>816</v>
      </c>
      <c r="B406" s="39" t="s">
        <v>3039</v>
      </c>
      <c r="K406" s="197"/>
      <c r="M406" s="199"/>
    </row>
    <row r="407" spans="1:13" s="39" customFormat="1" ht="15.75">
      <c r="A407" s="121" t="s">
        <v>814</v>
      </c>
      <c r="B407" s="39" t="s">
        <v>3095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2883</v>
      </c>
      <c r="K411" s="10"/>
    </row>
    <row r="412" spans="1:13" ht="15.75">
      <c r="A412" s="121" t="s">
        <v>816</v>
      </c>
      <c r="B412" s="39" t="s">
        <v>2884</v>
      </c>
      <c r="K412" s="10"/>
    </row>
    <row r="413" spans="1:13" ht="15.75">
      <c r="A413" s="121" t="s">
        <v>815</v>
      </c>
      <c r="B413" s="39" t="s">
        <v>2890</v>
      </c>
      <c r="K413" s="10"/>
    </row>
    <row r="414" spans="1:13" ht="15.75">
      <c r="A414" s="121" t="s">
        <v>814</v>
      </c>
      <c r="B414" s="39" t="s">
        <v>2959</v>
      </c>
      <c r="K414" s="10"/>
    </row>
    <row r="415" spans="1:13" ht="15.75">
      <c r="A415" s="121" t="s">
        <v>814</v>
      </c>
      <c r="B415" s="39" t="s">
        <v>2999</v>
      </c>
      <c r="K415" s="10"/>
    </row>
    <row r="416" spans="1:13" ht="15.75">
      <c r="A416" s="121" t="s">
        <v>814</v>
      </c>
      <c r="B416" s="39" t="s">
        <v>3015</v>
      </c>
      <c r="K416" s="10"/>
    </row>
    <row r="417" spans="1:11" ht="15.75">
      <c r="A417" s="121" t="s">
        <v>816</v>
      </c>
      <c r="B417" s="39" t="s">
        <v>3021</v>
      </c>
      <c r="K417" s="10"/>
    </row>
    <row r="418" spans="1:11" ht="15.75">
      <c r="A418" s="121" t="s">
        <v>816</v>
      </c>
      <c r="B418" s="39" t="s">
        <v>3032</v>
      </c>
      <c r="K418" s="10"/>
    </row>
    <row r="419" spans="1:11" ht="15.75">
      <c r="A419" s="121" t="s">
        <v>816</v>
      </c>
      <c r="B419" s="39" t="s">
        <v>3066</v>
      </c>
      <c r="K419" s="10"/>
    </row>
    <row r="420" spans="1:11" ht="15.75">
      <c r="A420" s="121" t="s">
        <v>816</v>
      </c>
      <c r="B420" s="39" t="s">
        <v>3109</v>
      </c>
      <c r="K420" s="10"/>
    </row>
    <row r="421" spans="1:11" ht="15.75">
      <c r="A421" s="121" t="s">
        <v>815</v>
      </c>
      <c r="B421" s="39" t="s">
        <v>3167</v>
      </c>
      <c r="K421" s="10"/>
    </row>
    <row r="422" spans="1:11" ht="15.75">
      <c r="A422" s="121" t="s">
        <v>814</v>
      </c>
      <c r="B422" s="39" t="s">
        <v>3176</v>
      </c>
      <c r="K422" s="10"/>
    </row>
    <row r="423" spans="1:11" ht="15.75">
      <c r="A423" s="121" t="s">
        <v>814</v>
      </c>
      <c r="B423" s="39" t="s">
        <v>3180</v>
      </c>
      <c r="K423" s="10"/>
    </row>
    <row r="424" spans="1:11" ht="15.75">
      <c r="A424" s="121" t="s">
        <v>814</v>
      </c>
      <c r="B424" s="39" t="s">
        <v>3201</v>
      </c>
      <c r="K424" s="10"/>
    </row>
    <row r="425" spans="1:11" ht="15.75">
      <c r="A425" s="121" t="s">
        <v>815</v>
      </c>
      <c r="B425" s="39" t="s">
        <v>3207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4496</v>
      </c>
      <c r="B428" s="39"/>
      <c r="K428" s="10"/>
    </row>
    <row r="429" spans="1:11" ht="15.75">
      <c r="A429" s="121" t="s">
        <v>814</v>
      </c>
      <c r="B429" s="39" t="s">
        <v>2904</v>
      </c>
      <c r="K429" s="10"/>
    </row>
    <row r="430" spans="1:11" ht="15.75">
      <c r="A430" s="121" t="s">
        <v>816</v>
      </c>
      <c r="B430" s="39" t="s">
        <v>2914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2929</v>
      </c>
      <c r="K434" s="94"/>
    </row>
    <row r="435" spans="1:11" ht="15.75">
      <c r="A435" s="121" t="s">
        <v>816</v>
      </c>
      <c r="B435" s="39" t="s">
        <v>3017</v>
      </c>
      <c r="K435" s="94"/>
    </row>
    <row r="436" spans="1:11" ht="15.75">
      <c r="A436" s="121" t="s">
        <v>816</v>
      </c>
      <c r="B436" s="39" t="s">
        <v>3046</v>
      </c>
      <c r="K436" s="94"/>
    </row>
    <row r="437" spans="1:11" ht="15.75">
      <c r="A437" s="121" t="s">
        <v>814</v>
      </c>
      <c r="B437" s="39" t="s">
        <v>3051</v>
      </c>
      <c r="K437" s="94"/>
    </row>
    <row r="438" spans="1:11" ht="15.75">
      <c r="A438" s="121" t="s">
        <v>815</v>
      </c>
      <c r="B438" s="39" t="s">
        <v>3121</v>
      </c>
      <c r="K438" s="94"/>
    </row>
    <row r="439" spans="1:11" ht="15.75">
      <c r="A439" s="121" t="s">
        <v>816</v>
      </c>
      <c r="B439" s="39" t="s">
        <v>3125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2876</v>
      </c>
      <c r="K443" s="92"/>
    </row>
    <row r="444" spans="1:11" ht="15.75">
      <c r="A444" s="121" t="s">
        <v>816</v>
      </c>
      <c r="B444" s="39" t="s">
        <v>2890</v>
      </c>
      <c r="K444" s="92"/>
    </row>
    <row r="445" spans="1:11" ht="15.75">
      <c r="A445" s="121" t="s">
        <v>814</v>
      </c>
      <c r="B445" s="39" t="s">
        <v>2901</v>
      </c>
      <c r="K445" s="92"/>
    </row>
    <row r="446" spans="1:11" ht="15.75">
      <c r="A446" s="121" t="s">
        <v>815</v>
      </c>
      <c r="B446" s="39" t="s">
        <v>2922</v>
      </c>
      <c r="K446" s="92"/>
    </row>
    <row r="447" spans="1:11" ht="15.75">
      <c r="A447" s="121" t="s">
        <v>814</v>
      </c>
      <c r="B447" s="39" t="s">
        <v>2923</v>
      </c>
      <c r="K447" s="92"/>
    </row>
    <row r="448" spans="1:11" ht="15.75">
      <c r="A448" s="121" t="s">
        <v>816</v>
      </c>
      <c r="B448" s="39" t="s">
        <v>2947</v>
      </c>
      <c r="K448" s="92"/>
    </row>
    <row r="449" spans="1:11" ht="15.75">
      <c r="A449" s="121" t="s">
        <v>816</v>
      </c>
      <c r="B449" s="39" t="s">
        <v>2968</v>
      </c>
      <c r="K449" s="92"/>
    </row>
    <row r="450" spans="1:11" ht="15.75">
      <c r="A450" s="121" t="s">
        <v>814</v>
      </c>
      <c r="B450" s="39" t="s">
        <v>2969</v>
      </c>
      <c r="K450" s="92"/>
    </row>
    <row r="451" spans="1:11" ht="15.75">
      <c r="A451" s="121" t="s">
        <v>816</v>
      </c>
      <c r="B451" s="39" t="s">
        <v>2973</v>
      </c>
      <c r="K451" s="92"/>
    </row>
    <row r="452" spans="1:11" ht="15.75">
      <c r="A452" s="121" t="s">
        <v>816</v>
      </c>
      <c r="B452" s="39" t="s">
        <v>2977</v>
      </c>
      <c r="K452" s="92"/>
    </row>
    <row r="453" spans="1:11" ht="15.75">
      <c r="A453" s="121" t="s">
        <v>816</v>
      </c>
      <c r="B453" s="39" t="s">
        <v>3003</v>
      </c>
      <c r="K453" s="92"/>
    </row>
    <row r="454" spans="1:11" ht="15.75">
      <c r="A454" s="121" t="s">
        <v>816</v>
      </c>
      <c r="B454" s="39" t="s">
        <v>3004</v>
      </c>
      <c r="K454" s="92"/>
    </row>
    <row r="455" spans="1:11" ht="15.75">
      <c r="A455" s="121" t="s">
        <v>815</v>
      </c>
      <c r="B455" s="39" t="s">
        <v>3012</v>
      </c>
      <c r="K455" s="92"/>
    </row>
    <row r="456" spans="1:11" ht="15.75">
      <c r="A456" s="121" t="s">
        <v>814</v>
      </c>
      <c r="B456" s="39" t="s">
        <v>3018</v>
      </c>
      <c r="K456" s="92"/>
    </row>
    <row r="457" spans="1:11" ht="15.75">
      <c r="A457" s="121" t="s">
        <v>815</v>
      </c>
      <c r="B457" s="39" t="s">
        <v>3023</v>
      </c>
      <c r="K457" s="92"/>
    </row>
    <row r="458" spans="1:11" ht="15.75">
      <c r="A458" s="121" t="s">
        <v>816</v>
      </c>
      <c r="B458" s="39" t="s">
        <v>3029</v>
      </c>
      <c r="K458" s="92"/>
    </row>
    <row r="459" spans="1:11" ht="15.75">
      <c r="A459" s="121" t="s">
        <v>815</v>
      </c>
      <c r="B459" s="39" t="s">
        <v>3031</v>
      </c>
      <c r="K459" s="92"/>
    </row>
    <row r="460" spans="1:11" ht="15.75">
      <c r="A460" s="121" t="s">
        <v>816</v>
      </c>
      <c r="B460" s="39" t="s">
        <v>3033</v>
      </c>
      <c r="K460" s="92"/>
    </row>
    <row r="461" spans="1:11" ht="15.75">
      <c r="A461" s="121" t="s">
        <v>814</v>
      </c>
      <c r="B461" s="39" t="s">
        <v>3036</v>
      </c>
      <c r="K461" s="92"/>
    </row>
    <row r="462" spans="1:11" ht="15.75">
      <c r="A462" s="121" t="s">
        <v>814</v>
      </c>
      <c r="B462" s="39" t="s">
        <v>3066</v>
      </c>
      <c r="K462" s="92"/>
    </row>
    <row r="463" spans="1:11" ht="15.75">
      <c r="A463" s="121" t="s">
        <v>816</v>
      </c>
      <c r="B463" s="39" t="s">
        <v>3132</v>
      </c>
      <c r="K463" s="92"/>
    </row>
    <row r="464" spans="1:11" ht="15.75">
      <c r="A464" s="121" t="s">
        <v>816</v>
      </c>
      <c r="B464" s="39" t="s">
        <v>3140</v>
      </c>
      <c r="K464" s="92"/>
    </row>
    <row r="465" spans="1:11" ht="15.75">
      <c r="A465" s="121" t="s">
        <v>816</v>
      </c>
      <c r="B465" s="39" t="s">
        <v>3171</v>
      </c>
      <c r="K465" s="92"/>
    </row>
    <row r="466" spans="1:11" ht="15.75">
      <c r="A466" s="121" t="s">
        <v>815</v>
      </c>
      <c r="B466" s="39" t="s">
        <v>3172</v>
      </c>
      <c r="K466" s="92"/>
    </row>
    <row r="467" spans="1:11" ht="15.75">
      <c r="A467" s="121" t="s">
        <v>816</v>
      </c>
      <c r="B467" s="39" t="s">
        <v>3174</v>
      </c>
      <c r="K467" s="92"/>
    </row>
    <row r="468" spans="1:11" ht="15.75">
      <c r="A468" s="121" t="s">
        <v>816</v>
      </c>
      <c r="B468" s="39" t="s">
        <v>3175</v>
      </c>
      <c r="K468" s="92"/>
    </row>
    <row r="469" spans="1:11" ht="15.75">
      <c r="A469" s="121" t="s">
        <v>815</v>
      </c>
      <c r="B469" s="39" t="s">
        <v>3176</v>
      </c>
      <c r="K469" s="92"/>
    </row>
    <row r="470" spans="1:11" ht="15.75">
      <c r="A470" s="121" t="s">
        <v>815</v>
      </c>
      <c r="B470" s="39" t="s">
        <v>3179</v>
      </c>
      <c r="K470" s="92"/>
    </row>
    <row r="471" spans="1:11" ht="15.75">
      <c r="A471" s="121" t="s">
        <v>816</v>
      </c>
      <c r="B471" s="39" t="s">
        <v>3180</v>
      </c>
      <c r="K471" s="92"/>
    </row>
    <row r="472" spans="1:11" ht="15.75">
      <c r="A472" s="121" t="s">
        <v>815</v>
      </c>
      <c r="B472" s="39" t="s">
        <v>3182</v>
      </c>
      <c r="K472" s="92"/>
    </row>
    <row r="473" spans="1:11" ht="15.75">
      <c r="A473" s="121" t="s">
        <v>816</v>
      </c>
      <c r="B473" s="39" t="s">
        <v>3188</v>
      </c>
      <c r="K473" s="92"/>
    </row>
    <row r="474" spans="1:11" ht="15.75">
      <c r="A474" s="121" t="s">
        <v>816</v>
      </c>
      <c r="B474" s="39" t="s">
        <v>3189</v>
      </c>
      <c r="K474" s="92"/>
    </row>
    <row r="475" spans="1:11" ht="15.75">
      <c r="A475" s="121" t="s">
        <v>816</v>
      </c>
      <c r="B475" s="39" t="s">
        <v>3200</v>
      </c>
      <c r="K475" s="92"/>
    </row>
    <row r="476" spans="1:11" ht="15.75">
      <c r="A476" s="121" t="s">
        <v>816</v>
      </c>
      <c r="B476" s="39" t="s">
        <v>3204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3206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2912</v>
      </c>
      <c r="K483" s="16"/>
    </row>
    <row r="484" spans="1:11" s="39" customFormat="1" ht="15.75">
      <c r="A484" s="121" t="s">
        <v>814</v>
      </c>
      <c r="B484" s="39" t="s">
        <v>2915</v>
      </c>
      <c r="K484" s="16"/>
    </row>
    <row r="485" spans="1:11" s="39" customFormat="1" ht="15.75">
      <c r="A485" s="121" t="s">
        <v>814</v>
      </c>
      <c r="B485" s="39" t="s">
        <v>2930</v>
      </c>
      <c r="K485" s="16"/>
    </row>
    <row r="486" spans="1:11" s="39" customFormat="1" ht="15.75">
      <c r="A486" s="121" t="s">
        <v>814</v>
      </c>
      <c r="B486" s="39" t="s">
        <v>2956</v>
      </c>
      <c r="K486" s="16"/>
    </row>
    <row r="487" spans="1:11" s="39" customFormat="1" ht="15.75">
      <c r="A487" s="121" t="s">
        <v>815</v>
      </c>
      <c r="B487" s="39" t="s">
        <v>2968</v>
      </c>
      <c r="K487" s="16"/>
    </row>
    <row r="488" spans="1:11" s="39" customFormat="1" ht="15.75">
      <c r="A488" s="121" t="s">
        <v>816</v>
      </c>
      <c r="B488" s="39" t="s">
        <v>2992</v>
      </c>
      <c r="K488" s="16"/>
    </row>
    <row r="489" spans="1:11" s="39" customFormat="1" ht="15.75">
      <c r="A489" s="121" t="s">
        <v>815</v>
      </c>
      <c r="B489" s="39" t="s">
        <v>3007</v>
      </c>
      <c r="K489" s="16"/>
    </row>
    <row r="490" spans="1:11" s="39" customFormat="1" ht="15.75">
      <c r="A490" s="121" t="s">
        <v>816</v>
      </c>
      <c r="B490" s="39" t="s">
        <v>3023</v>
      </c>
      <c r="K490" s="16"/>
    </row>
    <row r="491" spans="1:11" s="39" customFormat="1" ht="15.75">
      <c r="A491" s="121" t="s">
        <v>814</v>
      </c>
      <c r="B491" s="39" t="s">
        <v>3043</v>
      </c>
      <c r="K491" s="16"/>
    </row>
    <row r="492" spans="1:11" s="39" customFormat="1" ht="15.75">
      <c r="A492" s="121" t="s">
        <v>814</v>
      </c>
      <c r="B492" s="39" t="s">
        <v>3058</v>
      </c>
      <c r="K492" s="16"/>
    </row>
    <row r="493" spans="1:11" s="39" customFormat="1" ht="15.75">
      <c r="A493" s="121" t="s">
        <v>815</v>
      </c>
      <c r="B493" s="39" t="s">
        <v>3059</v>
      </c>
      <c r="K493" s="16"/>
    </row>
    <row r="494" spans="1:11" s="39" customFormat="1" ht="15.75">
      <c r="A494" s="121" t="s">
        <v>814</v>
      </c>
      <c r="B494" s="39" t="s">
        <v>3061</v>
      </c>
      <c r="K494" s="16"/>
    </row>
    <row r="495" spans="1:11" s="39" customFormat="1" ht="15.75">
      <c r="A495" s="121" t="s">
        <v>815</v>
      </c>
      <c r="B495" s="39" t="s">
        <v>3064</v>
      </c>
      <c r="K495" s="16"/>
    </row>
    <row r="496" spans="1:11" s="39" customFormat="1" ht="15.75">
      <c r="A496" s="121" t="s">
        <v>816</v>
      </c>
      <c r="B496" s="39" t="s">
        <v>3065</v>
      </c>
      <c r="K496" s="16"/>
    </row>
    <row r="497" spans="1:11" s="39" customFormat="1" ht="15.75">
      <c r="A497" s="121" t="s">
        <v>816</v>
      </c>
      <c r="B497" s="39" t="s">
        <v>3070</v>
      </c>
      <c r="K497" s="16"/>
    </row>
    <row r="498" spans="1:11" s="39" customFormat="1" ht="15.75">
      <c r="A498" s="121" t="s">
        <v>814</v>
      </c>
      <c r="B498" s="39" t="s">
        <v>3071</v>
      </c>
      <c r="K498" s="16"/>
    </row>
    <row r="499" spans="1:11" s="39" customFormat="1" ht="15.75">
      <c r="A499" s="121" t="s">
        <v>816</v>
      </c>
      <c r="B499" s="39" t="s">
        <v>3126</v>
      </c>
      <c r="K499" s="16"/>
    </row>
    <row r="500" spans="1:11" s="39" customFormat="1" ht="15.75">
      <c r="A500" s="121" t="s">
        <v>816</v>
      </c>
      <c r="B500" s="39" t="s">
        <v>3198</v>
      </c>
      <c r="K500" s="16"/>
    </row>
    <row r="501" spans="1:11" s="39" customFormat="1" ht="15.75">
      <c r="A501" s="121" t="s">
        <v>815</v>
      </c>
      <c r="B501" s="39" t="s">
        <v>3208</v>
      </c>
      <c r="K501" s="16"/>
    </row>
    <row r="502" spans="1:11" s="39" customFormat="1" ht="15.75">
      <c r="A502" s="121" t="s">
        <v>815</v>
      </c>
      <c r="B502" s="39" t="s">
        <v>3210</v>
      </c>
      <c r="K502" s="16"/>
    </row>
    <row r="503" spans="1:11" s="39" customFormat="1" ht="15.75">
      <c r="A503" s="121" t="s">
        <v>815</v>
      </c>
      <c r="B503" s="39" t="s">
        <v>3211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2025</v>
      </c>
      <c r="K506" s="16"/>
    </row>
    <row r="507" spans="1:11" s="39" customFormat="1" ht="15.75">
      <c r="A507" s="121" t="s">
        <v>814</v>
      </c>
      <c r="B507" s="39" t="s">
        <v>2875</v>
      </c>
      <c r="K507" s="16"/>
    </row>
    <row r="508" spans="1:11" s="39" customFormat="1" ht="15.75">
      <c r="A508" s="121" t="s">
        <v>814</v>
      </c>
      <c r="B508" s="39" t="s">
        <v>2877</v>
      </c>
      <c r="K508" s="16"/>
    </row>
    <row r="509" spans="1:11" s="39" customFormat="1" ht="15.75">
      <c r="A509" s="121" t="s">
        <v>814</v>
      </c>
      <c r="B509" s="39" t="s">
        <v>2878</v>
      </c>
      <c r="K509" s="16"/>
    </row>
    <row r="510" spans="1:11" s="39" customFormat="1" ht="15.75">
      <c r="A510" s="121" t="s">
        <v>816</v>
      </c>
      <c r="B510" s="39" t="s">
        <v>2886</v>
      </c>
      <c r="K510" s="16"/>
    </row>
    <row r="511" spans="1:11" s="39" customFormat="1" ht="15.75">
      <c r="A511" s="121" t="s">
        <v>814</v>
      </c>
      <c r="B511" s="39" t="s">
        <v>2888</v>
      </c>
      <c r="K511" s="16"/>
    </row>
    <row r="512" spans="1:11" s="39" customFormat="1" ht="15.75">
      <c r="A512" s="121" t="s">
        <v>814</v>
      </c>
      <c r="B512" s="39" t="s">
        <v>2903</v>
      </c>
      <c r="K512" s="16"/>
    </row>
    <row r="513" spans="1:11" s="39" customFormat="1" ht="15.75">
      <c r="A513" s="121" t="s">
        <v>815</v>
      </c>
      <c r="B513" s="39" t="s">
        <v>2929</v>
      </c>
      <c r="K513" s="16"/>
    </row>
    <row r="514" spans="1:11" s="39" customFormat="1" ht="15.75">
      <c r="A514" s="121" t="s">
        <v>815</v>
      </c>
      <c r="B514" s="39" t="s">
        <v>2952</v>
      </c>
      <c r="K514" s="16"/>
    </row>
    <row r="515" spans="1:11" s="39" customFormat="1" ht="15.75">
      <c r="A515" s="121" t="s">
        <v>815</v>
      </c>
      <c r="B515" s="39" t="s">
        <v>2955</v>
      </c>
      <c r="K515" s="16"/>
    </row>
    <row r="516" spans="1:11" s="39" customFormat="1" ht="15.75">
      <c r="A516" s="121" t="s">
        <v>814</v>
      </c>
      <c r="B516" s="39" t="s">
        <v>2991</v>
      </c>
      <c r="K516" s="16"/>
    </row>
    <row r="517" spans="1:11" s="39" customFormat="1" ht="15.75">
      <c r="A517" s="121" t="s">
        <v>816</v>
      </c>
      <c r="B517" s="39" t="s">
        <v>3034</v>
      </c>
      <c r="K517" s="16"/>
    </row>
    <row r="518" spans="1:11" s="39" customFormat="1" ht="15.75">
      <c r="A518" s="121" t="s">
        <v>814</v>
      </c>
      <c r="B518" s="39" t="s">
        <v>3042</v>
      </c>
      <c r="K518" s="16"/>
    </row>
    <row r="519" spans="1:11" s="39" customFormat="1" ht="15.75">
      <c r="A519" s="121" t="s">
        <v>815</v>
      </c>
      <c r="B519" s="39" t="s">
        <v>3044</v>
      </c>
      <c r="K519" s="16"/>
    </row>
    <row r="520" spans="1:11" s="39" customFormat="1" ht="15.75">
      <c r="A520" s="121" t="s">
        <v>814</v>
      </c>
      <c r="B520" s="39" t="s">
        <v>3056</v>
      </c>
      <c r="K520" s="16"/>
    </row>
    <row r="521" spans="1:11" s="39" customFormat="1" ht="15.75">
      <c r="A521" s="121" t="s">
        <v>815</v>
      </c>
      <c r="B521" s="39" t="s">
        <v>3063</v>
      </c>
      <c r="K521" s="16"/>
    </row>
    <row r="522" spans="1:11" s="39" customFormat="1" ht="15.75">
      <c r="A522" s="121" t="s">
        <v>815</v>
      </c>
      <c r="B522" s="39" t="s">
        <v>3066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2026</v>
      </c>
      <c r="K525" s="16"/>
    </row>
    <row r="526" spans="1:11" s="39" customFormat="1" ht="15.75">
      <c r="A526" s="121" t="s">
        <v>816</v>
      </c>
      <c r="B526" s="39" t="s">
        <v>2885</v>
      </c>
      <c r="K526" s="16"/>
    </row>
    <row r="527" spans="1:11" s="39" customFormat="1" ht="15.75">
      <c r="A527" s="121" t="s">
        <v>816</v>
      </c>
      <c r="B527" s="39" t="s">
        <v>2918</v>
      </c>
      <c r="K527" s="16"/>
    </row>
    <row r="528" spans="1:11" s="39" customFormat="1" ht="15.75">
      <c r="A528" s="121" t="s">
        <v>815</v>
      </c>
      <c r="B528" s="39" t="s">
        <v>2960</v>
      </c>
      <c r="K528" s="16"/>
    </row>
    <row r="529" spans="1:11" s="39" customFormat="1" ht="15.75">
      <c r="A529" s="121" t="s">
        <v>814</v>
      </c>
      <c r="B529" s="39" t="s">
        <v>3014</v>
      </c>
      <c r="K529" s="16"/>
    </row>
    <row r="530" spans="1:11" s="39" customFormat="1" ht="15.75">
      <c r="A530" s="121" t="s">
        <v>816</v>
      </c>
      <c r="B530" s="39" t="s">
        <v>3045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3038</v>
      </c>
      <c r="K534" s="199"/>
    </row>
    <row r="535" spans="1:11" s="39" customFormat="1" ht="15.75">
      <c r="A535" s="121" t="s">
        <v>814</v>
      </c>
      <c r="B535" s="39" t="s">
        <v>3133</v>
      </c>
      <c r="K535" s="199"/>
    </row>
    <row r="536" spans="1:11" s="39" customFormat="1" ht="15.75">
      <c r="A536" s="121" t="s">
        <v>814</v>
      </c>
      <c r="B536" s="39" t="s">
        <v>3167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2935</v>
      </c>
      <c r="I540" s="121"/>
    </row>
    <row r="541" spans="1:11" s="39" customFormat="1" ht="15.75">
      <c r="A541" s="121" t="s">
        <v>814</v>
      </c>
      <c r="B541" s="39" t="s">
        <v>2959</v>
      </c>
    </row>
    <row r="542" spans="1:11" s="39" customFormat="1" ht="15.75">
      <c r="A542" s="121" t="s">
        <v>814</v>
      </c>
      <c r="B542" s="39" t="s">
        <v>2974</v>
      </c>
    </row>
    <row r="543" spans="1:11" s="39" customFormat="1" ht="15.75">
      <c r="A543" s="121" t="s">
        <v>815</v>
      </c>
      <c r="B543" s="39" t="s">
        <v>2981</v>
      </c>
    </row>
    <row r="544" spans="1:11" s="39" customFormat="1" ht="15.75">
      <c r="A544" s="121" t="s">
        <v>816</v>
      </c>
      <c r="B544" s="39" t="s">
        <v>2990</v>
      </c>
    </row>
    <row r="545" spans="1:2" s="39" customFormat="1" ht="15.75">
      <c r="A545" s="121" t="s">
        <v>814</v>
      </c>
      <c r="B545" s="39" t="s">
        <v>3010</v>
      </c>
    </row>
    <row r="546" spans="1:2" s="39" customFormat="1" ht="15.75">
      <c r="A546" s="121" t="s">
        <v>815</v>
      </c>
      <c r="B546" s="39" t="s">
        <v>3014</v>
      </c>
    </row>
    <row r="547" spans="1:2" s="39" customFormat="1" ht="15.75">
      <c r="A547" s="121" t="s">
        <v>816</v>
      </c>
      <c r="B547" s="39" t="s">
        <v>3020</v>
      </c>
    </row>
    <row r="548" spans="1:2" s="39" customFormat="1" ht="15.75">
      <c r="A548" s="121" t="s">
        <v>814</v>
      </c>
      <c r="B548" s="39" t="s">
        <v>3049</v>
      </c>
    </row>
    <row r="549" spans="1:2" s="39" customFormat="1" ht="15.75">
      <c r="A549" s="121" t="s">
        <v>814</v>
      </c>
      <c r="B549" s="39" t="s">
        <v>3050</v>
      </c>
    </row>
    <row r="550" spans="1:2" s="39" customFormat="1" ht="15.75">
      <c r="A550" s="121" t="s">
        <v>814</v>
      </c>
      <c r="B550" s="39" t="s">
        <v>3053</v>
      </c>
    </row>
    <row r="551" spans="1:2" s="39" customFormat="1" ht="15.75">
      <c r="A551" s="121" t="s">
        <v>816</v>
      </c>
      <c r="B551" s="39" t="s">
        <v>3071</v>
      </c>
    </row>
    <row r="552" spans="1:2" s="39" customFormat="1" ht="15.75">
      <c r="A552" s="121" t="s">
        <v>814</v>
      </c>
      <c r="B552" s="39" t="s">
        <v>3072</v>
      </c>
    </row>
    <row r="553" spans="1:2" s="39" customFormat="1" ht="15.75">
      <c r="A553" s="121" t="s">
        <v>816</v>
      </c>
      <c r="B553" s="39" t="s">
        <v>3177</v>
      </c>
    </row>
    <row r="554" spans="1:2" s="39" customFormat="1" ht="15.75">
      <c r="A554" s="121" t="s">
        <v>814</v>
      </c>
      <c r="B554" s="39" t="s">
        <v>3187</v>
      </c>
    </row>
    <row r="555" spans="1:2" s="39" customFormat="1" ht="15.75">
      <c r="A555" s="121" t="s">
        <v>814</v>
      </c>
      <c r="B555" s="39" t="s">
        <v>3199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2911</v>
      </c>
    </row>
    <row r="560" spans="1:2" s="39" customFormat="1" ht="15.75">
      <c r="A560" s="121" t="s">
        <v>815</v>
      </c>
      <c r="B560" s="39" t="s">
        <v>2913</v>
      </c>
    </row>
    <row r="561" spans="1:2" s="39" customFormat="1" ht="15.75">
      <c r="A561" s="121" t="s">
        <v>816</v>
      </c>
      <c r="B561" s="39" t="s">
        <v>2921</v>
      </c>
    </row>
    <row r="562" spans="1:2" s="39" customFormat="1" ht="15.75">
      <c r="A562" s="121" t="s">
        <v>814</v>
      </c>
      <c r="B562" s="39" t="s">
        <v>2946</v>
      </c>
    </row>
    <row r="563" spans="1:2" s="39" customFormat="1" ht="15.75">
      <c r="A563" s="121" t="s">
        <v>814</v>
      </c>
      <c r="B563" s="39" t="s">
        <v>2961</v>
      </c>
    </row>
    <row r="564" spans="1:2" s="39" customFormat="1" ht="15.75">
      <c r="A564" s="121" t="s">
        <v>814</v>
      </c>
      <c r="B564" s="39" t="s">
        <v>2988</v>
      </c>
    </row>
    <row r="565" spans="1:2" s="39" customFormat="1" ht="15.75">
      <c r="A565" s="121" t="s">
        <v>815</v>
      </c>
      <c r="B565" s="39" t="s">
        <v>3051</v>
      </c>
    </row>
    <row r="566" spans="1:2" s="39" customFormat="1" ht="15.75">
      <c r="A566" s="121" t="s">
        <v>815</v>
      </c>
      <c r="B566" s="39" t="s">
        <v>3055</v>
      </c>
    </row>
    <row r="567" spans="1:2" s="39" customFormat="1" ht="15.75">
      <c r="A567" s="121" t="s">
        <v>814</v>
      </c>
      <c r="B567" s="39" t="s">
        <v>3069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2898</v>
      </c>
    </row>
    <row r="572" spans="1:2" s="39" customFormat="1" ht="15.75">
      <c r="A572" s="121" t="s">
        <v>816</v>
      </c>
      <c r="B572" s="39" t="s">
        <v>2937</v>
      </c>
    </row>
    <row r="573" spans="1:2" s="39" customFormat="1" ht="15.75">
      <c r="A573" s="121" t="s">
        <v>814</v>
      </c>
      <c r="B573" s="39" t="s">
        <v>2989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2887</v>
      </c>
    </row>
    <row r="578" spans="1:7" s="39" customFormat="1" ht="15.75">
      <c r="A578" s="121" t="s">
        <v>815</v>
      </c>
      <c r="B578" s="39" t="s">
        <v>2906</v>
      </c>
    </row>
    <row r="579" spans="1:7" s="39" customFormat="1" ht="15.75">
      <c r="A579" s="121" t="s">
        <v>814</v>
      </c>
      <c r="B579" s="39" t="s">
        <v>2922</v>
      </c>
    </row>
    <row r="580" spans="1:7" s="39" customFormat="1" ht="15.75">
      <c r="A580" s="121" t="s">
        <v>816</v>
      </c>
      <c r="B580" s="39" t="s">
        <v>2967</v>
      </c>
    </row>
    <row r="581" spans="1:7" s="39" customFormat="1" ht="15.75">
      <c r="A581" s="121" t="s">
        <v>816</v>
      </c>
      <c r="B581" s="39" t="s">
        <v>2979</v>
      </c>
    </row>
    <row r="582" spans="1:7" s="39" customFormat="1" ht="15.75">
      <c r="A582" s="121" t="s">
        <v>815</v>
      </c>
      <c r="B582" s="39" t="s">
        <v>2980</v>
      </c>
    </row>
    <row r="583" spans="1:7" s="39" customFormat="1" ht="15.75">
      <c r="A583" s="121" t="s">
        <v>815</v>
      </c>
      <c r="B583" s="39" t="s">
        <v>2982</v>
      </c>
      <c r="G583" s="121"/>
    </row>
    <row r="584" spans="1:7" s="39" customFormat="1" ht="15.75">
      <c r="A584" s="121" t="s">
        <v>815</v>
      </c>
      <c r="B584" s="39" t="s">
        <v>2983</v>
      </c>
    </row>
    <row r="585" spans="1:7" s="39" customFormat="1" ht="15.75">
      <c r="A585" s="121" t="s">
        <v>816</v>
      </c>
      <c r="B585" s="39" t="s">
        <v>2986</v>
      </c>
    </row>
    <row r="586" spans="1:7" s="39" customFormat="1" ht="15.75">
      <c r="A586" s="121" t="s">
        <v>816</v>
      </c>
      <c r="B586" s="39" t="s">
        <v>2992</v>
      </c>
    </row>
    <row r="587" spans="1:7" s="39" customFormat="1" ht="15.75">
      <c r="A587" s="121" t="s">
        <v>815</v>
      </c>
      <c r="B587" s="39" t="s">
        <v>2998</v>
      </c>
    </row>
    <row r="588" spans="1:7" s="39" customFormat="1" ht="15.75">
      <c r="A588" s="121" t="s">
        <v>814</v>
      </c>
      <c r="B588" s="39" t="s">
        <v>3017</v>
      </c>
    </row>
    <row r="589" spans="1:7" s="39" customFormat="1" ht="15.75">
      <c r="A589" s="121" t="s">
        <v>815</v>
      </c>
      <c r="B589" s="39" t="s">
        <v>3019</v>
      </c>
    </row>
    <row r="590" spans="1:7" s="39" customFormat="1" ht="15.75">
      <c r="A590" s="121" t="s">
        <v>816</v>
      </c>
      <c r="B590" s="39" t="s">
        <v>3028</v>
      </c>
    </row>
    <row r="591" spans="1:7" s="39" customFormat="1" ht="15.75">
      <c r="A591" s="121" t="s">
        <v>816</v>
      </c>
      <c r="B591" s="39" t="s">
        <v>3067</v>
      </c>
    </row>
    <row r="592" spans="1:7" s="39" customFormat="1" ht="15.75">
      <c r="A592" s="121" t="s">
        <v>816</v>
      </c>
      <c r="B592" s="39" t="s">
        <v>3090</v>
      </c>
    </row>
    <row r="593" spans="1:2" s="39" customFormat="1" ht="15.75">
      <c r="A593" s="121" t="s">
        <v>816</v>
      </c>
      <c r="B593" s="39" t="s">
        <v>3201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2920</v>
      </c>
    </row>
    <row r="598" spans="1:2" s="39" customFormat="1" ht="15.75">
      <c r="A598" s="121" t="s">
        <v>814</v>
      </c>
      <c r="B598" s="39" t="s">
        <v>2921</v>
      </c>
    </row>
    <row r="599" spans="1:2" s="39" customFormat="1" ht="15.75">
      <c r="A599" s="121" t="s">
        <v>814</v>
      </c>
      <c r="B599" s="39" t="s">
        <v>3005</v>
      </c>
    </row>
    <row r="600" spans="1:2" s="39" customFormat="1" ht="15.75">
      <c r="A600" s="121" t="s">
        <v>815</v>
      </c>
      <c r="B600" s="39" t="s">
        <v>3088</v>
      </c>
    </row>
    <row r="601" spans="1:2" s="39" customFormat="1" ht="15.75">
      <c r="A601" s="121" t="s">
        <v>816</v>
      </c>
      <c r="B601" s="39" t="s">
        <v>3117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2906</v>
      </c>
    </row>
    <row r="606" spans="1:2" s="39" customFormat="1" ht="15.75">
      <c r="A606" s="121" t="s">
        <v>815</v>
      </c>
      <c r="B606" s="39" t="s">
        <v>2972</v>
      </c>
    </row>
    <row r="607" spans="1:2" s="39" customFormat="1" ht="15.75">
      <c r="A607" s="121" t="s">
        <v>814</v>
      </c>
      <c r="B607" s="39" t="s">
        <v>2977</v>
      </c>
    </row>
    <row r="608" spans="1:2" s="39" customFormat="1" ht="15.75">
      <c r="A608" s="121" t="s">
        <v>815</v>
      </c>
      <c r="B608" s="39" t="s">
        <v>2979</v>
      </c>
    </row>
    <row r="609" spans="1:2" s="39" customFormat="1" ht="15.75">
      <c r="A609" s="121" t="s">
        <v>814</v>
      </c>
      <c r="B609" s="39" t="s">
        <v>2982</v>
      </c>
    </row>
    <row r="610" spans="1:2" s="39" customFormat="1" ht="15.75">
      <c r="A610" s="121" t="s">
        <v>816</v>
      </c>
      <c r="B610" s="39" t="s">
        <v>2983</v>
      </c>
    </row>
    <row r="611" spans="1:2" s="39" customFormat="1" ht="15.75">
      <c r="A611" s="121" t="s">
        <v>815</v>
      </c>
      <c r="B611" s="39" t="s">
        <v>2985</v>
      </c>
    </row>
    <row r="612" spans="1:2" s="39" customFormat="1" ht="15.75">
      <c r="A612" s="121" t="s">
        <v>814</v>
      </c>
      <c r="B612" s="39" t="s">
        <v>2986</v>
      </c>
    </row>
    <row r="613" spans="1:2" s="39" customFormat="1" ht="15.75">
      <c r="A613" s="121" t="s">
        <v>815</v>
      </c>
      <c r="B613" s="39" t="s">
        <v>3002</v>
      </c>
    </row>
    <row r="614" spans="1:2" s="39" customFormat="1" ht="15.75">
      <c r="A614" s="121" t="s">
        <v>816</v>
      </c>
      <c r="B614" s="39" t="s">
        <v>3011</v>
      </c>
    </row>
    <row r="615" spans="1:2" s="39" customFormat="1" ht="15.75">
      <c r="A615" s="121" t="s">
        <v>816</v>
      </c>
      <c r="B615" s="39" t="s">
        <v>3038</v>
      </c>
    </row>
    <row r="616" spans="1:2" s="39" customFormat="1" ht="15.75">
      <c r="A616" s="121" t="s">
        <v>814</v>
      </c>
      <c r="B616" s="39" t="s">
        <v>3048</v>
      </c>
    </row>
    <row r="617" spans="1:2" s="39" customFormat="1" ht="15.75">
      <c r="A617" s="121" t="s">
        <v>816</v>
      </c>
      <c r="B617" s="39" t="s">
        <v>3181</v>
      </c>
    </row>
    <row r="618" spans="1:2" s="39" customFormat="1" ht="15.75">
      <c r="A618" s="121" t="s">
        <v>814</v>
      </c>
      <c r="B618" s="39" t="s">
        <v>3182</v>
      </c>
    </row>
    <row r="619" spans="1:2" s="39" customFormat="1" ht="15.75">
      <c r="A619" s="121" t="s">
        <v>815</v>
      </c>
      <c r="B619" s="39" t="s">
        <v>3184</v>
      </c>
    </row>
    <row r="620" spans="1:2" s="39" customFormat="1" ht="15.75">
      <c r="A620" s="121" t="s">
        <v>815</v>
      </c>
      <c r="B620" s="39" t="s">
        <v>3185</v>
      </c>
    </row>
    <row r="621" spans="1:2" s="39" customFormat="1" ht="15.75">
      <c r="A621" s="121" t="s">
        <v>815</v>
      </c>
      <c r="B621" s="39" t="s">
        <v>3186</v>
      </c>
    </row>
    <row r="622" spans="1:2" s="39" customFormat="1" ht="15.75">
      <c r="A622" s="121" t="s">
        <v>816</v>
      </c>
      <c r="B622" s="39" t="s">
        <v>3187</v>
      </c>
    </row>
    <row r="623" spans="1:2" s="39" customFormat="1" ht="15.75">
      <c r="A623" s="121" t="s">
        <v>815</v>
      </c>
      <c r="B623" s="39" t="s">
        <v>3188</v>
      </c>
    </row>
    <row r="624" spans="1:2" s="39" customFormat="1" ht="15.75">
      <c r="A624" s="121" t="s">
        <v>815</v>
      </c>
      <c r="B624" s="39" t="s">
        <v>3189</v>
      </c>
    </row>
    <row r="625" spans="1:2" s="39" customFormat="1" ht="15.75">
      <c r="A625" s="121" t="s">
        <v>816</v>
      </c>
      <c r="B625" s="39" t="s">
        <v>3195</v>
      </c>
    </row>
    <row r="626" spans="1:2" s="39" customFormat="1" ht="15.75">
      <c r="A626" s="121" t="s">
        <v>815</v>
      </c>
      <c r="B626" s="39" t="s">
        <v>3202</v>
      </c>
    </row>
    <row r="627" spans="1:2" s="39" customFormat="1" ht="15.75">
      <c r="A627" s="121" t="s">
        <v>814</v>
      </c>
      <c r="B627" s="39" t="s">
        <v>3203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3206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2898</v>
      </c>
    </row>
    <row r="634" spans="1:2" ht="15.75">
      <c r="A634" s="121" t="s">
        <v>815</v>
      </c>
      <c r="B634" s="39" t="s">
        <v>2900</v>
      </c>
    </row>
    <row r="635" spans="1:2" ht="15.75">
      <c r="A635" s="121" t="s">
        <v>815</v>
      </c>
      <c r="B635" s="39" t="s">
        <v>2902</v>
      </c>
    </row>
    <row r="636" spans="1:2" ht="15.75">
      <c r="A636" s="121" t="s">
        <v>814</v>
      </c>
      <c r="B636" s="39" t="s">
        <v>2908</v>
      </c>
    </row>
    <row r="637" spans="1:2" ht="15.75">
      <c r="A637" s="121" t="s">
        <v>814</v>
      </c>
      <c r="B637" s="39" t="s">
        <v>2910</v>
      </c>
    </row>
    <row r="638" spans="1:2" ht="15.75">
      <c r="A638" s="121" t="s">
        <v>815</v>
      </c>
      <c r="B638" s="39" t="s">
        <v>2931</v>
      </c>
    </row>
    <row r="639" spans="1:2" ht="15.75">
      <c r="A639" s="121" t="s">
        <v>816</v>
      </c>
      <c r="B639" s="39" t="s">
        <v>2943</v>
      </c>
    </row>
    <row r="640" spans="1:2" ht="15.75">
      <c r="A640" s="121" t="s">
        <v>816</v>
      </c>
      <c r="B640" s="39" t="s">
        <v>2954</v>
      </c>
    </row>
    <row r="641" spans="1:2" ht="15.75">
      <c r="A641" s="121" t="s">
        <v>814</v>
      </c>
      <c r="B641" s="39" t="s">
        <v>2962</v>
      </c>
    </row>
    <row r="642" spans="1:2" ht="15.75">
      <c r="A642" s="121" t="s">
        <v>814</v>
      </c>
      <c r="B642" s="39" t="s">
        <v>2990</v>
      </c>
    </row>
    <row r="643" spans="1:2" ht="15.75">
      <c r="A643" s="121" t="s">
        <v>815</v>
      </c>
      <c r="B643" s="39" t="s">
        <v>3043</v>
      </c>
    </row>
    <row r="644" spans="1:2" ht="15.75">
      <c r="A644" s="121" t="s">
        <v>816</v>
      </c>
      <c r="B644" s="39" t="s">
        <v>3049</v>
      </c>
    </row>
    <row r="645" spans="1:2" ht="15.75">
      <c r="A645" s="121" t="s">
        <v>815</v>
      </c>
      <c r="B645" s="39" t="s">
        <v>3054</v>
      </c>
    </row>
    <row r="646" spans="1:2" ht="15.75">
      <c r="A646" s="121" t="s">
        <v>815</v>
      </c>
      <c r="B646" s="39" t="s">
        <v>3071</v>
      </c>
    </row>
    <row r="647" spans="1:2" ht="15.75">
      <c r="A647" s="121" t="s">
        <v>814</v>
      </c>
      <c r="B647" s="39" t="s">
        <v>3075</v>
      </c>
    </row>
    <row r="648" spans="1:2" ht="15.75">
      <c r="A648" s="121" t="s">
        <v>815</v>
      </c>
      <c r="B648" s="39" t="s">
        <v>3091</v>
      </c>
    </row>
    <row r="649" spans="1:2" ht="15.75">
      <c r="A649" s="121" t="s">
        <v>816</v>
      </c>
      <c r="B649" s="39" t="s">
        <v>3096</v>
      </c>
    </row>
    <row r="650" spans="1:2" ht="15.75">
      <c r="A650" s="121" t="s">
        <v>815</v>
      </c>
      <c r="B650" s="39" t="s">
        <v>3117</v>
      </c>
    </row>
    <row r="651" spans="1:2" ht="15.75">
      <c r="A651" s="121" t="s">
        <v>814</v>
      </c>
      <c r="B651" s="39" t="s">
        <v>3119</v>
      </c>
    </row>
    <row r="652" spans="1:2" ht="15.75">
      <c r="A652" s="121" t="s">
        <v>815</v>
      </c>
      <c r="B652" s="39" t="s">
        <v>3169</v>
      </c>
    </row>
    <row r="653" spans="1:2" ht="15.75">
      <c r="A653" s="121" t="s">
        <v>816</v>
      </c>
      <c r="B653" s="39" t="s">
        <v>3209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2027</v>
      </c>
      <c r="B656" s="39"/>
    </row>
    <row r="657" spans="1:2" ht="15.75">
      <c r="A657" s="121" t="s">
        <v>816</v>
      </c>
      <c r="B657" s="39" t="s">
        <v>2914</v>
      </c>
    </row>
    <row r="658" spans="1:2" ht="15.75">
      <c r="A658" s="121" t="s">
        <v>815</v>
      </c>
      <c r="B658" s="39" t="s">
        <v>2924</v>
      </c>
    </row>
    <row r="659" spans="1:2" ht="15.75">
      <c r="A659" s="121" t="s">
        <v>815</v>
      </c>
      <c r="B659" s="39" t="s">
        <v>3022</v>
      </c>
    </row>
    <row r="660" spans="1:2" ht="15.75">
      <c r="A660" s="121" t="s">
        <v>815</v>
      </c>
      <c r="B660" s="39" t="s">
        <v>3024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2884</v>
      </c>
    </row>
    <row r="665" spans="1:2" s="39" customFormat="1" ht="15.75">
      <c r="A665" s="121" t="s">
        <v>814</v>
      </c>
      <c r="B665" s="39" t="s">
        <v>2889</v>
      </c>
    </row>
    <row r="666" spans="1:2" s="39" customFormat="1" ht="15.75">
      <c r="A666" s="121" t="s">
        <v>815</v>
      </c>
      <c r="B666" s="39" t="s">
        <v>2903</v>
      </c>
    </row>
    <row r="667" spans="1:2" s="39" customFormat="1" ht="15.75">
      <c r="A667" s="121" t="s">
        <v>814</v>
      </c>
      <c r="B667" s="39" t="s">
        <v>2907</v>
      </c>
    </row>
    <row r="668" spans="1:2" s="39" customFormat="1" ht="15.75">
      <c r="A668" s="121" t="s">
        <v>816</v>
      </c>
      <c r="B668" s="39" t="s">
        <v>2976</v>
      </c>
    </row>
    <row r="669" spans="1:2" s="39" customFormat="1" ht="15.75">
      <c r="A669" s="121" t="s">
        <v>816</v>
      </c>
      <c r="B669" s="39" t="s">
        <v>3002</v>
      </c>
    </row>
    <row r="670" spans="1:2" s="39" customFormat="1" ht="15.75">
      <c r="A670" s="121" t="s">
        <v>814</v>
      </c>
      <c r="B670" s="39" t="s">
        <v>3194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2899</v>
      </c>
    </row>
    <row r="675" spans="1:2" s="39" customFormat="1" ht="15.75">
      <c r="A675" s="121" t="s">
        <v>814</v>
      </c>
      <c r="B675" s="39" t="s">
        <v>2900</v>
      </c>
    </row>
    <row r="676" spans="1:2" s="39" customFormat="1" ht="15.75">
      <c r="A676" s="121" t="s">
        <v>814</v>
      </c>
      <c r="B676" s="39" t="s">
        <v>2914</v>
      </c>
    </row>
    <row r="677" spans="1:2" s="39" customFormat="1" ht="15.75">
      <c r="A677" s="121" t="s">
        <v>814</v>
      </c>
      <c r="B677" s="39" t="s">
        <v>2916</v>
      </c>
    </row>
    <row r="678" spans="1:2" s="39" customFormat="1" ht="15.75">
      <c r="A678" s="121" t="s">
        <v>814</v>
      </c>
      <c r="B678" s="39" t="s">
        <v>2942</v>
      </c>
    </row>
    <row r="679" spans="1:2" s="39" customFormat="1" ht="15.75">
      <c r="A679" s="121" t="s">
        <v>814</v>
      </c>
      <c r="B679" s="39" t="s">
        <v>2952</v>
      </c>
    </row>
    <row r="680" spans="1:2" s="39" customFormat="1" ht="15.75">
      <c r="A680" s="121" t="s">
        <v>814</v>
      </c>
      <c r="B680" s="39" t="s">
        <v>3008</v>
      </c>
    </row>
    <row r="681" spans="1:2" s="39" customFormat="1" ht="15.75">
      <c r="A681" s="121" t="s">
        <v>816</v>
      </c>
      <c r="B681" s="39" t="s">
        <v>3025</v>
      </c>
    </row>
    <row r="682" spans="1:2" s="39" customFormat="1" ht="15.75">
      <c r="A682" s="121" t="s">
        <v>814</v>
      </c>
      <c r="B682" s="39" t="s">
        <v>3034</v>
      </c>
    </row>
    <row r="683" spans="1:2" s="39" customFormat="1" ht="15.75">
      <c r="A683" s="121" t="s">
        <v>816</v>
      </c>
      <c r="B683" s="39" t="s">
        <v>3042</v>
      </c>
    </row>
    <row r="684" spans="1:2" s="39" customFormat="1" ht="15.75">
      <c r="A684" s="121" t="s">
        <v>814</v>
      </c>
      <c r="B684" s="39" t="s">
        <v>3045</v>
      </c>
    </row>
    <row r="685" spans="1:2" s="39" customFormat="1" ht="15.75">
      <c r="A685" s="121" t="s">
        <v>814</v>
      </c>
      <c r="B685" s="39" t="s">
        <v>3091</v>
      </c>
    </row>
    <row r="686" spans="1:2" s="39" customFormat="1" ht="15.75">
      <c r="A686" s="121" t="s">
        <v>814</v>
      </c>
      <c r="B686" s="39" t="s">
        <v>3140</v>
      </c>
    </row>
    <row r="687" spans="1:2" s="39" customFormat="1" ht="15.75">
      <c r="A687" s="121" t="s">
        <v>815</v>
      </c>
      <c r="B687" s="39" t="s">
        <v>3209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2875</v>
      </c>
    </row>
    <row r="692" spans="1:8" s="39" customFormat="1" ht="15.75">
      <c r="A692" s="121" t="s">
        <v>815</v>
      </c>
      <c r="B692" s="39" t="s">
        <v>2892</v>
      </c>
    </row>
    <row r="693" spans="1:8" s="39" customFormat="1" ht="15.75">
      <c r="A693" s="121" t="s">
        <v>816</v>
      </c>
      <c r="B693" s="39" t="s">
        <v>2900</v>
      </c>
    </row>
    <row r="694" spans="1:8" s="39" customFormat="1" ht="15.75">
      <c r="A694" s="121" t="s">
        <v>814</v>
      </c>
      <c r="B694" s="39" t="s">
        <v>2963</v>
      </c>
    </row>
    <row r="695" spans="1:8" s="39" customFormat="1" ht="15.75">
      <c r="A695" s="121" t="s">
        <v>814</v>
      </c>
      <c r="B695" s="39" t="s">
        <v>2996</v>
      </c>
    </row>
    <row r="696" spans="1:8" s="39" customFormat="1" ht="15.75">
      <c r="A696" s="121" t="s">
        <v>814</v>
      </c>
      <c r="B696" s="39" t="s">
        <v>3046</v>
      </c>
    </row>
    <row r="697" spans="1:8" s="39" customFormat="1" ht="15.75">
      <c r="A697" s="121" t="s">
        <v>815</v>
      </c>
      <c r="B697" s="39" t="s">
        <v>3133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2882</v>
      </c>
      <c r="H702" s="121"/>
    </row>
    <row r="703" spans="1:8" s="39" customFormat="1" ht="15.75">
      <c r="A703" s="121" t="s">
        <v>816</v>
      </c>
      <c r="B703" s="39" t="s">
        <v>2888</v>
      </c>
      <c r="H703" s="121"/>
    </row>
    <row r="704" spans="1:8" s="39" customFormat="1" ht="15.75">
      <c r="A704" s="121" t="s">
        <v>816</v>
      </c>
      <c r="B704" s="39" t="s">
        <v>2950</v>
      </c>
      <c r="H704" s="121"/>
    </row>
    <row r="705" spans="1:8" s="39" customFormat="1" ht="15.75">
      <c r="A705" s="121" t="s">
        <v>815</v>
      </c>
      <c r="B705" s="39" t="s">
        <v>2963</v>
      </c>
      <c r="H705" s="121"/>
    </row>
    <row r="706" spans="1:8" s="39" customFormat="1" ht="15.75">
      <c r="A706" s="121" t="s">
        <v>815</v>
      </c>
      <c r="B706" s="39" t="s">
        <v>3000</v>
      </c>
      <c r="H706" s="121"/>
    </row>
    <row r="707" spans="1:8" s="39" customFormat="1" ht="15.75">
      <c r="A707" s="121" t="s">
        <v>816</v>
      </c>
      <c r="B707" s="39" t="s">
        <v>3057</v>
      </c>
      <c r="H707" s="121"/>
    </row>
    <row r="708" spans="1:8" s="39" customFormat="1" ht="15.75">
      <c r="A708" s="121" t="s">
        <v>815</v>
      </c>
      <c r="B708" s="39" t="s">
        <v>3170</v>
      </c>
      <c r="H708" s="121"/>
    </row>
    <row r="709" spans="1:8" s="39" customFormat="1" ht="15.75">
      <c r="A709" s="121" t="s">
        <v>814</v>
      </c>
      <c r="B709" s="39" t="s">
        <v>3173</v>
      </c>
      <c r="H709" s="121"/>
    </row>
    <row r="710" spans="1:8" s="39" customFormat="1" ht="15.75">
      <c r="A710" s="121" t="s">
        <v>815</v>
      </c>
      <c r="B710" s="39" t="s">
        <v>3175</v>
      </c>
      <c r="H710" s="121"/>
    </row>
    <row r="711" spans="1:8" s="39" customFormat="1" ht="15.75">
      <c r="A711" s="121" t="s">
        <v>816</v>
      </c>
      <c r="B711" s="39" t="s">
        <v>3184</v>
      </c>
      <c r="H711" s="121"/>
    </row>
    <row r="712" spans="1:8" s="39" customFormat="1" ht="15.75">
      <c r="A712" s="121" t="s">
        <v>815</v>
      </c>
      <c r="B712" s="39" t="s">
        <v>3205</v>
      </c>
      <c r="H712" s="121"/>
    </row>
    <row r="713" spans="1:8" s="39" customFormat="1" ht="15.75">
      <c r="A713" s="121" t="s">
        <v>816</v>
      </c>
      <c r="B713" s="39" t="s">
        <v>3207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2881</v>
      </c>
    </row>
    <row r="718" spans="1:8" s="39" customFormat="1" ht="15.75">
      <c r="A718" s="121" t="s">
        <v>815</v>
      </c>
      <c r="B718" s="39" t="s">
        <v>2936</v>
      </c>
    </row>
    <row r="719" spans="1:8" s="39" customFormat="1" ht="15.75">
      <c r="A719" s="121" t="s">
        <v>814</v>
      </c>
      <c r="B719" s="39" t="s">
        <v>2939</v>
      </c>
    </row>
    <row r="720" spans="1:8" s="39" customFormat="1" ht="15.75">
      <c r="A720" s="121" t="s">
        <v>814</v>
      </c>
      <c r="B720" s="39" t="s">
        <v>2940</v>
      </c>
    </row>
    <row r="721" spans="1:2" s="39" customFormat="1" ht="15.75">
      <c r="A721" s="121" t="s">
        <v>815</v>
      </c>
      <c r="B721" s="39" t="s">
        <v>2945</v>
      </c>
    </row>
    <row r="722" spans="1:2" s="39" customFormat="1" ht="15.75">
      <c r="A722" s="121" t="s">
        <v>815</v>
      </c>
      <c r="B722" s="39" t="s">
        <v>2948</v>
      </c>
    </row>
    <row r="723" spans="1:2" s="39" customFormat="1" ht="15.75">
      <c r="A723" s="121" t="s">
        <v>814</v>
      </c>
      <c r="B723" s="39" t="s">
        <v>2997</v>
      </c>
    </row>
    <row r="724" spans="1:2" s="39" customFormat="1" ht="15.75">
      <c r="A724" s="121" t="s">
        <v>814</v>
      </c>
      <c r="B724" s="39" t="s">
        <v>2998</v>
      </c>
    </row>
    <row r="725" spans="1:2" s="39" customFormat="1" ht="15.75">
      <c r="A725" s="121" t="s">
        <v>816</v>
      </c>
      <c r="B725" s="39" t="s">
        <v>3074</v>
      </c>
    </row>
    <row r="726" spans="1:2" s="39" customFormat="1" ht="15.75">
      <c r="A726" s="121" t="s">
        <v>814</v>
      </c>
      <c r="B726" s="39" t="s">
        <v>3096</v>
      </c>
    </row>
    <row r="727" spans="1:2" s="39" customFormat="1" ht="15.75">
      <c r="A727" s="121" t="s">
        <v>814</v>
      </c>
      <c r="B727" s="39" t="s">
        <v>3123</v>
      </c>
    </row>
    <row r="728" spans="1:2" s="39" customFormat="1" ht="15.75">
      <c r="A728" s="121" t="s">
        <v>814</v>
      </c>
      <c r="B728" s="39" t="s">
        <v>3132</v>
      </c>
    </row>
    <row r="729" spans="1:2" s="39" customFormat="1" ht="15.75">
      <c r="A729" s="121" t="s">
        <v>815</v>
      </c>
      <c r="B729" s="39" t="s">
        <v>3183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2887</v>
      </c>
    </row>
    <row r="734" spans="1:2" s="39" customFormat="1" ht="15.75">
      <c r="A734" s="121" t="s">
        <v>814</v>
      </c>
      <c r="B734" s="39" t="s">
        <v>2948</v>
      </c>
    </row>
    <row r="735" spans="1:2" s="39" customFormat="1" ht="15.75">
      <c r="A735" s="121" t="s">
        <v>814</v>
      </c>
      <c r="B735" s="39" t="s">
        <v>3096</v>
      </c>
    </row>
    <row r="736" spans="1:2" s="39" customFormat="1" ht="15.75">
      <c r="A736" s="121" t="s">
        <v>814</v>
      </c>
      <c r="B736" s="39" t="s">
        <v>3197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2921</v>
      </c>
    </row>
    <row r="741" spans="1:2" s="39" customFormat="1" ht="15.75">
      <c r="A741" s="121" t="s">
        <v>815</v>
      </c>
      <c r="B741" s="39" t="s">
        <v>2953</v>
      </c>
    </row>
    <row r="742" spans="1:2" s="39" customFormat="1" ht="15.75">
      <c r="A742" s="121" t="s">
        <v>815</v>
      </c>
      <c r="B742" s="39" t="s">
        <v>3020</v>
      </c>
    </row>
    <row r="743" spans="1:2" s="39" customFormat="1" ht="15.75">
      <c r="A743" s="121" t="s">
        <v>816</v>
      </c>
      <c r="B743" s="39" t="s">
        <v>3056</v>
      </c>
    </row>
    <row r="744" spans="1:2" s="39" customFormat="1" ht="15.75">
      <c r="A744" s="121" t="s">
        <v>816</v>
      </c>
      <c r="B744" s="39" t="s">
        <v>3063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2919</v>
      </c>
    </row>
    <row r="749" spans="1:2" s="39" customFormat="1" ht="15.75">
      <c r="A749" s="121" t="s">
        <v>815</v>
      </c>
      <c r="B749" s="39" t="s">
        <v>2928</v>
      </c>
    </row>
    <row r="750" spans="1:2" s="39" customFormat="1" ht="15.75">
      <c r="A750" s="121" t="s">
        <v>816</v>
      </c>
      <c r="B750" s="39" t="s">
        <v>2945</v>
      </c>
    </row>
    <row r="751" spans="1:2" s="39" customFormat="1" ht="15.75">
      <c r="A751" s="121" t="s">
        <v>816</v>
      </c>
      <c r="B751" s="39" t="s">
        <v>2951</v>
      </c>
    </row>
    <row r="752" spans="1:2" s="39" customFormat="1" ht="15.75">
      <c r="A752" s="121" t="s">
        <v>814</v>
      </c>
      <c r="B752" s="39" t="s">
        <v>2985</v>
      </c>
    </row>
    <row r="753" spans="1:2" s="39" customFormat="1" ht="15.75">
      <c r="A753" s="121" t="s">
        <v>815</v>
      </c>
      <c r="B753" s="39" t="s">
        <v>3013</v>
      </c>
    </row>
    <row r="754" spans="1:2" s="39" customFormat="1" ht="15.75">
      <c r="A754" s="121" t="s">
        <v>815</v>
      </c>
      <c r="B754" s="39" t="s">
        <v>3038</v>
      </c>
    </row>
    <row r="755" spans="1:2" s="39" customFormat="1" ht="15.75">
      <c r="A755" s="121" t="s">
        <v>815</v>
      </c>
      <c r="B755" s="39" t="s">
        <v>3052</v>
      </c>
    </row>
    <row r="756" spans="1:2" s="39" customFormat="1" ht="15.75">
      <c r="A756" s="121" t="s">
        <v>814</v>
      </c>
      <c r="B756" s="39" t="s">
        <v>3121</v>
      </c>
    </row>
    <row r="757" spans="1:2" s="39" customFormat="1" ht="15.75">
      <c r="A757" s="121" t="s">
        <v>815</v>
      </c>
      <c r="B757" s="39" t="s">
        <v>3123</v>
      </c>
    </row>
    <row r="758" spans="1:2" s="39" customFormat="1" ht="15.75">
      <c r="A758" s="121" t="s">
        <v>814</v>
      </c>
      <c r="B758" s="39" t="s">
        <v>3126</v>
      </c>
    </row>
    <row r="759" spans="1:2" s="39" customFormat="1" ht="15.75">
      <c r="A759" s="121" t="s">
        <v>815</v>
      </c>
      <c r="B759" s="39" t="s">
        <v>3199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2927</v>
      </c>
    </row>
    <row r="764" spans="1:2" ht="15.75">
      <c r="A764" s="121" t="s">
        <v>814</v>
      </c>
      <c r="B764" s="39" t="s">
        <v>2944</v>
      </c>
    </row>
    <row r="765" spans="1:2" ht="15.75">
      <c r="A765" s="121" t="s">
        <v>815</v>
      </c>
      <c r="B765" s="39" t="s">
        <v>2947</v>
      </c>
    </row>
    <row r="766" spans="1:2" ht="15.75">
      <c r="A766" s="121" t="s">
        <v>814</v>
      </c>
      <c r="B766" s="39" t="s">
        <v>2972</v>
      </c>
    </row>
    <row r="767" spans="1:2" ht="15.75">
      <c r="A767" s="121" t="s">
        <v>815</v>
      </c>
      <c r="B767" s="39" t="s">
        <v>3109</v>
      </c>
    </row>
    <row r="768" spans="1:2" ht="15.75">
      <c r="A768" s="121" t="s">
        <v>816</v>
      </c>
      <c r="B768" s="39" t="s">
        <v>3176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2049</v>
      </c>
      <c r="B771" s="39"/>
    </row>
    <row r="772" spans="1:10" ht="15.75">
      <c r="A772" s="121" t="s">
        <v>816</v>
      </c>
      <c r="B772" s="39" t="s">
        <v>2877</v>
      </c>
    </row>
    <row r="773" spans="1:10" ht="15.75">
      <c r="A773" s="121" t="s">
        <v>816</v>
      </c>
      <c r="B773" s="39" t="s">
        <v>2878</v>
      </c>
    </row>
    <row r="774" spans="1:10" ht="15.75">
      <c r="A774" s="121" t="s">
        <v>815</v>
      </c>
      <c r="B774" s="39" t="s">
        <v>2891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2895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2903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2909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2946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2971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2992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3035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3044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3051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3052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3055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3063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3067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3073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2892</v>
      </c>
    </row>
    <row r="793" spans="1:10" ht="15.75">
      <c r="A793" s="121" t="s">
        <v>815</v>
      </c>
      <c r="B793" s="39" t="s">
        <v>3046</v>
      </c>
    </row>
    <row r="794" spans="1:10" ht="15.75">
      <c r="A794" s="121" t="s">
        <v>815</v>
      </c>
      <c r="B794" s="39" t="s">
        <v>3125</v>
      </c>
    </row>
    <row r="795" spans="1:10" ht="15.75">
      <c r="A795" s="121" t="s">
        <v>816</v>
      </c>
      <c r="B795" s="39" t="s">
        <v>3133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2978</v>
      </c>
    </row>
    <row r="800" spans="1:10" ht="15.75">
      <c r="A800" s="121" t="s">
        <v>815</v>
      </c>
      <c r="B800" s="39" t="s">
        <v>3009</v>
      </c>
    </row>
    <row r="801" spans="1:2" ht="15.75">
      <c r="A801" s="121" t="s">
        <v>815</v>
      </c>
      <c r="B801" s="39" t="s">
        <v>3074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2051</v>
      </c>
      <c r="B804" s="39"/>
    </row>
    <row r="805" spans="1:2" ht="15.75">
      <c r="A805" s="121" t="s">
        <v>816</v>
      </c>
      <c r="B805" s="39" t="s">
        <v>2913</v>
      </c>
    </row>
    <row r="806" spans="1:2" ht="15.75">
      <c r="A806" s="121" t="s">
        <v>814</v>
      </c>
      <c r="B806" s="39" t="s">
        <v>2936</v>
      </c>
    </row>
    <row r="807" spans="1:2" ht="15.75">
      <c r="A807" s="121" t="s">
        <v>816</v>
      </c>
      <c r="B807" s="39" t="s">
        <v>2938</v>
      </c>
    </row>
    <row r="808" spans="1:2" ht="15.75">
      <c r="A808" s="121" t="s">
        <v>815</v>
      </c>
      <c r="B808" s="39" t="s">
        <v>2962</v>
      </c>
    </row>
    <row r="809" spans="1:2" ht="15.75">
      <c r="A809" s="121" t="s">
        <v>814</v>
      </c>
      <c r="B809" s="39" t="s">
        <v>3035</v>
      </c>
    </row>
    <row r="810" spans="1:2" ht="15.75">
      <c r="A810" s="121" t="s">
        <v>816</v>
      </c>
      <c r="B810" s="39" t="s">
        <v>3037</v>
      </c>
    </row>
    <row r="811" spans="1:2" ht="15.75">
      <c r="A811" s="121" t="s">
        <v>814</v>
      </c>
      <c r="B811" s="39" t="s">
        <v>3196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2156</v>
      </c>
      <c r="B814" s="39"/>
    </row>
    <row r="815" spans="1:2" ht="15.75">
      <c r="A815" s="121" t="s">
        <v>816</v>
      </c>
      <c r="B815" s="39" t="s">
        <v>2884</v>
      </c>
    </row>
    <row r="816" spans="1:2" ht="15.75">
      <c r="A816" s="121" t="s">
        <v>815</v>
      </c>
      <c r="B816" s="39" t="s">
        <v>2919</v>
      </c>
    </row>
    <row r="817" spans="1:2" ht="15.75">
      <c r="A817" s="121" t="s">
        <v>816</v>
      </c>
      <c r="B817" s="39" t="s">
        <v>2956</v>
      </c>
    </row>
    <row r="818" spans="1:2" ht="15.75">
      <c r="A818" s="121" t="s">
        <v>814</v>
      </c>
      <c r="B818" s="39" t="s">
        <v>3090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2893</v>
      </c>
    </row>
    <row r="823" spans="1:2" ht="15.75">
      <c r="A823" s="121" t="s">
        <v>815</v>
      </c>
      <c r="B823" s="39" t="s">
        <v>2940</v>
      </c>
    </row>
    <row r="824" spans="1:2" ht="15.75">
      <c r="A824" s="121" t="s">
        <v>814</v>
      </c>
      <c r="B824" s="39" t="s">
        <v>2967</v>
      </c>
    </row>
    <row r="825" spans="1:2" ht="15.75">
      <c r="A825" s="121" t="s">
        <v>815</v>
      </c>
      <c r="B825" s="39" t="s">
        <v>3032</v>
      </c>
    </row>
    <row r="826" spans="1:2" ht="15.75">
      <c r="A826" s="121" t="s">
        <v>814</v>
      </c>
      <c r="B826" s="39" t="s">
        <v>3170</v>
      </c>
    </row>
    <row r="827" spans="1:2" ht="15.75">
      <c r="A827" s="121" t="s">
        <v>814</v>
      </c>
      <c r="B827" s="39" t="s">
        <v>3171</v>
      </c>
    </row>
    <row r="828" spans="1:2" ht="15.75">
      <c r="A828" s="121" t="s">
        <v>815</v>
      </c>
      <c r="B828" s="39" t="s">
        <v>3201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2028</v>
      </c>
      <c r="B831" s="39"/>
    </row>
    <row r="832" spans="1:2" ht="15.75">
      <c r="A832" s="121" t="s">
        <v>816</v>
      </c>
      <c r="B832" s="39" t="s">
        <v>2894</v>
      </c>
    </row>
    <row r="833" spans="1:2" ht="15.75">
      <c r="A833" s="121" t="s">
        <v>815</v>
      </c>
      <c r="B833" s="39" t="s">
        <v>2904</v>
      </c>
    </row>
    <row r="834" spans="1:2" ht="15.75">
      <c r="A834" s="121" t="s">
        <v>814</v>
      </c>
      <c r="B834" s="39" t="s">
        <v>2934</v>
      </c>
    </row>
    <row r="835" spans="1:2" ht="15.75">
      <c r="A835" s="121" t="s">
        <v>815</v>
      </c>
      <c r="B835" s="39" t="s">
        <v>2944</v>
      </c>
    </row>
    <row r="836" spans="1:2" ht="15.75">
      <c r="A836" s="121" t="s">
        <v>815</v>
      </c>
      <c r="B836" s="39" t="s">
        <v>2950</v>
      </c>
    </row>
    <row r="837" spans="1:2" ht="15.75">
      <c r="A837" s="121" t="s">
        <v>815</v>
      </c>
      <c r="B837" s="39" t="s">
        <v>2975</v>
      </c>
    </row>
    <row r="838" spans="1:2" ht="15.75">
      <c r="A838" s="121" t="s">
        <v>814</v>
      </c>
      <c r="B838" s="39" t="s">
        <v>2979</v>
      </c>
    </row>
    <row r="839" spans="1:2" ht="15.75">
      <c r="A839" s="121" t="s">
        <v>814</v>
      </c>
      <c r="B839" s="39" t="s">
        <v>2980</v>
      </c>
    </row>
    <row r="840" spans="1:2" ht="15.75">
      <c r="A840" s="121" t="s">
        <v>816</v>
      </c>
      <c r="B840" s="39" t="s">
        <v>2985</v>
      </c>
    </row>
    <row r="841" spans="1:2" ht="15.75">
      <c r="A841" s="121"/>
      <c r="B841" s="39"/>
    </row>
    <row r="842" spans="1:2" ht="23.25">
      <c r="A842" s="120" t="s">
        <v>2001</v>
      </c>
      <c r="B842" s="39"/>
    </row>
    <row r="843" spans="1:2" ht="15.75">
      <c r="A843" s="121" t="s">
        <v>815</v>
      </c>
      <c r="B843" s="39" t="s">
        <v>2977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2882</v>
      </c>
    </row>
    <row r="848" spans="1:2" ht="15.75">
      <c r="A848" s="121" t="s">
        <v>816</v>
      </c>
      <c r="B848" s="39" t="s">
        <v>2897</v>
      </c>
    </row>
    <row r="849" spans="1:2" ht="15.75">
      <c r="A849" s="121" t="s">
        <v>816</v>
      </c>
      <c r="B849" s="39" t="s">
        <v>2926</v>
      </c>
    </row>
    <row r="850" spans="1:2" ht="15.75">
      <c r="A850" s="121" t="s">
        <v>814</v>
      </c>
      <c r="B850" s="39" t="s">
        <v>2947</v>
      </c>
    </row>
    <row r="851" spans="1:2" ht="15.75">
      <c r="A851" s="121" t="s">
        <v>816</v>
      </c>
      <c r="B851" s="39" t="s">
        <v>3012</v>
      </c>
    </row>
    <row r="852" spans="1:2" ht="15.75">
      <c r="A852" s="121" t="s">
        <v>814</v>
      </c>
      <c r="B852" s="39" t="s">
        <v>3029</v>
      </c>
    </row>
    <row r="853" spans="1:2" ht="15.75">
      <c r="A853" s="121" t="s">
        <v>814</v>
      </c>
      <c r="B853" s="39" t="s">
        <v>3031</v>
      </c>
    </row>
    <row r="854" spans="1:2" ht="15.75">
      <c r="A854" s="121" t="s">
        <v>815</v>
      </c>
      <c r="B854" s="39" t="s">
        <v>3039</v>
      </c>
    </row>
    <row r="855" spans="1:2" ht="15.75">
      <c r="A855" s="121" t="s">
        <v>814</v>
      </c>
      <c r="B855" s="39" t="s">
        <v>3062</v>
      </c>
    </row>
    <row r="856" spans="1:2" ht="15.75">
      <c r="A856" s="121" t="s">
        <v>816</v>
      </c>
      <c r="B856" s="39" t="s">
        <v>3172</v>
      </c>
    </row>
    <row r="857" spans="1:2" ht="15.75">
      <c r="A857" s="121" t="s">
        <v>815</v>
      </c>
      <c r="B857" s="39" t="s">
        <v>3204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2880</v>
      </c>
    </row>
    <row r="862" spans="1:2" ht="15.75">
      <c r="A862" s="121" t="s">
        <v>814</v>
      </c>
      <c r="B862" s="39" t="s">
        <v>2898</v>
      </c>
    </row>
    <row r="863" spans="1:2" ht="15.75">
      <c r="A863" s="121" t="s">
        <v>815</v>
      </c>
      <c r="B863" s="39" t="s">
        <v>2908</v>
      </c>
    </row>
    <row r="864" spans="1:2" ht="15.75">
      <c r="A864" s="121" t="s">
        <v>816</v>
      </c>
      <c r="B864" s="39" t="s">
        <v>2909</v>
      </c>
    </row>
    <row r="865" spans="1:2" ht="15.75">
      <c r="A865" s="121" t="s">
        <v>815</v>
      </c>
      <c r="B865" s="39" t="s">
        <v>2926</v>
      </c>
    </row>
    <row r="866" spans="1:2" ht="15.75">
      <c r="A866" s="121" t="s">
        <v>816</v>
      </c>
      <c r="B866" s="39" t="s">
        <v>2958</v>
      </c>
    </row>
    <row r="867" spans="1:2" ht="15.75">
      <c r="A867" s="121" t="s">
        <v>814</v>
      </c>
      <c r="B867" s="39" t="s">
        <v>2968</v>
      </c>
    </row>
    <row r="868" spans="1:2" ht="15.75">
      <c r="A868" s="121" t="s">
        <v>814</v>
      </c>
      <c r="B868" s="39" t="s">
        <v>2991</v>
      </c>
    </row>
    <row r="869" spans="1:2" ht="15.75">
      <c r="A869" s="121" t="s">
        <v>814</v>
      </c>
      <c r="B869" s="39" t="s">
        <v>2994</v>
      </c>
    </row>
    <row r="870" spans="1:2" ht="15.75">
      <c r="A870" s="121" t="s">
        <v>816</v>
      </c>
      <c r="B870" s="39" t="s">
        <v>2995</v>
      </c>
    </row>
    <row r="871" spans="1:2" ht="15.75">
      <c r="A871" s="121" t="s">
        <v>814</v>
      </c>
      <c r="B871" s="39" t="s">
        <v>3004</v>
      </c>
    </row>
    <row r="872" spans="1:2" ht="15.75">
      <c r="A872" s="121" t="s">
        <v>814</v>
      </c>
      <c r="B872" s="39" t="s">
        <v>3006</v>
      </c>
    </row>
    <row r="873" spans="1:2" ht="15.75">
      <c r="A873" s="121" t="s">
        <v>814</v>
      </c>
      <c r="B873" s="39" t="s">
        <v>3019</v>
      </c>
    </row>
    <row r="874" spans="1:2" ht="15.75">
      <c r="A874" s="121" t="s">
        <v>814</v>
      </c>
      <c r="B874" s="39" t="s">
        <v>3023</v>
      </c>
    </row>
    <row r="875" spans="1:2" ht="15.75">
      <c r="A875" s="121" t="s">
        <v>815</v>
      </c>
      <c r="B875" s="39" t="s">
        <v>3049</v>
      </c>
    </row>
    <row r="876" spans="1:2" ht="15.75">
      <c r="A876" s="121" t="s">
        <v>815</v>
      </c>
      <c r="B876" s="39" t="s">
        <v>3054</v>
      </c>
    </row>
    <row r="877" spans="1:2" ht="15.75">
      <c r="A877" s="121" t="s">
        <v>816</v>
      </c>
      <c r="B877" s="39" t="s">
        <v>3059</v>
      </c>
    </row>
    <row r="878" spans="1:2" ht="15.75">
      <c r="A878" s="121" t="s">
        <v>815</v>
      </c>
      <c r="B878" s="39" t="s">
        <v>3065</v>
      </c>
    </row>
    <row r="879" spans="1:2" ht="15.75">
      <c r="A879" s="121" t="s">
        <v>814</v>
      </c>
      <c r="B879" s="39" t="s">
        <v>3068</v>
      </c>
    </row>
    <row r="880" spans="1:2" ht="15.75">
      <c r="A880" s="121" t="s">
        <v>815</v>
      </c>
      <c r="B880" s="39" t="s">
        <v>3069</v>
      </c>
    </row>
    <row r="881" spans="1:2" ht="15.75">
      <c r="A881" s="121" t="s">
        <v>815</v>
      </c>
      <c r="B881" s="39" t="s">
        <v>3076</v>
      </c>
    </row>
    <row r="882" spans="1:2" ht="15.75">
      <c r="A882" s="121" t="s">
        <v>814</v>
      </c>
      <c r="B882" s="39" t="s">
        <v>3195</v>
      </c>
    </row>
    <row r="883" spans="1:2" ht="15.75">
      <c r="A883" s="121" t="s">
        <v>814</v>
      </c>
      <c r="B883" s="39" t="s">
        <v>3210</v>
      </c>
    </row>
    <row r="884" spans="1:2" ht="15.75">
      <c r="A884" s="121" t="s">
        <v>816</v>
      </c>
      <c r="B884" s="39" t="s">
        <v>3211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2896</v>
      </c>
    </row>
    <row r="889" spans="1:2" ht="15.75">
      <c r="A889" s="121" t="s">
        <v>814</v>
      </c>
      <c r="B889" s="39" t="s">
        <v>2927</v>
      </c>
    </row>
    <row r="890" spans="1:2" ht="15.75">
      <c r="A890" s="121" t="s">
        <v>816</v>
      </c>
      <c r="B890" s="39" t="s">
        <v>2932</v>
      </c>
    </row>
    <row r="891" spans="1:2" ht="15.75">
      <c r="A891" s="121" t="s">
        <v>816</v>
      </c>
      <c r="B891" s="39" t="s">
        <v>2961</v>
      </c>
    </row>
    <row r="892" spans="1:2" ht="15.75">
      <c r="A892" s="121" t="s">
        <v>814</v>
      </c>
      <c r="B892" s="39" t="s">
        <v>2975</v>
      </c>
    </row>
    <row r="893" spans="1:2" ht="15.75">
      <c r="A893" s="121" t="s">
        <v>815</v>
      </c>
      <c r="B893" s="39" t="s">
        <v>2987</v>
      </c>
    </row>
    <row r="894" spans="1:2" ht="15.75">
      <c r="A894" s="121" t="s">
        <v>815</v>
      </c>
      <c r="B894" s="39" t="s">
        <v>2990</v>
      </c>
    </row>
    <row r="895" spans="1:2" ht="15.75">
      <c r="A895" s="121" t="s">
        <v>815</v>
      </c>
      <c r="B895" s="39" t="s">
        <v>3008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2955</v>
      </c>
    </row>
    <row r="900" spans="1:8" ht="15.75">
      <c r="A900" s="121" t="s">
        <v>816</v>
      </c>
      <c r="B900" s="39" t="s">
        <v>2987</v>
      </c>
    </row>
    <row r="901" spans="1:8" ht="15.75">
      <c r="A901" s="121" t="s">
        <v>816</v>
      </c>
      <c r="B901" s="39" t="s">
        <v>3047</v>
      </c>
    </row>
    <row r="902" spans="1:8" ht="15.75">
      <c r="A902" s="121" t="s">
        <v>815</v>
      </c>
      <c r="B902" s="39" t="s">
        <v>3095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2881</v>
      </c>
    </row>
    <row r="907" spans="1:8" ht="15.75">
      <c r="A907" s="121" t="s">
        <v>814</v>
      </c>
      <c r="B907" s="39" t="s">
        <v>2906</v>
      </c>
    </row>
    <row r="908" spans="1:8" ht="15.75">
      <c r="A908" s="121" t="s">
        <v>815</v>
      </c>
      <c r="B908" s="39" t="s">
        <v>2924</v>
      </c>
      <c r="G908" s="121"/>
      <c r="H908" s="39"/>
    </row>
    <row r="909" spans="1:8" ht="15.75">
      <c r="A909" s="121" t="s">
        <v>816</v>
      </c>
      <c r="B909" s="39" t="s">
        <v>2952</v>
      </c>
    </row>
    <row r="910" spans="1:8" ht="15.75">
      <c r="A910" s="121" t="s">
        <v>815</v>
      </c>
      <c r="B910" s="39" t="s">
        <v>3028</v>
      </c>
    </row>
    <row r="911" spans="1:8" ht="15.75">
      <c r="A911" s="121" t="s">
        <v>815</v>
      </c>
      <c r="B911" s="39" t="s">
        <v>3079</v>
      </c>
    </row>
    <row r="912" spans="1:8" ht="15.75">
      <c r="A912" s="121" t="s">
        <v>814</v>
      </c>
      <c r="B912" s="39" t="s">
        <v>3168</v>
      </c>
    </row>
    <row r="913" spans="1:2" ht="15.75">
      <c r="A913" s="121" t="s">
        <v>816</v>
      </c>
      <c r="B913" s="39" t="s">
        <v>3169</v>
      </c>
    </row>
    <row r="914" spans="1:2" ht="15.75">
      <c r="A914" s="121" t="s">
        <v>814</v>
      </c>
      <c r="B914" s="39" t="s">
        <v>3202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2905</v>
      </c>
    </row>
    <row r="919" spans="1:2" ht="15.75">
      <c r="A919" s="121" t="s">
        <v>815</v>
      </c>
      <c r="B919" s="39" t="s">
        <v>2967</v>
      </c>
    </row>
    <row r="920" spans="1:2" ht="15.75">
      <c r="A920" s="121" t="s">
        <v>816</v>
      </c>
      <c r="B920" s="39" t="s">
        <v>2980</v>
      </c>
    </row>
    <row r="921" spans="1:2" ht="15.75">
      <c r="A921" s="121" t="s">
        <v>816</v>
      </c>
      <c r="B921" s="39" t="s">
        <v>2982</v>
      </c>
    </row>
    <row r="922" spans="1:2" ht="15.75">
      <c r="A922" s="121" t="s">
        <v>815</v>
      </c>
      <c r="B922" s="39" t="s">
        <v>2986</v>
      </c>
    </row>
    <row r="923" spans="1:2" ht="15.75">
      <c r="A923" s="121" t="s">
        <v>816</v>
      </c>
      <c r="B923" s="39" t="s">
        <v>3041</v>
      </c>
    </row>
    <row r="924" spans="1:2" ht="15.75">
      <c r="A924" s="121" t="s">
        <v>816</v>
      </c>
      <c r="B924" s="39" t="s">
        <v>3050</v>
      </c>
    </row>
    <row r="925" spans="1:2" ht="15.75">
      <c r="A925" s="121" t="s">
        <v>814</v>
      </c>
      <c r="B925" s="39" t="s">
        <v>3067</v>
      </c>
    </row>
    <row r="926" spans="1:2" ht="15.75">
      <c r="A926" s="121" t="s">
        <v>814</v>
      </c>
      <c r="B926" s="39" t="s">
        <v>3174</v>
      </c>
    </row>
    <row r="927" spans="1:2" ht="15.75">
      <c r="A927" s="121" t="s">
        <v>815</v>
      </c>
      <c r="B927" s="39" t="s">
        <v>3181</v>
      </c>
    </row>
    <row r="928" spans="1:2" ht="15.75">
      <c r="A928" s="121" t="s">
        <v>816</v>
      </c>
      <c r="B928" s="39" t="s">
        <v>3186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2931</v>
      </c>
    </row>
    <row r="933" spans="1:2" ht="15.75">
      <c r="A933" s="121" t="s">
        <v>815</v>
      </c>
      <c r="B933" s="39" t="s">
        <v>2988</v>
      </c>
    </row>
    <row r="934" spans="1:2" ht="15.75">
      <c r="A934" s="121" t="s">
        <v>816</v>
      </c>
      <c r="B934" s="39" t="s">
        <v>2992</v>
      </c>
    </row>
    <row r="935" spans="1:2" ht="15.75">
      <c r="A935" s="121" t="s">
        <v>815</v>
      </c>
      <c r="B935" s="39" t="s">
        <v>3016</v>
      </c>
    </row>
    <row r="936" spans="1:2" ht="15.75">
      <c r="A936" s="121" t="s">
        <v>816</v>
      </c>
      <c r="B936" s="39" t="s">
        <v>3018</v>
      </c>
    </row>
    <row r="937" spans="1:2" ht="15.75">
      <c r="A937" s="121" t="s">
        <v>815</v>
      </c>
      <c r="B937" s="39" t="s">
        <v>3026</v>
      </c>
    </row>
    <row r="938" spans="1:2" ht="15.75">
      <c r="A938" s="121" t="s">
        <v>816</v>
      </c>
      <c r="B938" s="39" t="s">
        <v>3027</v>
      </c>
    </row>
    <row r="939" spans="1:2" ht="15.75">
      <c r="A939" s="121" t="s">
        <v>814</v>
      </c>
      <c r="B939" s="39" t="s">
        <v>3178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2886</v>
      </c>
    </row>
    <row r="944" spans="1:2" s="39" customFormat="1" ht="15.75">
      <c r="A944" s="121" t="s">
        <v>815</v>
      </c>
      <c r="B944" s="39" t="s">
        <v>2907</v>
      </c>
    </row>
    <row r="945" spans="1:2" s="39" customFormat="1" ht="15.75">
      <c r="A945" s="121" t="s">
        <v>816</v>
      </c>
      <c r="B945" s="39" t="s">
        <v>2910</v>
      </c>
    </row>
    <row r="946" spans="1:2" s="39" customFormat="1" ht="15.75">
      <c r="A946" s="121" t="s">
        <v>814</v>
      </c>
      <c r="B946" s="39" t="s">
        <v>2918</v>
      </c>
    </row>
    <row r="947" spans="1:2" s="39" customFormat="1" ht="15.75">
      <c r="A947" s="121" t="s">
        <v>814</v>
      </c>
      <c r="B947" s="39" t="s">
        <v>2959</v>
      </c>
    </row>
    <row r="948" spans="1:2" s="39" customFormat="1" ht="15.75">
      <c r="A948" s="121" t="s">
        <v>816</v>
      </c>
      <c r="B948" s="39" t="s">
        <v>3006</v>
      </c>
    </row>
    <row r="949" spans="1:2" s="39" customFormat="1" ht="15.75">
      <c r="A949" s="121" t="s">
        <v>814</v>
      </c>
      <c r="B949" s="39" t="s">
        <v>3065</v>
      </c>
    </row>
    <row r="950" spans="1:2" s="39" customFormat="1" ht="15.75">
      <c r="A950" s="121" t="s">
        <v>816</v>
      </c>
      <c r="B950" s="39" t="s">
        <v>3068</v>
      </c>
    </row>
    <row r="951" spans="1:2" s="39" customFormat="1" ht="15.75">
      <c r="A951" s="121" t="s">
        <v>815</v>
      </c>
      <c r="B951" s="39" t="s">
        <v>3075</v>
      </c>
    </row>
    <row r="952" spans="1:2" s="39" customFormat="1" ht="15.75">
      <c r="A952" s="121" t="s">
        <v>816</v>
      </c>
      <c r="B952" s="39" t="s">
        <v>3079</v>
      </c>
    </row>
    <row r="953" spans="1:2" s="39" customFormat="1" ht="15.75">
      <c r="A953" s="121" t="s">
        <v>815</v>
      </c>
      <c r="B953" s="39" t="s">
        <v>3168</v>
      </c>
    </row>
    <row r="954" spans="1:2" s="39" customFormat="1" ht="15.75">
      <c r="A954" s="121" t="s">
        <v>814</v>
      </c>
      <c r="B954" s="39" t="s">
        <v>3169</v>
      </c>
    </row>
    <row r="955" spans="1:2" s="39" customFormat="1" ht="15.75">
      <c r="A955" s="121" t="s">
        <v>815</v>
      </c>
      <c r="B955" s="39" t="s">
        <v>3177</v>
      </c>
    </row>
    <row r="956" spans="1:2" s="39" customFormat="1" ht="15.75">
      <c r="A956" s="121" t="s">
        <v>814</v>
      </c>
      <c r="B956" s="39" t="s">
        <v>3179</v>
      </c>
    </row>
    <row r="957" spans="1:2" s="39" customFormat="1" ht="15.75">
      <c r="A957" s="121" t="s">
        <v>815</v>
      </c>
      <c r="B957" s="39" t="s">
        <v>3187</v>
      </c>
    </row>
    <row r="958" spans="1:2" s="39" customFormat="1" ht="15.75">
      <c r="A958" s="121" t="s">
        <v>815</v>
      </c>
      <c r="B958" s="39" t="s">
        <v>3195</v>
      </c>
    </row>
    <row r="959" spans="1:2" s="39" customFormat="1" ht="15.75">
      <c r="A959" s="121" t="s">
        <v>814</v>
      </c>
      <c r="B959" s="39" t="s">
        <v>3198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2935</v>
      </c>
    </row>
    <row r="964" spans="1:2" ht="15.75">
      <c r="A964" s="121" t="s">
        <v>814</v>
      </c>
      <c r="B964" s="39" t="s">
        <v>2981</v>
      </c>
    </row>
    <row r="965" spans="1:2" ht="15.75">
      <c r="A965" s="121" t="s">
        <v>815</v>
      </c>
      <c r="B965" s="39" t="s">
        <v>2989</v>
      </c>
    </row>
    <row r="966" spans="1:2" ht="15.75">
      <c r="A966" s="121" t="s">
        <v>816</v>
      </c>
      <c r="B966" s="39" t="s">
        <v>3030</v>
      </c>
    </row>
    <row r="967" spans="1:2" ht="15.75">
      <c r="A967" s="121" t="s">
        <v>815</v>
      </c>
      <c r="B967" s="39" t="s">
        <v>3073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2029</v>
      </c>
      <c r="B970" s="39"/>
    </row>
    <row r="971" spans="1:2" ht="15.75">
      <c r="A971" s="121" t="s">
        <v>814</v>
      </c>
      <c r="B971" s="39" t="s">
        <v>2899</v>
      </c>
    </row>
    <row r="972" spans="1:2" ht="15.75">
      <c r="A972" s="121" t="s">
        <v>816</v>
      </c>
      <c r="B972" s="39" t="s">
        <v>2925</v>
      </c>
    </row>
    <row r="973" spans="1:2" ht="15.75">
      <c r="A973" s="121" t="s">
        <v>816</v>
      </c>
      <c r="B973" s="39" t="s">
        <v>3199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2891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2911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2949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3047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2884</v>
      </c>
    </row>
    <row r="985" spans="1:6" s="39" customFormat="1" ht="15.75">
      <c r="A985" s="121" t="s">
        <v>814</v>
      </c>
      <c r="B985" s="39" t="s">
        <v>2891</v>
      </c>
    </row>
    <row r="986" spans="1:6" s="39" customFormat="1" ht="15.75">
      <c r="A986" s="121" t="s">
        <v>816</v>
      </c>
      <c r="B986" s="39" t="s">
        <v>2908</v>
      </c>
    </row>
    <row r="987" spans="1:6" s="39" customFormat="1" ht="15.75">
      <c r="A987" s="121" t="s">
        <v>815</v>
      </c>
      <c r="B987" s="39" t="s">
        <v>2910</v>
      </c>
    </row>
    <row r="988" spans="1:6" s="39" customFormat="1" ht="15.75">
      <c r="A988" s="121" t="s">
        <v>816</v>
      </c>
      <c r="B988" s="39" t="s">
        <v>2912</v>
      </c>
    </row>
    <row r="989" spans="1:6" s="39" customFormat="1" ht="15.75">
      <c r="A989" s="121" t="s">
        <v>816</v>
      </c>
      <c r="B989" s="39" t="s">
        <v>2996</v>
      </c>
    </row>
    <row r="990" spans="1:6" s="39" customFormat="1" ht="15.75">
      <c r="A990" s="121" t="s">
        <v>816</v>
      </c>
      <c r="B990" s="39" t="s">
        <v>3097</v>
      </c>
    </row>
    <row r="991" spans="1:6" s="39" customFormat="1" ht="15.75">
      <c r="A991" s="121" t="s">
        <v>816</v>
      </c>
      <c r="B991" s="39" t="s">
        <v>3123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2883</v>
      </c>
    </row>
    <row r="996" spans="1:2" s="39" customFormat="1" ht="15.75">
      <c r="A996" s="121" t="s">
        <v>816</v>
      </c>
      <c r="B996" s="39" t="s">
        <v>2963</v>
      </c>
    </row>
    <row r="997" spans="1:2" s="39" customFormat="1" ht="15.75">
      <c r="A997" s="121" t="s">
        <v>816</v>
      </c>
      <c r="B997" s="39" t="s">
        <v>2964</v>
      </c>
    </row>
    <row r="998" spans="1:2" s="39" customFormat="1" ht="15.75">
      <c r="A998" s="121" t="s">
        <v>814</v>
      </c>
      <c r="B998" s="39" t="s">
        <v>3033</v>
      </c>
    </row>
    <row r="999" spans="1:2" s="39" customFormat="1" ht="15.75">
      <c r="A999" s="121" t="s">
        <v>815</v>
      </c>
      <c r="B999" s="39" t="s">
        <v>3045</v>
      </c>
    </row>
    <row r="1000" spans="1:2" s="39" customFormat="1" ht="15.75">
      <c r="A1000" s="121" t="s">
        <v>815</v>
      </c>
      <c r="B1000" s="39" t="s">
        <v>3060</v>
      </c>
    </row>
    <row r="1001" spans="1:2" s="39" customFormat="1" ht="15.75">
      <c r="A1001" s="121" t="s">
        <v>815</v>
      </c>
      <c r="B1001" s="39" t="s">
        <v>3070</v>
      </c>
    </row>
    <row r="1002" spans="1:2" s="39" customFormat="1" ht="15.75">
      <c r="A1002" s="121" t="s">
        <v>814</v>
      </c>
      <c r="B1002" s="39" t="s">
        <v>3207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2880</v>
      </c>
    </row>
    <row r="1007" spans="1:2" s="39" customFormat="1" ht="15.75">
      <c r="A1007" s="121" t="s">
        <v>815</v>
      </c>
      <c r="B1007" s="39" t="s">
        <v>2897</v>
      </c>
    </row>
    <row r="1008" spans="1:2" s="39" customFormat="1" ht="15.75">
      <c r="A1008" s="121" t="s">
        <v>816</v>
      </c>
      <c r="B1008" s="39" t="s">
        <v>2940</v>
      </c>
    </row>
    <row r="1009" spans="1:2" s="39" customFormat="1" ht="15.75">
      <c r="A1009" s="121" t="s">
        <v>816</v>
      </c>
      <c r="B1009" s="39" t="s">
        <v>2948</v>
      </c>
    </row>
    <row r="1010" spans="1:2" s="39" customFormat="1" ht="15.75">
      <c r="A1010" s="121" t="s">
        <v>814</v>
      </c>
      <c r="B1010" s="39" t="s">
        <v>2964</v>
      </c>
    </row>
    <row r="1011" spans="1:2" s="39" customFormat="1" ht="15.75">
      <c r="A1011" s="121" t="s">
        <v>814</v>
      </c>
      <c r="B1011" s="39" t="s">
        <v>2965</v>
      </c>
    </row>
    <row r="1012" spans="1:2" s="39" customFormat="1" ht="15.75">
      <c r="A1012" s="121" t="s">
        <v>816</v>
      </c>
      <c r="B1012" s="39" t="s">
        <v>2966</v>
      </c>
    </row>
    <row r="1013" spans="1:2" s="39" customFormat="1" ht="15.75">
      <c r="A1013" s="121" t="s">
        <v>815</v>
      </c>
      <c r="B1013" s="39" t="s">
        <v>2969</v>
      </c>
    </row>
    <row r="1014" spans="1:2" s="39" customFormat="1" ht="15.75">
      <c r="A1014" s="121" t="s">
        <v>815</v>
      </c>
      <c r="B1014" s="39" t="s">
        <v>2971</v>
      </c>
    </row>
    <row r="1015" spans="1:2" s="39" customFormat="1" ht="15.75">
      <c r="A1015" s="121" t="s">
        <v>815</v>
      </c>
      <c r="B1015" s="39" t="s">
        <v>2973</v>
      </c>
    </row>
    <row r="1016" spans="1:2" s="39" customFormat="1" ht="15.75">
      <c r="A1016" s="121" t="s">
        <v>816</v>
      </c>
      <c r="B1016" s="39" t="s">
        <v>2988</v>
      </c>
    </row>
    <row r="1017" spans="1:2" s="39" customFormat="1" ht="15.75">
      <c r="A1017" s="121" t="s">
        <v>816</v>
      </c>
      <c r="B1017" s="39" t="s">
        <v>2992</v>
      </c>
    </row>
    <row r="1018" spans="1:2" s="39" customFormat="1" ht="15.75">
      <c r="A1018" s="121" t="s">
        <v>815</v>
      </c>
      <c r="B1018" s="39" t="s">
        <v>3003</v>
      </c>
    </row>
    <row r="1019" spans="1:2" s="39" customFormat="1" ht="15.75">
      <c r="A1019" s="121" t="s">
        <v>816</v>
      </c>
      <c r="B1019" s="39" t="s">
        <v>3013</v>
      </c>
    </row>
    <row r="1020" spans="1:2" s="39" customFormat="1" ht="15.75">
      <c r="A1020" s="121" t="s">
        <v>814</v>
      </c>
      <c r="B1020" s="39" t="s">
        <v>3016</v>
      </c>
    </row>
    <row r="1021" spans="1:2" s="39" customFormat="1" ht="15.75">
      <c r="A1021" s="121" t="s">
        <v>816</v>
      </c>
      <c r="B1021" s="39" t="s">
        <v>3026</v>
      </c>
    </row>
    <row r="1022" spans="1:2" s="39" customFormat="1" ht="15.75">
      <c r="A1022" s="121" t="s">
        <v>815</v>
      </c>
      <c r="B1022" s="39" t="s">
        <v>3027</v>
      </c>
    </row>
    <row r="1023" spans="1:2" s="39" customFormat="1" ht="15.75">
      <c r="A1023" s="121" t="s">
        <v>815</v>
      </c>
      <c r="B1023" s="39" t="s">
        <v>3033</v>
      </c>
    </row>
    <row r="1024" spans="1:2" s="39" customFormat="1" ht="15.75">
      <c r="A1024" s="121" t="s">
        <v>814</v>
      </c>
      <c r="B1024" s="39" t="s">
        <v>3040</v>
      </c>
    </row>
    <row r="1025" spans="1:2" s="39" customFormat="1" ht="15.75">
      <c r="A1025" s="121" t="s">
        <v>815</v>
      </c>
      <c r="B1025" s="39" t="s">
        <v>3174</v>
      </c>
    </row>
    <row r="1026" spans="1:2" s="39" customFormat="1" ht="15.75">
      <c r="A1026" s="121" t="s">
        <v>815</v>
      </c>
      <c r="B1026" s="39" t="s">
        <v>3178</v>
      </c>
    </row>
    <row r="1027" spans="1:2" s="39" customFormat="1" ht="15.75">
      <c r="A1027" s="121" t="s">
        <v>814</v>
      </c>
      <c r="B1027" s="39" t="s">
        <v>3200</v>
      </c>
    </row>
    <row r="1028" spans="1:2" s="39" customFormat="1" ht="15.75">
      <c r="A1028" s="121" t="s">
        <v>816</v>
      </c>
      <c r="B1028" s="39" t="s">
        <v>3202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2007</v>
      </c>
      <c r="B1031" s="39"/>
    </row>
    <row r="1032" spans="1:2" s="39" customFormat="1" ht="15.75">
      <c r="A1032" s="121" t="s">
        <v>814</v>
      </c>
      <c r="B1032" s="39" t="s">
        <v>2895</v>
      </c>
    </row>
    <row r="1033" spans="1:2" s="39" customFormat="1" ht="15.75">
      <c r="A1033" s="121" t="s">
        <v>816</v>
      </c>
      <c r="B1033" s="39" t="s">
        <v>2926</v>
      </c>
    </row>
    <row r="1034" spans="1:2" s="39" customFormat="1" ht="15.75">
      <c r="A1034" s="121" t="s">
        <v>815</v>
      </c>
      <c r="B1034" s="39" t="s">
        <v>2970</v>
      </c>
    </row>
    <row r="1035" spans="1:2" s="39" customFormat="1" ht="15.75">
      <c r="A1035" s="121" t="s">
        <v>814</v>
      </c>
      <c r="B1035" s="39" t="s">
        <v>2992</v>
      </c>
    </row>
    <row r="1036" spans="1:2" s="39" customFormat="1" ht="15.75">
      <c r="A1036" s="121" t="s">
        <v>816</v>
      </c>
      <c r="B1036" s="39" t="s">
        <v>3014</v>
      </c>
    </row>
    <row r="1037" spans="1:2" s="39" customFormat="1" ht="15.75">
      <c r="A1037" s="121" t="s">
        <v>816</v>
      </c>
      <c r="B1037" s="39" t="s">
        <v>3019</v>
      </c>
    </row>
    <row r="1038" spans="1:2" s="39" customFormat="1" ht="15.75">
      <c r="A1038" s="121" t="s">
        <v>816</v>
      </c>
      <c r="B1038" s="39" t="s">
        <v>3035</v>
      </c>
    </row>
    <row r="1039" spans="1:2" s="39" customFormat="1" ht="15.75">
      <c r="A1039" s="121" t="s">
        <v>815</v>
      </c>
      <c r="B1039" s="39" t="s">
        <v>3194</v>
      </c>
    </row>
    <row r="1040" spans="1:2" s="39" customFormat="1" ht="15.75">
      <c r="A1040" s="121" t="s">
        <v>816</v>
      </c>
      <c r="B1040" s="39" t="s">
        <v>3208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0"/>
  <sheetViews>
    <sheetView topLeftCell="A215" workbookViewId="0">
      <pane xSplit="1" topLeftCell="L1" activePane="topRight" state="frozen"/>
      <selection pane="topRight" activeCell="Q225" sqref="Q225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2539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2006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2006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3376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3384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2029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2538</v>
      </c>
      <c r="Q16" t="s">
        <v>3382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2006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2017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2006</v>
      </c>
      <c r="O22" t="s">
        <v>2028</v>
      </c>
      <c r="Q22" t="s">
        <v>3394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2025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2049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2007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2005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2531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2006</v>
      </c>
      <c r="Q40" t="s">
        <v>3371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3382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3380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3382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2029</v>
      </c>
      <c r="Q47" t="s">
        <v>3398</v>
      </c>
    </row>
    <row r="50" spans="1:17" ht="20.25">
      <c r="A50" s="123" t="s">
        <v>4963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3382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2006</v>
      </c>
      <c r="Q51" t="s">
        <v>2022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3380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2009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2002</v>
      </c>
      <c r="O57" t="s">
        <v>2009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2008</v>
      </c>
      <c r="O62" t="s">
        <v>2005</v>
      </c>
      <c r="Q62" t="s">
        <v>771</v>
      </c>
    </row>
    <row r="65" spans="1:17" ht="20.25">
      <c r="A65" s="123" t="s">
        <v>4964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3374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3382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2025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3380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2001</v>
      </c>
      <c r="O75" t="s">
        <v>2028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2009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3380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2006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3373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2006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2052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2006</v>
      </c>
      <c r="Q90" t="s">
        <v>2025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3384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2007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2024</v>
      </c>
      <c r="Q110" t="s">
        <v>3372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3371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2006</v>
      </c>
      <c r="O121" t="s">
        <v>783</v>
      </c>
      <c r="Q121" t="s">
        <v>2022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t="s">
        <v>9</v>
      </c>
    </row>
    <row r="123" spans="1:17">
      <c r="G123" t="s">
        <v>1110</v>
      </c>
      <c r="K123" s="231"/>
    </row>
    <row r="124" spans="1:17">
      <c r="O124" t="s">
        <v>753</v>
      </c>
      <c r="Q124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t="s">
        <v>2005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t="s">
        <v>2017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t="s">
        <v>2023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t="s">
        <v>1643</v>
      </c>
    </row>
    <row r="132" spans="2:17">
      <c r="K132" s="231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2002</v>
      </c>
      <c r="O133" t="s">
        <v>733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t="s">
        <v>2025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t="s">
        <v>733</v>
      </c>
    </row>
    <row r="136" spans="2:17">
      <c r="K136" s="231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t="s">
        <v>2017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2001</v>
      </c>
      <c r="O139" t="s">
        <v>21</v>
      </c>
      <c r="Q139" t="s">
        <v>1655</v>
      </c>
    </row>
    <row r="140" spans="2:17">
      <c r="K140" s="231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t="s">
        <v>3374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2007</v>
      </c>
      <c r="O143" t="s">
        <v>771</v>
      </c>
      <c r="Q143" t="s">
        <v>1</v>
      </c>
    </row>
    <row r="144" spans="2:17">
      <c r="K144" s="231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2007</v>
      </c>
      <c r="Q146" t="s">
        <v>5528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t="s">
        <v>5529</v>
      </c>
    </row>
    <row r="148" spans="2:17">
      <c r="K148" s="231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2049</v>
      </c>
      <c r="Q149" t="s">
        <v>2002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t="s">
        <v>728</v>
      </c>
    </row>
    <row r="152" spans="2:17">
      <c r="K152" s="231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2007</v>
      </c>
      <c r="O153" t="s">
        <v>779</v>
      </c>
      <c r="Q153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2005</v>
      </c>
      <c r="O154" t="s">
        <v>1661</v>
      </c>
      <c r="Q154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2017</v>
      </c>
      <c r="Q155" t="s">
        <v>779</v>
      </c>
    </row>
    <row r="156" spans="2:17">
      <c r="K156" s="231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t="s">
        <v>3374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2005</v>
      </c>
      <c r="O159" t="s">
        <v>21</v>
      </c>
      <c r="Q159" t="s">
        <v>3371</v>
      </c>
    </row>
    <row r="160" spans="2:17">
      <c r="K160" s="231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t="s">
        <v>3374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2009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2007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t="s">
        <v>2052</v>
      </c>
      <c r="R165" s="531"/>
      <c r="S165" s="414"/>
      <c r="T165" s="414"/>
      <c r="U165" s="414"/>
      <c r="V165" s="414"/>
      <c r="W165" s="532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2028</v>
      </c>
      <c r="Q166" t="s">
        <v>1</v>
      </c>
      <c r="U166" s="533"/>
      <c r="V166" s="432"/>
      <c r="W166" s="534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t="s">
        <v>5527</v>
      </c>
      <c r="U167" s="533"/>
      <c r="V167" s="432"/>
      <c r="W167" s="534"/>
    </row>
    <row r="168" spans="2:23" ht="15">
      <c r="K168" s="231"/>
      <c r="Q168" t="s">
        <v>5524</v>
      </c>
      <c r="U168" s="533"/>
      <c r="V168" s="432"/>
      <c r="W168" s="534"/>
    </row>
    <row r="169" spans="2:23" ht="15">
      <c r="K169" s="231"/>
      <c r="S169" s="433"/>
      <c r="U169" s="533"/>
      <c r="V169" s="432"/>
      <c r="W169" s="534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2007</v>
      </c>
      <c r="S170" s="433"/>
      <c r="U170" s="533"/>
      <c r="V170" s="432"/>
      <c r="W170" s="534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t="s">
        <v>2025</v>
      </c>
    </row>
    <row r="173" spans="2:23">
      <c r="K173" s="231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t="s">
        <v>3382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2001</v>
      </c>
      <c r="Q175" t="s">
        <v>3379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t="s">
        <v>788</v>
      </c>
    </row>
    <row r="177" spans="2:17">
      <c r="K177" s="231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2003</v>
      </c>
      <c r="O178" t="s">
        <v>2009</v>
      </c>
      <c r="Q178" t="s">
        <v>5525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t="s">
        <v>5526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t="s">
        <v>3375</v>
      </c>
    </row>
    <row r="181" spans="2:17">
      <c r="K181" s="231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2007</v>
      </c>
      <c r="O182" t="s">
        <v>2028</v>
      </c>
      <c r="Q182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t="s">
        <v>1644</v>
      </c>
    </row>
    <row r="185" spans="2:17">
      <c r="K185" s="231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2028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t="s">
        <v>3374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2532</v>
      </c>
      <c r="O188" t="s">
        <v>37</v>
      </c>
      <c r="Q188" t="s">
        <v>3367</v>
      </c>
    </row>
    <row r="189" spans="2:17">
      <c r="I189" s="218"/>
      <c r="M189" t="s">
        <v>2533</v>
      </c>
    </row>
    <row r="190" spans="2:17">
      <c r="K190" s="231"/>
      <c r="O190" t="s">
        <v>39</v>
      </c>
      <c r="Q190" t="s">
        <v>2007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t="s">
        <v>2025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2030</v>
      </c>
      <c r="Q192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</row>
    <row r="194" spans="2:17">
      <c r="K194" s="231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t="s">
        <v>2022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t="s">
        <v>2009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2007</v>
      </c>
      <c r="O197" t="s">
        <v>37</v>
      </c>
      <c r="Q197" t="s">
        <v>778</v>
      </c>
    </row>
    <row r="198" spans="2:17">
      <c r="E198" t="s">
        <v>1110</v>
      </c>
      <c r="K198" s="231"/>
    </row>
    <row r="199" spans="2:17">
      <c r="O199" t="s">
        <v>2009</v>
      </c>
      <c r="Q199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2007</v>
      </c>
      <c r="O201" t="s">
        <v>1661</v>
      </c>
      <c r="Q201" t="s">
        <v>2024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</row>
    <row r="203" spans="2:17">
      <c r="K203" s="231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2696</v>
      </c>
      <c r="Q204" t="s">
        <v>3374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2022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2006</v>
      </c>
      <c r="Q206" t="s">
        <v>153</v>
      </c>
    </row>
    <row r="207" spans="2:17">
      <c r="K207" s="231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60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2028</v>
      </c>
      <c r="Q210" s="60" t="s">
        <v>154</v>
      </c>
    </row>
    <row r="211" spans="1:17">
      <c r="K211" s="231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2007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3396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  <c r="Q219" t="s">
        <v>2029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  <c r="Q222" t="s">
        <v>3366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  <c r="Q224" t="s">
        <v>2017</v>
      </c>
    </row>
    <row r="226" spans="1:15">
      <c r="K226" s="1"/>
    </row>
    <row r="227" spans="1:15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2006</v>
      </c>
      <c r="O227" t="s">
        <v>783</v>
      </c>
    </row>
    <row r="228" spans="1:15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5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5">
      <c r="K231" s="1"/>
    </row>
    <row r="232" spans="1:15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2006</v>
      </c>
      <c r="O232" t="s">
        <v>790</v>
      </c>
    </row>
    <row r="233" spans="1:15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2009</v>
      </c>
    </row>
    <row r="234" spans="1:15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5">
      <c r="O236" s="223"/>
    </row>
    <row r="237" spans="1:15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</row>
    <row r="238" spans="1:15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</row>
    <row r="239" spans="1:15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</row>
    <row r="240" spans="1:15">
      <c r="O240" s="223"/>
    </row>
    <row r="241" spans="2:15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</row>
    <row r="242" spans="2:15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2005</v>
      </c>
    </row>
    <row r="243" spans="2:15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</row>
    <row r="244" spans="2:15">
      <c r="K244" s="231"/>
      <c r="O244" s="223"/>
    </row>
    <row r="245" spans="2:15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</row>
    <row r="246" spans="2:15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</row>
    <row r="247" spans="2:15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2005</v>
      </c>
    </row>
    <row r="248" spans="2:15">
      <c r="G248" t="s">
        <v>1110</v>
      </c>
      <c r="K248" s="231"/>
      <c r="O248" s="223"/>
    </row>
    <row r="249" spans="2:15">
      <c r="O249" t="s">
        <v>27</v>
      </c>
    </row>
    <row r="250" spans="2:15">
      <c r="B250" t="s">
        <v>1031</v>
      </c>
      <c r="C250" t="s">
        <v>25</v>
      </c>
      <c r="E250" t="s">
        <v>6</v>
      </c>
      <c r="G250" t="s">
        <v>13</v>
      </c>
      <c r="I250" s="218" t="s">
        <v>790</v>
      </c>
      <c r="K250" t="s">
        <v>733</v>
      </c>
      <c r="M250" t="s">
        <v>1656</v>
      </c>
      <c r="O250" t="s">
        <v>755</v>
      </c>
    </row>
    <row r="251" spans="2:15">
      <c r="C251" t="s">
        <v>11</v>
      </c>
      <c r="E251" t="s">
        <v>178</v>
      </c>
      <c r="G251" t="s">
        <v>156</v>
      </c>
      <c r="I251" s="218" t="s">
        <v>762</v>
      </c>
      <c r="K251" t="s">
        <v>23</v>
      </c>
      <c r="M251" t="s">
        <v>144</v>
      </c>
      <c r="O251" t="s">
        <v>2005</v>
      </c>
    </row>
    <row r="252" spans="2:15">
      <c r="C252" t="s">
        <v>37</v>
      </c>
      <c r="E252" t="s">
        <v>11</v>
      </c>
      <c r="G252" t="s">
        <v>6</v>
      </c>
      <c r="I252" t="s">
        <v>39</v>
      </c>
      <c r="K252" t="s">
        <v>153</v>
      </c>
      <c r="M252" t="s">
        <v>796</v>
      </c>
      <c r="O252" s="223"/>
    </row>
    <row r="253" spans="2:15">
      <c r="K253" s="231"/>
      <c r="O253" t="s">
        <v>2022</v>
      </c>
    </row>
    <row r="254" spans="2:15">
      <c r="B254" t="s">
        <v>1032</v>
      </c>
      <c r="C254" t="s">
        <v>11</v>
      </c>
      <c r="E254" t="s">
        <v>9</v>
      </c>
      <c r="G254" t="s">
        <v>143</v>
      </c>
      <c r="I254" s="218" t="s">
        <v>762</v>
      </c>
      <c r="K254" t="s">
        <v>778</v>
      </c>
      <c r="M254" t="s">
        <v>143</v>
      </c>
      <c r="O254" t="s">
        <v>748</v>
      </c>
    </row>
    <row r="255" spans="2:15">
      <c r="C255" t="s">
        <v>27</v>
      </c>
      <c r="E255" t="s">
        <v>11</v>
      </c>
      <c r="G255" t="s">
        <v>31</v>
      </c>
      <c r="I255" s="218" t="s">
        <v>790</v>
      </c>
      <c r="K255" t="s">
        <v>790</v>
      </c>
      <c r="M255" t="s">
        <v>33</v>
      </c>
      <c r="O255" t="s">
        <v>1657</v>
      </c>
    </row>
    <row r="256" spans="2:15">
      <c r="C256" t="s">
        <v>13</v>
      </c>
      <c r="E256" t="s">
        <v>39</v>
      </c>
      <c r="G256" t="s">
        <v>142</v>
      </c>
      <c r="I256" t="s">
        <v>142</v>
      </c>
      <c r="K256" t="s">
        <v>155</v>
      </c>
      <c r="M256" t="s">
        <v>27</v>
      </c>
      <c r="O256" s="223"/>
    </row>
    <row r="257" spans="2:15">
      <c r="K257" s="231"/>
      <c r="O257" t="s">
        <v>762</v>
      </c>
    </row>
    <row r="258" spans="2:15">
      <c r="B258" t="s">
        <v>1033</v>
      </c>
      <c r="C258" t="s">
        <v>6</v>
      </c>
      <c r="E258" t="s">
        <v>6</v>
      </c>
      <c r="G258" t="s">
        <v>31</v>
      </c>
      <c r="I258" t="s">
        <v>143</v>
      </c>
      <c r="K258" t="s">
        <v>783</v>
      </c>
      <c r="M258" t="s">
        <v>1656</v>
      </c>
      <c r="O258" t="s">
        <v>17</v>
      </c>
    </row>
    <row r="259" spans="2:15">
      <c r="C259" t="s">
        <v>11</v>
      </c>
      <c r="E259" t="s">
        <v>33</v>
      </c>
      <c r="G259" t="s">
        <v>17</v>
      </c>
      <c r="I259" t="s">
        <v>31</v>
      </c>
      <c r="K259" t="s">
        <v>31</v>
      </c>
      <c r="M259" t="s">
        <v>2007</v>
      </c>
      <c r="O259" t="s">
        <v>2010</v>
      </c>
    </row>
    <row r="260" spans="2:15">
      <c r="C260" t="s">
        <v>37</v>
      </c>
      <c r="E260" t="s">
        <v>142</v>
      </c>
      <c r="G260" t="s">
        <v>154</v>
      </c>
      <c r="I260" t="s">
        <v>37</v>
      </c>
      <c r="K260" t="s">
        <v>1650</v>
      </c>
      <c r="M260" t="s">
        <v>143</v>
      </c>
      <c r="O260" s="223"/>
    </row>
    <row r="261" spans="2:15">
      <c r="K261" s="231"/>
      <c r="O261" t="s">
        <v>1653</v>
      </c>
    </row>
    <row r="262" spans="2:15">
      <c r="B262" t="s">
        <v>1034</v>
      </c>
      <c r="C262" t="s">
        <v>11</v>
      </c>
      <c r="E262" t="s">
        <v>178</v>
      </c>
      <c r="G262" t="s">
        <v>19</v>
      </c>
      <c r="I262" s="218" t="s">
        <v>153</v>
      </c>
      <c r="K262" t="s">
        <v>769</v>
      </c>
      <c r="M262" t="s">
        <v>1656</v>
      </c>
      <c r="O262" t="s">
        <v>757</v>
      </c>
    </row>
    <row r="263" spans="2:15">
      <c r="C263" t="s">
        <v>23</v>
      </c>
      <c r="E263" t="s">
        <v>31</v>
      </c>
      <c r="G263" t="s">
        <v>6</v>
      </c>
      <c r="I263" s="218" t="s">
        <v>790</v>
      </c>
      <c r="K263" t="s">
        <v>142</v>
      </c>
      <c r="M263" t="s">
        <v>1645</v>
      </c>
      <c r="O263" t="s">
        <v>1661</v>
      </c>
    </row>
    <row r="264" spans="2:15">
      <c r="C264" t="s">
        <v>33</v>
      </c>
      <c r="E264" t="s">
        <v>17</v>
      </c>
      <c r="G264" t="s">
        <v>13</v>
      </c>
      <c r="I264" t="s">
        <v>142</v>
      </c>
      <c r="K264" t="s">
        <v>1662</v>
      </c>
      <c r="M264" t="s">
        <v>763</v>
      </c>
      <c r="O264" s="223"/>
    </row>
    <row r="265" spans="2:15">
      <c r="K265" s="231"/>
      <c r="O265" t="s">
        <v>17</v>
      </c>
    </row>
    <row r="266" spans="2:15">
      <c r="B266" t="s">
        <v>1035</v>
      </c>
      <c r="C266" t="s">
        <v>1</v>
      </c>
      <c r="E266" t="s">
        <v>19</v>
      </c>
      <c r="G266" t="s">
        <v>156</v>
      </c>
      <c r="I266" t="s">
        <v>37</v>
      </c>
      <c r="K266" t="s">
        <v>763</v>
      </c>
      <c r="M266" t="s">
        <v>154</v>
      </c>
      <c r="O266" t="s">
        <v>21</v>
      </c>
    </row>
    <row r="267" spans="2:15">
      <c r="C267" t="s">
        <v>35</v>
      </c>
      <c r="E267" t="s">
        <v>39</v>
      </c>
      <c r="G267" t="s">
        <v>13</v>
      </c>
      <c r="I267" t="s">
        <v>733</v>
      </c>
      <c r="K267" t="s">
        <v>790</v>
      </c>
      <c r="M267" t="s">
        <v>779</v>
      </c>
      <c r="O267" t="s">
        <v>31</v>
      </c>
    </row>
    <row r="268" spans="2:15">
      <c r="C268" t="s">
        <v>25</v>
      </c>
      <c r="E268" t="s">
        <v>144</v>
      </c>
      <c r="G268" t="s">
        <v>141</v>
      </c>
      <c r="I268" t="s">
        <v>771</v>
      </c>
      <c r="K268" t="s">
        <v>1657</v>
      </c>
      <c r="M268" t="s">
        <v>11</v>
      </c>
      <c r="O268" s="223"/>
    </row>
    <row r="269" spans="2:15">
      <c r="K269" s="231"/>
      <c r="O269" t="s">
        <v>17</v>
      </c>
    </row>
    <row r="270" spans="2:15">
      <c r="B270" t="s">
        <v>1036</v>
      </c>
      <c r="C270" t="s">
        <v>37</v>
      </c>
      <c r="E270" t="s">
        <v>29</v>
      </c>
      <c r="G270" t="s">
        <v>142</v>
      </c>
      <c r="I270" t="s">
        <v>37</v>
      </c>
      <c r="K270" t="s">
        <v>31</v>
      </c>
      <c r="M270" t="s">
        <v>1654</v>
      </c>
      <c r="O270" t="s">
        <v>1660</v>
      </c>
    </row>
    <row r="271" spans="2:15">
      <c r="C271" t="s">
        <v>19</v>
      </c>
      <c r="E271" t="s">
        <v>4</v>
      </c>
      <c r="G271" t="s">
        <v>156</v>
      </c>
      <c r="I271" t="s">
        <v>31</v>
      </c>
      <c r="K271" t="s">
        <v>746</v>
      </c>
      <c r="M271" t="s">
        <v>2008</v>
      </c>
      <c r="O271" t="s">
        <v>753</v>
      </c>
    </row>
    <row r="272" spans="2:15">
      <c r="C272" t="s">
        <v>9</v>
      </c>
      <c r="E272" t="s">
        <v>19</v>
      </c>
      <c r="G272" t="s">
        <v>141</v>
      </c>
      <c r="I272" s="218" t="s">
        <v>738</v>
      </c>
      <c r="K272" t="s">
        <v>154</v>
      </c>
      <c r="M272" t="s">
        <v>733</v>
      </c>
      <c r="O272" s="223"/>
    </row>
    <row r="273" spans="2:15">
      <c r="K273" s="231"/>
      <c r="O273" t="s">
        <v>2026</v>
      </c>
    </row>
    <row r="274" spans="2:15">
      <c r="B274" t="s">
        <v>1037</v>
      </c>
      <c r="C274" t="s">
        <v>11</v>
      </c>
      <c r="E274" t="s">
        <v>33</v>
      </c>
      <c r="G274" t="s">
        <v>31</v>
      </c>
      <c r="I274" s="218" t="s">
        <v>762</v>
      </c>
      <c r="K274" t="s">
        <v>757</v>
      </c>
      <c r="M274" t="s">
        <v>33</v>
      </c>
      <c r="O274" t="s">
        <v>762</v>
      </c>
    </row>
    <row r="275" spans="2:15">
      <c r="C275" t="s">
        <v>37</v>
      </c>
      <c r="E275" t="s">
        <v>31</v>
      </c>
      <c r="G275" t="s">
        <v>27</v>
      </c>
      <c r="I275" s="218" t="s">
        <v>790</v>
      </c>
      <c r="K275" t="s">
        <v>155</v>
      </c>
      <c r="M275" t="s">
        <v>13</v>
      </c>
      <c r="O275" t="s">
        <v>2007</v>
      </c>
    </row>
    <row r="276" spans="2:15">
      <c r="C276" t="s">
        <v>23</v>
      </c>
      <c r="E276" t="s">
        <v>13</v>
      </c>
      <c r="G276" t="s">
        <v>21</v>
      </c>
      <c r="I276" t="s">
        <v>142</v>
      </c>
      <c r="K276" t="s">
        <v>15</v>
      </c>
      <c r="M276" t="s">
        <v>144</v>
      </c>
      <c r="O276" s="223"/>
    </row>
    <row r="277" spans="2:15">
      <c r="K277" s="231"/>
      <c r="O277" t="s">
        <v>800</v>
      </c>
    </row>
    <row r="278" spans="2:15">
      <c r="B278" t="s">
        <v>1038</v>
      </c>
      <c r="C278" t="s">
        <v>11</v>
      </c>
      <c r="E278" t="s">
        <v>31</v>
      </c>
      <c r="G278" t="s">
        <v>141</v>
      </c>
      <c r="I278" t="s">
        <v>39</v>
      </c>
      <c r="K278" t="s">
        <v>782</v>
      </c>
      <c r="M278" t="s">
        <v>1653</v>
      </c>
      <c r="O278" t="s">
        <v>757</v>
      </c>
    </row>
    <row r="279" spans="2:15">
      <c r="C279" t="s">
        <v>25</v>
      </c>
      <c r="E279" t="s">
        <v>141</v>
      </c>
      <c r="G279" t="s">
        <v>19</v>
      </c>
      <c r="I279" s="218" t="s">
        <v>153</v>
      </c>
      <c r="K279" t="s">
        <v>155</v>
      </c>
      <c r="M279" t="s">
        <v>33</v>
      </c>
      <c r="O279" t="s">
        <v>1</v>
      </c>
    </row>
    <row r="280" spans="2:15">
      <c r="C280" t="s">
        <v>27</v>
      </c>
      <c r="E280" t="s">
        <v>29</v>
      </c>
      <c r="G280" t="s">
        <v>158</v>
      </c>
      <c r="I280" t="s">
        <v>142</v>
      </c>
      <c r="K280" t="s">
        <v>746</v>
      </c>
      <c r="M280" t="s">
        <v>13</v>
      </c>
      <c r="O280" s="223"/>
    </row>
    <row r="281" spans="2:15">
      <c r="K281" s="231"/>
      <c r="O281" t="s">
        <v>753</v>
      </c>
    </row>
    <row r="282" spans="2:15">
      <c r="B282" t="s">
        <v>1039</v>
      </c>
      <c r="C282" t="s">
        <v>27</v>
      </c>
      <c r="E282" t="s">
        <v>19</v>
      </c>
      <c r="G282" t="s">
        <v>19</v>
      </c>
      <c r="I282" t="s">
        <v>154</v>
      </c>
      <c r="K282" t="s">
        <v>155</v>
      </c>
      <c r="M282" t="s">
        <v>1662</v>
      </c>
      <c r="O282" t="s">
        <v>143</v>
      </c>
    </row>
    <row r="283" spans="2:15">
      <c r="C283" t="s">
        <v>13</v>
      </c>
      <c r="E283" t="s">
        <v>9</v>
      </c>
      <c r="G283" t="s">
        <v>158</v>
      </c>
      <c r="I283" t="s">
        <v>734</v>
      </c>
      <c r="K283" t="s">
        <v>25</v>
      </c>
      <c r="M283" t="s">
        <v>2534</v>
      </c>
      <c r="O283" t="s">
        <v>757</v>
      </c>
    </row>
    <row r="284" spans="2:15">
      <c r="C284" t="s">
        <v>37</v>
      </c>
      <c r="E284" t="s">
        <v>29</v>
      </c>
      <c r="G284" t="s">
        <v>141</v>
      </c>
      <c r="I284" t="s">
        <v>746</v>
      </c>
      <c r="K284" t="s">
        <v>31</v>
      </c>
      <c r="M284" t="s">
        <v>2007</v>
      </c>
      <c r="O284" s="223"/>
    </row>
    <row r="285" spans="2:15">
      <c r="K285" s="231"/>
      <c r="O285" t="s">
        <v>25</v>
      </c>
    </row>
    <row r="286" spans="2:15">
      <c r="B286" t="s">
        <v>1040</v>
      </c>
      <c r="C286" t="s">
        <v>27</v>
      </c>
      <c r="E286" t="s">
        <v>21</v>
      </c>
      <c r="G286" t="s">
        <v>141</v>
      </c>
      <c r="I286" t="s">
        <v>728</v>
      </c>
      <c r="K286" t="s">
        <v>155</v>
      </c>
      <c r="M286" t="s">
        <v>33</v>
      </c>
      <c r="O286" t="s">
        <v>1647</v>
      </c>
    </row>
    <row r="287" spans="2:15">
      <c r="C287" t="s">
        <v>15</v>
      </c>
      <c r="E287" t="s">
        <v>31</v>
      </c>
      <c r="G287" t="s">
        <v>19</v>
      </c>
      <c r="I287" t="s">
        <v>23</v>
      </c>
      <c r="K287" t="s">
        <v>25</v>
      </c>
      <c r="M287" t="s">
        <v>2007</v>
      </c>
      <c r="O287" t="s">
        <v>796</v>
      </c>
    </row>
    <row r="288" spans="2:15">
      <c r="C288" t="s">
        <v>178</v>
      </c>
      <c r="E288" t="s">
        <v>142</v>
      </c>
      <c r="G288" t="s">
        <v>156</v>
      </c>
      <c r="I288" t="s">
        <v>39</v>
      </c>
      <c r="K288" t="s">
        <v>141</v>
      </c>
      <c r="M288" t="s">
        <v>796</v>
      </c>
      <c r="O288" s="223"/>
    </row>
    <row r="289" spans="2:15">
      <c r="K289" s="231"/>
      <c r="O289" t="s">
        <v>21</v>
      </c>
    </row>
    <row r="290" spans="2:15">
      <c r="B290" t="s">
        <v>1041</v>
      </c>
      <c r="C290" t="s">
        <v>29</v>
      </c>
      <c r="E290" t="s">
        <v>144</v>
      </c>
      <c r="G290" t="s">
        <v>9</v>
      </c>
      <c r="I290" t="s">
        <v>733</v>
      </c>
      <c r="K290" t="s">
        <v>1657</v>
      </c>
      <c r="M290" t="s">
        <v>753</v>
      </c>
      <c r="O290" t="s">
        <v>17</v>
      </c>
    </row>
    <row r="291" spans="2:15">
      <c r="C291" t="s">
        <v>25</v>
      </c>
      <c r="E291" t="s">
        <v>143</v>
      </c>
      <c r="G291" t="s">
        <v>25</v>
      </c>
      <c r="I291" t="s">
        <v>23</v>
      </c>
      <c r="K291" t="s">
        <v>1656</v>
      </c>
      <c r="M291" t="s">
        <v>21</v>
      </c>
      <c r="O291" t="s">
        <v>143</v>
      </c>
    </row>
    <row r="292" spans="2:15">
      <c r="C292" t="s">
        <v>9</v>
      </c>
      <c r="E292" t="s">
        <v>31</v>
      </c>
      <c r="G292" t="s">
        <v>155</v>
      </c>
      <c r="I292" t="s">
        <v>37</v>
      </c>
      <c r="K292" t="s">
        <v>25</v>
      </c>
      <c r="M292" t="s">
        <v>783</v>
      </c>
      <c r="O292" s="223"/>
    </row>
    <row r="293" spans="2:15">
      <c r="K293" s="231"/>
      <c r="O293" t="s">
        <v>790</v>
      </c>
    </row>
    <row r="294" spans="2:15">
      <c r="B294" t="s">
        <v>1042</v>
      </c>
      <c r="C294" t="s">
        <v>35</v>
      </c>
      <c r="E294" t="s">
        <v>27</v>
      </c>
      <c r="G294" t="s">
        <v>17</v>
      </c>
      <c r="I294" t="s">
        <v>154</v>
      </c>
      <c r="K294" t="s">
        <v>17</v>
      </c>
      <c r="M294" t="s">
        <v>788</v>
      </c>
      <c r="O294" t="s">
        <v>25</v>
      </c>
    </row>
    <row r="295" spans="2:15">
      <c r="C295" t="s">
        <v>25</v>
      </c>
      <c r="E295" t="s">
        <v>1</v>
      </c>
      <c r="G295" t="s">
        <v>21</v>
      </c>
      <c r="I295" t="s">
        <v>783</v>
      </c>
      <c r="K295" t="s">
        <v>1660</v>
      </c>
      <c r="M295" t="s">
        <v>39</v>
      </c>
      <c r="O295" t="s">
        <v>2007</v>
      </c>
    </row>
    <row r="296" spans="2:15">
      <c r="C296" t="s">
        <v>11</v>
      </c>
      <c r="E296" t="s">
        <v>143</v>
      </c>
      <c r="G296" t="s">
        <v>31</v>
      </c>
      <c r="I296" t="s">
        <v>37</v>
      </c>
      <c r="K296" t="s">
        <v>15</v>
      </c>
      <c r="M296" t="s">
        <v>2010</v>
      </c>
      <c r="O296" s="223"/>
    </row>
    <row r="297" spans="2:15">
      <c r="K297" s="231"/>
      <c r="O297" t="s">
        <v>1657</v>
      </c>
    </row>
    <row r="298" spans="2:15">
      <c r="B298" t="s">
        <v>1043</v>
      </c>
      <c r="C298" t="s">
        <v>31</v>
      </c>
      <c r="E298" t="s">
        <v>178</v>
      </c>
      <c r="G298" t="s">
        <v>9</v>
      </c>
      <c r="I298" s="218" t="s">
        <v>762</v>
      </c>
      <c r="K298" t="s">
        <v>155</v>
      </c>
      <c r="M298" t="s">
        <v>2008</v>
      </c>
      <c r="O298" t="s">
        <v>738</v>
      </c>
    </row>
    <row r="299" spans="2:15">
      <c r="C299" t="s">
        <v>21</v>
      </c>
      <c r="E299" t="s">
        <v>143</v>
      </c>
      <c r="G299" t="s">
        <v>25</v>
      </c>
      <c r="I299" t="s">
        <v>744</v>
      </c>
      <c r="K299" t="s">
        <v>790</v>
      </c>
      <c r="M299" t="s">
        <v>1662</v>
      </c>
      <c r="O299" t="s">
        <v>762</v>
      </c>
    </row>
    <row r="300" spans="2:15">
      <c r="C300" t="s">
        <v>29</v>
      </c>
      <c r="E300" t="s">
        <v>31</v>
      </c>
      <c r="G300" t="s">
        <v>31</v>
      </c>
      <c r="I300" s="218" t="s">
        <v>153</v>
      </c>
      <c r="K300" t="s">
        <v>141</v>
      </c>
      <c r="M300" t="s">
        <v>29</v>
      </c>
      <c r="O300" s="223"/>
    </row>
    <row r="301" spans="2:15">
      <c r="K301" s="231"/>
      <c r="O301" t="s">
        <v>17</v>
      </c>
    </row>
    <row r="302" spans="2:15">
      <c r="B302" t="s">
        <v>1044</v>
      </c>
      <c r="C302" t="s">
        <v>35</v>
      </c>
      <c r="E302" t="s">
        <v>29</v>
      </c>
      <c r="G302" t="s">
        <v>19</v>
      </c>
      <c r="I302" t="s">
        <v>154</v>
      </c>
      <c r="K302" t="s">
        <v>17</v>
      </c>
      <c r="M302" t="s">
        <v>33</v>
      </c>
      <c r="O302" t="s">
        <v>1653</v>
      </c>
    </row>
    <row r="303" spans="2:15">
      <c r="C303" t="s">
        <v>23</v>
      </c>
      <c r="E303" t="s">
        <v>19</v>
      </c>
      <c r="G303" t="s">
        <v>1142</v>
      </c>
      <c r="I303" s="218" t="s">
        <v>790</v>
      </c>
      <c r="K303" t="s">
        <v>1660</v>
      </c>
      <c r="M303" t="s">
        <v>143</v>
      </c>
      <c r="O303" t="s">
        <v>800</v>
      </c>
    </row>
    <row r="304" spans="2:15">
      <c r="C304" t="s">
        <v>15</v>
      </c>
      <c r="E304" t="s">
        <v>9</v>
      </c>
      <c r="G304" t="s">
        <v>1143</v>
      </c>
      <c r="I304" t="s">
        <v>33</v>
      </c>
      <c r="K304" t="s">
        <v>153</v>
      </c>
      <c r="M304" t="s">
        <v>753</v>
      </c>
      <c r="O304" s="223"/>
    </row>
    <row r="305" spans="2:15">
      <c r="K305" s="231"/>
      <c r="O305" t="s">
        <v>1653</v>
      </c>
    </row>
    <row r="306" spans="2:15">
      <c r="B306" t="s">
        <v>1045</v>
      </c>
      <c r="C306" t="s">
        <v>27</v>
      </c>
      <c r="E306" t="s">
        <v>4</v>
      </c>
      <c r="G306" t="s">
        <v>37</v>
      </c>
      <c r="I306" s="218" t="s">
        <v>762</v>
      </c>
      <c r="K306" t="s">
        <v>154</v>
      </c>
      <c r="M306" t="s">
        <v>2006</v>
      </c>
      <c r="O306" t="s">
        <v>2027</v>
      </c>
    </row>
    <row r="307" spans="2:15">
      <c r="C307" t="s">
        <v>35</v>
      </c>
      <c r="E307" t="s">
        <v>21</v>
      </c>
      <c r="G307" t="s">
        <v>19</v>
      </c>
      <c r="I307" t="s">
        <v>733</v>
      </c>
      <c r="K307" t="s">
        <v>21</v>
      </c>
      <c r="M307" t="s">
        <v>33</v>
      </c>
      <c r="O307" t="s">
        <v>17</v>
      </c>
    </row>
    <row r="308" spans="2:15">
      <c r="C308" t="s">
        <v>4</v>
      </c>
      <c r="E308" t="s">
        <v>19</v>
      </c>
      <c r="G308" t="s">
        <v>141</v>
      </c>
      <c r="I308" t="s">
        <v>749</v>
      </c>
      <c r="K308" t="s">
        <v>155</v>
      </c>
      <c r="M308" t="s">
        <v>143</v>
      </c>
      <c r="O308" s="223"/>
    </row>
    <row r="309" spans="2:15">
      <c r="K309" s="231"/>
      <c r="O309" t="s">
        <v>790</v>
      </c>
    </row>
    <row r="310" spans="2:15">
      <c r="B310" t="s">
        <v>1046</v>
      </c>
      <c r="C310" t="s">
        <v>11</v>
      </c>
      <c r="E310" t="s">
        <v>141</v>
      </c>
      <c r="G310" t="s">
        <v>19</v>
      </c>
      <c r="I310" t="s">
        <v>733</v>
      </c>
      <c r="K310" t="s">
        <v>790</v>
      </c>
      <c r="M310" t="s">
        <v>748</v>
      </c>
      <c r="O310" t="s">
        <v>21</v>
      </c>
    </row>
    <row r="311" spans="2:15">
      <c r="C311" t="s">
        <v>15</v>
      </c>
      <c r="E311" t="s">
        <v>1</v>
      </c>
      <c r="G311" t="s">
        <v>156</v>
      </c>
      <c r="I311" t="s">
        <v>749</v>
      </c>
      <c r="K311" t="s">
        <v>1657</v>
      </c>
      <c r="M311" t="s">
        <v>143</v>
      </c>
      <c r="O311" t="s">
        <v>141</v>
      </c>
    </row>
    <row r="312" spans="2:15">
      <c r="C312" t="s">
        <v>1</v>
      </c>
      <c r="E312" t="s">
        <v>9</v>
      </c>
      <c r="G312" t="s">
        <v>17</v>
      </c>
      <c r="I312" t="s">
        <v>23</v>
      </c>
      <c r="K312" t="s">
        <v>800</v>
      </c>
      <c r="M312" t="s">
        <v>17</v>
      </c>
      <c r="O312" s="223"/>
    </row>
    <row r="313" spans="2:15">
      <c r="O313" t="s">
        <v>1653</v>
      </c>
    </row>
    <row r="314" spans="2:15">
      <c r="B314" t="s">
        <v>1047</v>
      </c>
      <c r="C314" t="s">
        <v>35</v>
      </c>
      <c r="E314" t="s">
        <v>17</v>
      </c>
      <c r="G314" t="s">
        <v>19</v>
      </c>
      <c r="I314" t="s">
        <v>154</v>
      </c>
      <c r="K314" t="s">
        <v>154</v>
      </c>
      <c r="M314" t="s">
        <v>2006</v>
      </c>
      <c r="O314" t="s">
        <v>2027</v>
      </c>
    </row>
    <row r="315" spans="2:15">
      <c r="C315" t="s">
        <v>11</v>
      </c>
      <c r="E315" t="s">
        <v>21</v>
      </c>
      <c r="G315" t="s">
        <v>158</v>
      </c>
      <c r="I315" s="218" t="s">
        <v>153</v>
      </c>
      <c r="K315" t="s">
        <v>749</v>
      </c>
      <c r="M315" t="s">
        <v>1653</v>
      </c>
      <c r="O315" t="s">
        <v>1657</v>
      </c>
    </row>
    <row r="316" spans="2:15">
      <c r="C316" t="s">
        <v>178</v>
      </c>
      <c r="E316" t="s">
        <v>15</v>
      </c>
      <c r="G316" t="s">
        <v>6</v>
      </c>
      <c r="I316" t="s">
        <v>23</v>
      </c>
      <c r="K316" t="s">
        <v>21</v>
      </c>
      <c r="M316" t="s">
        <v>21</v>
      </c>
      <c r="O316" s="223"/>
    </row>
    <row r="317" spans="2:15">
      <c r="K317" s="231"/>
      <c r="O317" t="s">
        <v>1653</v>
      </c>
    </row>
    <row r="318" spans="2:15">
      <c r="B318" t="s">
        <v>1048</v>
      </c>
      <c r="C318" t="s">
        <v>29</v>
      </c>
      <c r="E318" t="s">
        <v>141</v>
      </c>
      <c r="G318" t="s">
        <v>141</v>
      </c>
      <c r="I318" t="s">
        <v>744</v>
      </c>
      <c r="K318" t="s">
        <v>796</v>
      </c>
      <c r="M318" t="s">
        <v>755</v>
      </c>
      <c r="O318" t="s">
        <v>2006</v>
      </c>
    </row>
    <row r="319" spans="2:15">
      <c r="C319" t="s">
        <v>6</v>
      </c>
      <c r="E319" t="s">
        <v>178</v>
      </c>
      <c r="G319" t="s">
        <v>37</v>
      </c>
      <c r="I319" s="218" t="s">
        <v>153</v>
      </c>
      <c r="K319" t="s">
        <v>757</v>
      </c>
      <c r="M319" t="s">
        <v>2535</v>
      </c>
      <c r="O319" t="s">
        <v>27</v>
      </c>
    </row>
    <row r="320" spans="2:15">
      <c r="C320" t="s">
        <v>31</v>
      </c>
      <c r="E320" t="s">
        <v>1</v>
      </c>
      <c r="G320" t="s">
        <v>156</v>
      </c>
      <c r="I320" s="218" t="s">
        <v>790</v>
      </c>
      <c r="K320" t="s">
        <v>155</v>
      </c>
      <c r="M320" t="s">
        <v>1645</v>
      </c>
      <c r="O320" s="223"/>
    </row>
    <row r="321" spans="1:15">
      <c r="K321" s="231"/>
      <c r="O321" t="s">
        <v>17</v>
      </c>
    </row>
    <row r="322" spans="1:15">
      <c r="B322" t="s">
        <v>1049</v>
      </c>
      <c r="C322" t="s">
        <v>11</v>
      </c>
      <c r="E322" t="s">
        <v>19</v>
      </c>
      <c r="G322" t="s">
        <v>19</v>
      </c>
      <c r="I322" t="s">
        <v>23</v>
      </c>
      <c r="K322" t="s">
        <v>155</v>
      </c>
      <c r="M322" t="s">
        <v>143</v>
      </c>
      <c r="O322" t="s">
        <v>143</v>
      </c>
    </row>
    <row r="323" spans="1:15">
      <c r="B323" t="s">
        <v>1050</v>
      </c>
      <c r="C323" t="s">
        <v>35</v>
      </c>
      <c r="E323" t="s">
        <v>9</v>
      </c>
      <c r="G323" t="s">
        <v>17</v>
      </c>
      <c r="I323" t="s">
        <v>154</v>
      </c>
      <c r="K323" t="s">
        <v>154</v>
      </c>
      <c r="M323" t="s">
        <v>33</v>
      </c>
      <c r="O323" t="s">
        <v>753</v>
      </c>
    </row>
    <row r="324" spans="1:15">
      <c r="C324" t="s">
        <v>25</v>
      </c>
      <c r="E324" t="s">
        <v>11</v>
      </c>
      <c r="G324" t="s">
        <v>141</v>
      </c>
      <c r="I324" t="s">
        <v>31</v>
      </c>
      <c r="K324" t="s">
        <v>749</v>
      </c>
      <c r="M324" t="s">
        <v>1653</v>
      </c>
      <c r="O324" s="223"/>
    </row>
    <row r="325" spans="1:15">
      <c r="K325" s="231"/>
      <c r="O325" t="s">
        <v>17</v>
      </c>
    </row>
    <row r="326" spans="1:15">
      <c r="B326" t="s">
        <v>1051</v>
      </c>
      <c r="C326" t="s">
        <v>11</v>
      </c>
      <c r="E326" t="s">
        <v>9</v>
      </c>
      <c r="G326" t="s">
        <v>19</v>
      </c>
      <c r="I326" s="218" t="s">
        <v>153</v>
      </c>
      <c r="K326" t="s">
        <v>155</v>
      </c>
      <c r="M326" t="s">
        <v>143</v>
      </c>
      <c r="O326" t="s">
        <v>753</v>
      </c>
    </row>
    <row r="327" spans="1:15">
      <c r="C327" t="s">
        <v>25</v>
      </c>
      <c r="E327" t="s">
        <v>31</v>
      </c>
      <c r="G327" t="s">
        <v>141</v>
      </c>
      <c r="I327" t="s">
        <v>39</v>
      </c>
      <c r="K327" t="s">
        <v>154</v>
      </c>
      <c r="M327" t="s">
        <v>33</v>
      </c>
      <c r="O327" t="s">
        <v>143</v>
      </c>
    </row>
    <row r="328" spans="1:15">
      <c r="C328" t="s">
        <v>27</v>
      </c>
      <c r="E328" t="s">
        <v>19</v>
      </c>
      <c r="G328" t="s">
        <v>31</v>
      </c>
      <c r="I328" t="s">
        <v>154</v>
      </c>
      <c r="K328" t="s">
        <v>31</v>
      </c>
      <c r="M328" t="s">
        <v>753</v>
      </c>
    </row>
    <row r="331" spans="1:15" ht="20.25">
      <c r="A331" s="123" t="s">
        <v>1061</v>
      </c>
      <c r="C331" t="s">
        <v>179</v>
      </c>
      <c r="E331" t="s">
        <v>9</v>
      </c>
      <c r="G331" t="s">
        <v>154</v>
      </c>
      <c r="I331" t="s">
        <v>778</v>
      </c>
      <c r="K331" t="s">
        <v>757</v>
      </c>
      <c r="M331" t="s">
        <v>23</v>
      </c>
      <c r="O331" t="s">
        <v>162</v>
      </c>
    </row>
    <row r="332" spans="1:15">
      <c r="C332" t="s">
        <v>27</v>
      </c>
      <c r="E332" t="s">
        <v>25</v>
      </c>
      <c r="G332" t="s">
        <v>29</v>
      </c>
      <c r="I332" t="s">
        <v>141</v>
      </c>
      <c r="K332" t="s">
        <v>1655</v>
      </c>
      <c r="M332" t="s">
        <v>728</v>
      </c>
      <c r="O332" t="s">
        <v>783</v>
      </c>
    </row>
    <row r="333" spans="1:15">
      <c r="C333" t="s">
        <v>33</v>
      </c>
      <c r="E333" t="s">
        <v>31</v>
      </c>
      <c r="G333" t="s">
        <v>11</v>
      </c>
      <c r="I333" t="s">
        <v>33</v>
      </c>
      <c r="K333" t="s">
        <v>796</v>
      </c>
      <c r="M333" t="s">
        <v>2006</v>
      </c>
      <c r="O333" t="s">
        <v>2051</v>
      </c>
    </row>
    <row r="336" spans="1:15" ht="20.25">
      <c r="A336" s="123" t="s">
        <v>1062</v>
      </c>
      <c r="C336" t="s">
        <v>17</v>
      </c>
      <c r="E336" t="s">
        <v>27</v>
      </c>
      <c r="G336" t="s">
        <v>162</v>
      </c>
      <c r="I336" t="s">
        <v>21</v>
      </c>
      <c r="K336" t="s">
        <v>183</v>
      </c>
      <c r="M336" t="s">
        <v>748</v>
      </c>
      <c r="O336" t="s">
        <v>155</v>
      </c>
    </row>
    <row r="337" spans="1:15">
      <c r="C337" t="s">
        <v>19</v>
      </c>
      <c r="E337" t="s">
        <v>142</v>
      </c>
      <c r="G337" t="s">
        <v>11</v>
      </c>
      <c r="I337" t="s">
        <v>778</v>
      </c>
      <c r="K337" t="s">
        <v>183</v>
      </c>
      <c r="M337" t="s">
        <v>2003</v>
      </c>
      <c r="O337" t="s">
        <v>753</v>
      </c>
    </row>
    <row r="338" spans="1:15">
      <c r="C338" t="s">
        <v>27</v>
      </c>
      <c r="E338" t="s">
        <v>21</v>
      </c>
      <c r="G338" t="s">
        <v>153</v>
      </c>
      <c r="I338" t="s">
        <v>788</v>
      </c>
      <c r="K338" t="s">
        <v>183</v>
      </c>
      <c r="M338" t="s">
        <v>1653</v>
      </c>
      <c r="O338" t="s">
        <v>21</v>
      </c>
    </row>
    <row r="341" spans="1:15" ht="20.25">
      <c r="A341" s="123" t="s">
        <v>1063</v>
      </c>
      <c r="C341" t="s">
        <v>183</v>
      </c>
      <c r="E341" t="s">
        <v>6</v>
      </c>
      <c r="G341" t="s">
        <v>29</v>
      </c>
      <c r="I341" t="s">
        <v>13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141</v>
      </c>
      <c r="G342" t="s">
        <v>153</v>
      </c>
      <c r="I342" t="s">
        <v>790</v>
      </c>
      <c r="K342" t="s">
        <v>183</v>
      </c>
      <c r="M342" t="s">
        <v>183</v>
      </c>
      <c r="O342" t="s">
        <v>183</v>
      </c>
    </row>
    <row r="343" spans="1:15">
      <c r="C343" t="s">
        <v>183</v>
      </c>
      <c r="E343" t="s">
        <v>178</v>
      </c>
      <c r="G343" t="s">
        <v>15</v>
      </c>
      <c r="I343" t="s">
        <v>6</v>
      </c>
      <c r="K343" t="s">
        <v>183</v>
      </c>
      <c r="M343" t="s">
        <v>183</v>
      </c>
      <c r="O343" t="s">
        <v>183</v>
      </c>
    </row>
    <row r="346" spans="1:15" ht="20.25">
      <c r="A346" s="123" t="s">
        <v>1064</v>
      </c>
      <c r="C346" t="s">
        <v>27</v>
      </c>
      <c r="E346" t="s">
        <v>1008</v>
      </c>
      <c r="G346" t="s">
        <v>1008</v>
      </c>
      <c r="I346" t="s">
        <v>1008</v>
      </c>
      <c r="K346" t="s">
        <v>1008</v>
      </c>
      <c r="M346" t="s">
        <v>13</v>
      </c>
      <c r="O346" t="s">
        <v>1008</v>
      </c>
    </row>
    <row r="347" spans="1:15">
      <c r="C347" t="s">
        <v>31</v>
      </c>
      <c r="E347" t="s">
        <v>1008</v>
      </c>
      <c r="G347" t="s">
        <v>1008</v>
      </c>
      <c r="I347" t="s">
        <v>1008</v>
      </c>
      <c r="K347" t="s">
        <v>1008</v>
      </c>
      <c r="M347" t="s">
        <v>771</v>
      </c>
      <c r="O347" t="s">
        <v>1008</v>
      </c>
    </row>
    <row r="348" spans="1:15">
      <c r="C348" t="s">
        <v>15</v>
      </c>
      <c r="E348" t="s">
        <v>1008</v>
      </c>
      <c r="G348" t="s">
        <v>1008</v>
      </c>
      <c r="I348" t="s">
        <v>1008</v>
      </c>
      <c r="K348" t="s">
        <v>1008</v>
      </c>
      <c r="M348" t="s">
        <v>749</v>
      </c>
      <c r="O348" t="s">
        <v>1008</v>
      </c>
    </row>
    <row r="351" spans="1:15" ht="20.25">
      <c r="A351" s="123" t="s">
        <v>1065</v>
      </c>
      <c r="C351" t="s">
        <v>4</v>
      </c>
      <c r="E351" t="s">
        <v>1008</v>
      </c>
      <c r="G351" t="s">
        <v>1008</v>
      </c>
      <c r="I351" t="s">
        <v>1008</v>
      </c>
      <c r="K351" t="s">
        <v>1008</v>
      </c>
      <c r="M351" t="s">
        <v>1647</v>
      </c>
      <c r="O351" t="s">
        <v>1008</v>
      </c>
    </row>
    <row r="352" spans="1:15">
      <c r="C352" t="s">
        <v>11</v>
      </c>
      <c r="E352" t="s">
        <v>1008</v>
      </c>
      <c r="G352" t="s">
        <v>1008</v>
      </c>
      <c r="I352" t="s">
        <v>1008</v>
      </c>
      <c r="K352" t="s">
        <v>1008</v>
      </c>
      <c r="M352" t="s">
        <v>153</v>
      </c>
      <c r="O352" t="s">
        <v>1008</v>
      </c>
    </row>
    <row r="353" spans="1:15">
      <c r="C353" t="s">
        <v>19</v>
      </c>
      <c r="E353" t="s">
        <v>1008</v>
      </c>
      <c r="G353" t="s">
        <v>1008</v>
      </c>
      <c r="I353" t="s">
        <v>1008</v>
      </c>
      <c r="K353" t="s">
        <v>1008</v>
      </c>
      <c r="M353" t="s">
        <v>796</v>
      </c>
      <c r="O353" t="s">
        <v>1008</v>
      </c>
    </row>
    <row r="356" spans="1:15" ht="20.25">
      <c r="A356" s="123" t="s">
        <v>1066</v>
      </c>
      <c r="C356" t="s">
        <v>4</v>
      </c>
      <c r="E356" t="s">
        <v>6</v>
      </c>
      <c r="G356" t="s">
        <v>31</v>
      </c>
      <c r="I356" t="s">
        <v>153</v>
      </c>
      <c r="K356" t="s">
        <v>183</v>
      </c>
      <c r="M356" t="s">
        <v>183</v>
      </c>
      <c r="O356" t="s">
        <v>1661</v>
      </c>
    </row>
    <row r="357" spans="1:15">
      <c r="C357" t="s">
        <v>25</v>
      </c>
      <c r="E357" t="s">
        <v>39</v>
      </c>
      <c r="G357" t="s">
        <v>1</v>
      </c>
      <c r="I357" t="s">
        <v>13</v>
      </c>
      <c r="K357" t="s">
        <v>183</v>
      </c>
      <c r="M357" t="s">
        <v>183</v>
      </c>
      <c r="O357" t="s">
        <v>2006</v>
      </c>
    </row>
    <row r="358" spans="1:15">
      <c r="C358" t="s">
        <v>33</v>
      </c>
      <c r="E358" t="s">
        <v>37</v>
      </c>
      <c r="G358" t="s">
        <v>142</v>
      </c>
      <c r="I358" s="218" t="s">
        <v>762</v>
      </c>
      <c r="K358" t="s">
        <v>183</v>
      </c>
      <c r="M358" t="s">
        <v>183</v>
      </c>
      <c r="O358" t="s">
        <v>757</v>
      </c>
    </row>
    <row r="361" spans="1:15" ht="20.25">
      <c r="A361" s="123" t="s">
        <v>1067</v>
      </c>
      <c r="C361" t="s">
        <v>17</v>
      </c>
      <c r="E361" t="s">
        <v>178</v>
      </c>
      <c r="G361" t="s">
        <v>11</v>
      </c>
      <c r="I361" t="s">
        <v>783</v>
      </c>
      <c r="K361" t="s">
        <v>800</v>
      </c>
      <c r="M361" t="s">
        <v>733</v>
      </c>
      <c r="O361" t="s">
        <v>762</v>
      </c>
    </row>
    <row r="362" spans="1:15">
      <c r="C362" t="s">
        <v>179</v>
      </c>
      <c r="E362" t="s">
        <v>143</v>
      </c>
      <c r="G362" t="s">
        <v>9</v>
      </c>
      <c r="I362" t="s">
        <v>753</v>
      </c>
      <c r="K362" t="s">
        <v>779</v>
      </c>
      <c r="M362" t="s">
        <v>790</v>
      </c>
      <c r="O362" t="s">
        <v>788</v>
      </c>
    </row>
    <row r="363" spans="1:15">
      <c r="C363" t="s">
        <v>31</v>
      </c>
      <c r="E363" t="s">
        <v>21</v>
      </c>
      <c r="G363" t="s">
        <v>143</v>
      </c>
      <c r="I363" t="s">
        <v>27</v>
      </c>
      <c r="K363" t="s">
        <v>1643</v>
      </c>
      <c r="M363" t="s">
        <v>1657</v>
      </c>
      <c r="O363" t="s">
        <v>1652</v>
      </c>
    </row>
    <row r="366" spans="1:15" ht="20.25">
      <c r="A366" s="123" t="s">
        <v>1068</v>
      </c>
      <c r="C366" t="s">
        <v>179</v>
      </c>
      <c r="E366" t="s">
        <v>143</v>
      </c>
      <c r="G366" t="s">
        <v>155</v>
      </c>
      <c r="I366" t="s">
        <v>4</v>
      </c>
      <c r="K366" t="s">
        <v>183</v>
      </c>
      <c r="M366" t="s">
        <v>183</v>
      </c>
      <c r="O366" t="s">
        <v>2010</v>
      </c>
    </row>
    <row r="367" spans="1:15">
      <c r="C367" t="s">
        <v>23</v>
      </c>
      <c r="E367" t="s">
        <v>178</v>
      </c>
      <c r="G367" t="s">
        <v>35</v>
      </c>
      <c r="I367" t="s">
        <v>790</v>
      </c>
      <c r="K367" t="s">
        <v>183</v>
      </c>
      <c r="M367" t="s">
        <v>183</v>
      </c>
      <c r="O367" t="s">
        <v>13</v>
      </c>
    </row>
    <row r="368" spans="1:15">
      <c r="C368" t="s">
        <v>27</v>
      </c>
      <c r="E368" t="s">
        <v>144</v>
      </c>
      <c r="G368" t="s">
        <v>153</v>
      </c>
      <c r="I368" t="s">
        <v>156</v>
      </c>
      <c r="K368" t="s">
        <v>183</v>
      </c>
      <c r="M368" t="s">
        <v>183</v>
      </c>
      <c r="O368" t="s">
        <v>154</v>
      </c>
    </row>
    <row r="371" spans="1:15" ht="20.25">
      <c r="A371" s="123" t="s">
        <v>1069</v>
      </c>
      <c r="C371" t="s">
        <v>23</v>
      </c>
      <c r="E371" t="s">
        <v>143</v>
      </c>
      <c r="G371" t="s">
        <v>35</v>
      </c>
      <c r="I371" t="s">
        <v>1</v>
      </c>
      <c r="K371" t="s">
        <v>183</v>
      </c>
      <c r="M371" t="s">
        <v>183</v>
      </c>
      <c r="O371" t="s">
        <v>37</v>
      </c>
    </row>
    <row r="372" spans="1:15">
      <c r="C372" t="s">
        <v>11</v>
      </c>
      <c r="E372" t="s">
        <v>35</v>
      </c>
      <c r="G372" t="s">
        <v>143</v>
      </c>
      <c r="I372" t="s">
        <v>788</v>
      </c>
      <c r="K372" t="s">
        <v>183</v>
      </c>
      <c r="M372" t="s">
        <v>183</v>
      </c>
      <c r="O372" t="s">
        <v>2049</v>
      </c>
    </row>
    <row r="373" spans="1:15">
      <c r="C373" t="s">
        <v>6</v>
      </c>
      <c r="E373" t="s">
        <v>178</v>
      </c>
      <c r="G373" t="s">
        <v>164</v>
      </c>
      <c r="I373" t="s">
        <v>783</v>
      </c>
      <c r="K373" t="s">
        <v>183</v>
      </c>
      <c r="M373" t="s">
        <v>183</v>
      </c>
      <c r="O373" t="s">
        <v>25</v>
      </c>
    </row>
    <row r="376" spans="1:15" ht="20.25">
      <c r="A376" s="123" t="s">
        <v>1070</v>
      </c>
      <c r="C376" t="s">
        <v>179</v>
      </c>
      <c r="E376" t="s">
        <v>144</v>
      </c>
      <c r="G376" t="s">
        <v>21</v>
      </c>
      <c r="I376" t="s">
        <v>11</v>
      </c>
      <c r="K376" t="s">
        <v>1656</v>
      </c>
      <c r="M376" t="s">
        <v>2003</v>
      </c>
      <c r="O376" t="s">
        <v>183</v>
      </c>
    </row>
    <row r="377" spans="1:15">
      <c r="C377" t="s">
        <v>33</v>
      </c>
      <c r="E377" t="s">
        <v>143</v>
      </c>
      <c r="G377" t="s">
        <v>153</v>
      </c>
      <c r="I377" t="s">
        <v>738</v>
      </c>
      <c r="K377" t="s">
        <v>796</v>
      </c>
      <c r="M377" t="s">
        <v>762</v>
      </c>
      <c r="O377" t="s">
        <v>183</v>
      </c>
    </row>
    <row r="378" spans="1:15">
      <c r="C378" t="s">
        <v>11</v>
      </c>
      <c r="E378" t="s">
        <v>21</v>
      </c>
      <c r="G378" t="s">
        <v>155</v>
      </c>
      <c r="I378" t="s">
        <v>162</v>
      </c>
      <c r="K378" t="s">
        <v>790</v>
      </c>
      <c r="M378" t="s">
        <v>796</v>
      </c>
      <c r="O378" t="s">
        <v>183</v>
      </c>
    </row>
    <row r="381" spans="1:15" ht="20.25">
      <c r="A381" s="123" t="s">
        <v>1071</v>
      </c>
      <c r="C381" t="s">
        <v>1</v>
      </c>
      <c r="E381" t="s">
        <v>19</v>
      </c>
      <c r="G381" t="s">
        <v>164</v>
      </c>
      <c r="I381" t="s">
        <v>796</v>
      </c>
      <c r="K381" t="s">
        <v>4</v>
      </c>
      <c r="M381" t="s">
        <v>142</v>
      </c>
      <c r="O381" t="s">
        <v>1655</v>
      </c>
    </row>
    <row r="382" spans="1:15">
      <c r="C382" t="s">
        <v>9</v>
      </c>
      <c r="E382" t="s">
        <v>21</v>
      </c>
      <c r="G382" t="s">
        <v>17</v>
      </c>
      <c r="I382" t="s">
        <v>763</v>
      </c>
      <c r="K382" t="s">
        <v>788</v>
      </c>
      <c r="M382" t="s">
        <v>21</v>
      </c>
      <c r="O382" t="s">
        <v>779</v>
      </c>
    </row>
    <row r="383" spans="1:15">
      <c r="C383" t="s">
        <v>27</v>
      </c>
      <c r="E383" t="s">
        <v>39</v>
      </c>
      <c r="G383" t="s">
        <v>154</v>
      </c>
      <c r="I383" t="s">
        <v>31</v>
      </c>
      <c r="K383" t="s">
        <v>158</v>
      </c>
      <c r="M383" t="s">
        <v>155</v>
      </c>
      <c r="O383" t="s">
        <v>800</v>
      </c>
    </row>
    <row r="386" spans="1:15" ht="20.25">
      <c r="A386" s="123" t="s">
        <v>1144</v>
      </c>
      <c r="C386" t="s">
        <v>183</v>
      </c>
      <c r="E386" t="s">
        <v>183</v>
      </c>
      <c r="G386" t="s">
        <v>33</v>
      </c>
      <c r="I386" t="s">
        <v>142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9</v>
      </c>
      <c r="I387" t="s">
        <v>800</v>
      </c>
      <c r="K387" t="s">
        <v>183</v>
      </c>
      <c r="M387" t="s">
        <v>183</v>
      </c>
      <c r="O387" t="s">
        <v>183</v>
      </c>
    </row>
    <row r="388" spans="1:15">
      <c r="C388" t="s">
        <v>183</v>
      </c>
      <c r="E388" t="s">
        <v>183</v>
      </c>
      <c r="G388" t="s">
        <v>143</v>
      </c>
      <c r="I388" t="s">
        <v>746</v>
      </c>
      <c r="K388" t="s">
        <v>183</v>
      </c>
      <c r="M388" t="s">
        <v>183</v>
      </c>
      <c r="O388" t="s">
        <v>183</v>
      </c>
    </row>
    <row r="391" spans="1:15" ht="20.25">
      <c r="A391" s="123" t="s">
        <v>1072</v>
      </c>
      <c r="C391" t="s">
        <v>31</v>
      </c>
      <c r="E391" t="s">
        <v>31</v>
      </c>
      <c r="G391" t="s">
        <v>27</v>
      </c>
      <c r="I391" t="s">
        <v>27</v>
      </c>
      <c r="K391" t="s">
        <v>749</v>
      </c>
      <c r="M391" t="s">
        <v>31</v>
      </c>
      <c r="O391" t="s">
        <v>1644</v>
      </c>
    </row>
    <row r="392" spans="1:15">
      <c r="C392" t="s">
        <v>27</v>
      </c>
      <c r="E392" t="s">
        <v>21</v>
      </c>
      <c r="G392" t="s">
        <v>23</v>
      </c>
      <c r="I392" t="s">
        <v>744</v>
      </c>
      <c r="K392" t="s">
        <v>790</v>
      </c>
      <c r="M392" t="s">
        <v>21</v>
      </c>
      <c r="O392" t="s">
        <v>778</v>
      </c>
    </row>
    <row r="393" spans="1:15">
      <c r="C393" t="s">
        <v>11</v>
      </c>
      <c r="E393" t="s">
        <v>35</v>
      </c>
      <c r="G393" t="s">
        <v>1</v>
      </c>
      <c r="I393" t="s">
        <v>778</v>
      </c>
      <c r="K393" t="s">
        <v>33</v>
      </c>
      <c r="M393" t="s">
        <v>2006</v>
      </c>
      <c r="O393" t="s">
        <v>749</v>
      </c>
    </row>
    <row r="396" spans="1:15" ht="20.25">
      <c r="A396" s="123" t="s">
        <v>1073</v>
      </c>
      <c r="C396" t="s">
        <v>6</v>
      </c>
      <c r="E396" t="s">
        <v>178</v>
      </c>
      <c r="G396" t="s">
        <v>9</v>
      </c>
      <c r="I396" t="s">
        <v>143</v>
      </c>
      <c r="K396" t="s">
        <v>4</v>
      </c>
      <c r="M396" t="s">
        <v>1645</v>
      </c>
      <c r="O396" t="s">
        <v>27</v>
      </c>
    </row>
    <row r="397" spans="1:15">
      <c r="C397" t="s">
        <v>23</v>
      </c>
      <c r="E397" t="s">
        <v>1</v>
      </c>
      <c r="G397" t="s">
        <v>33</v>
      </c>
      <c r="I397" t="s">
        <v>4</v>
      </c>
      <c r="K397" t="s">
        <v>783</v>
      </c>
      <c r="M397" t="s">
        <v>763</v>
      </c>
      <c r="O397" t="s">
        <v>788</v>
      </c>
    </row>
    <row r="398" spans="1:15">
      <c r="C398" t="s">
        <v>13</v>
      </c>
      <c r="E398" t="s">
        <v>13</v>
      </c>
      <c r="G398" t="s">
        <v>164</v>
      </c>
      <c r="I398" t="s">
        <v>25</v>
      </c>
      <c r="K398" t="s">
        <v>1661</v>
      </c>
      <c r="M398" t="s">
        <v>1661</v>
      </c>
      <c r="O398" t="s">
        <v>21</v>
      </c>
    </row>
    <row r="400" spans="1:15">
      <c r="K400" s="231"/>
    </row>
    <row r="401" spans="1:15" ht="20.25">
      <c r="A401" s="123" t="s">
        <v>1074</v>
      </c>
      <c r="B401" t="s">
        <v>1028</v>
      </c>
      <c r="C401" t="s">
        <v>6</v>
      </c>
      <c r="E401" t="s">
        <v>37</v>
      </c>
      <c r="G401" t="s">
        <v>27</v>
      </c>
      <c r="I401" s="82" t="s">
        <v>734</v>
      </c>
      <c r="K401" t="s">
        <v>155</v>
      </c>
      <c r="M401" t="s">
        <v>19</v>
      </c>
      <c r="O401" t="s">
        <v>1644</v>
      </c>
    </row>
    <row r="402" spans="1:15">
      <c r="C402" t="s">
        <v>15</v>
      </c>
      <c r="E402" t="s">
        <v>31</v>
      </c>
      <c r="G402" t="s">
        <v>23</v>
      </c>
      <c r="I402" s="82" t="s">
        <v>143</v>
      </c>
      <c r="K402" t="s">
        <v>800</v>
      </c>
      <c r="M402" t="s">
        <v>1645</v>
      </c>
      <c r="O402" t="s">
        <v>800</v>
      </c>
    </row>
    <row r="403" spans="1:15">
      <c r="C403" t="s">
        <v>37</v>
      </c>
      <c r="E403" t="s">
        <v>15</v>
      </c>
      <c r="G403" t="s">
        <v>29</v>
      </c>
      <c r="I403" s="82" t="s">
        <v>764</v>
      </c>
      <c r="K403" t="s">
        <v>748</v>
      </c>
      <c r="M403" t="s">
        <v>728</v>
      </c>
      <c r="O403" t="s">
        <v>2022</v>
      </c>
    </row>
    <row r="404" spans="1:15">
      <c r="I404" s="170"/>
      <c r="J404" s="10"/>
      <c r="K404" s="218"/>
    </row>
    <row r="405" spans="1:15">
      <c r="B405" t="s">
        <v>1029</v>
      </c>
      <c r="C405" t="s">
        <v>27</v>
      </c>
      <c r="E405" t="s">
        <v>23</v>
      </c>
      <c r="G405" t="s">
        <v>29</v>
      </c>
      <c r="I405" s="82" t="s">
        <v>9</v>
      </c>
      <c r="J405" s="17"/>
      <c r="K405" t="s">
        <v>155</v>
      </c>
      <c r="M405" t="s">
        <v>1645</v>
      </c>
      <c r="O405" t="s">
        <v>33</v>
      </c>
    </row>
    <row r="406" spans="1:15">
      <c r="C406" t="s">
        <v>21</v>
      </c>
      <c r="E406" t="s">
        <v>4</v>
      </c>
      <c r="G406" t="s">
        <v>33</v>
      </c>
      <c r="I406" s="82" t="s">
        <v>11</v>
      </c>
      <c r="K406" t="s">
        <v>748</v>
      </c>
      <c r="M406" t="s">
        <v>155</v>
      </c>
      <c r="O406" t="s">
        <v>1662</v>
      </c>
    </row>
    <row r="407" spans="1:15">
      <c r="C407" t="s">
        <v>179</v>
      </c>
      <c r="E407" t="s">
        <v>178</v>
      </c>
      <c r="G407" t="s">
        <v>162</v>
      </c>
      <c r="I407" s="82" t="s">
        <v>158</v>
      </c>
      <c r="K407" t="s">
        <v>800</v>
      </c>
      <c r="M407" t="s">
        <v>33</v>
      </c>
      <c r="O407" t="s">
        <v>153</v>
      </c>
    </row>
    <row r="408" spans="1:15">
      <c r="I408" s="170"/>
      <c r="K408" s="218"/>
    </row>
    <row r="409" spans="1:15">
      <c r="B409" t="s">
        <v>1030</v>
      </c>
      <c r="C409" t="s">
        <v>27</v>
      </c>
      <c r="E409" t="s">
        <v>4</v>
      </c>
      <c r="G409" t="s">
        <v>29</v>
      </c>
      <c r="I409" s="82" t="s">
        <v>1</v>
      </c>
      <c r="J409" s="10"/>
      <c r="K409" t="s">
        <v>800</v>
      </c>
      <c r="M409" t="s">
        <v>39</v>
      </c>
      <c r="O409" t="s">
        <v>1662</v>
      </c>
    </row>
    <row r="410" spans="1:15">
      <c r="C410" t="s">
        <v>35</v>
      </c>
      <c r="E410" t="s">
        <v>39</v>
      </c>
      <c r="G410" t="s">
        <v>31</v>
      </c>
      <c r="I410" s="82" t="s">
        <v>11</v>
      </c>
      <c r="J410" s="17"/>
      <c r="K410" t="s">
        <v>155</v>
      </c>
      <c r="M410" t="s">
        <v>1660</v>
      </c>
      <c r="O410" t="s">
        <v>1656</v>
      </c>
    </row>
    <row r="411" spans="1:15">
      <c r="C411" t="s">
        <v>17</v>
      </c>
      <c r="E411" t="s">
        <v>23</v>
      </c>
      <c r="G411" t="s">
        <v>153</v>
      </c>
      <c r="I411" s="82" t="s">
        <v>738</v>
      </c>
      <c r="K411" t="s">
        <v>749</v>
      </c>
      <c r="M411" t="s">
        <v>762</v>
      </c>
      <c r="O411" t="s">
        <v>33</v>
      </c>
    </row>
    <row r="412" spans="1:15">
      <c r="I412" s="170"/>
      <c r="K412" s="218"/>
    </row>
    <row r="413" spans="1:15">
      <c r="B413" t="s">
        <v>1031</v>
      </c>
      <c r="C413" t="s">
        <v>17</v>
      </c>
      <c r="E413" t="s">
        <v>4</v>
      </c>
      <c r="G413" t="s">
        <v>154</v>
      </c>
      <c r="I413" s="82" t="s">
        <v>757</v>
      </c>
      <c r="K413" t="s">
        <v>800</v>
      </c>
      <c r="M413" t="s">
        <v>2007</v>
      </c>
      <c r="O413" t="s">
        <v>733</v>
      </c>
    </row>
    <row r="414" spans="1:15">
      <c r="C414" t="s">
        <v>9</v>
      </c>
      <c r="E414" t="s">
        <v>6</v>
      </c>
      <c r="G414" t="s">
        <v>29</v>
      </c>
      <c r="I414" s="82" t="s">
        <v>748</v>
      </c>
      <c r="J414" s="10"/>
      <c r="K414" t="s">
        <v>142</v>
      </c>
      <c r="M414" t="s">
        <v>753</v>
      </c>
      <c r="O414" t="s">
        <v>154</v>
      </c>
    </row>
    <row r="415" spans="1:15">
      <c r="C415" t="s">
        <v>179</v>
      </c>
      <c r="E415" t="s">
        <v>143</v>
      </c>
      <c r="G415" t="s">
        <v>11</v>
      </c>
      <c r="I415" s="82" t="s">
        <v>782</v>
      </c>
      <c r="J415" s="17"/>
      <c r="K415" t="s">
        <v>1653</v>
      </c>
      <c r="M415" t="s">
        <v>1653</v>
      </c>
      <c r="O415" t="s">
        <v>1647</v>
      </c>
    </row>
    <row r="416" spans="1:15">
      <c r="I416" s="170"/>
      <c r="K416" s="218"/>
    </row>
    <row r="417" spans="2:15">
      <c r="B417" t="s">
        <v>1032</v>
      </c>
      <c r="C417" t="s">
        <v>27</v>
      </c>
      <c r="E417" t="s">
        <v>23</v>
      </c>
      <c r="G417" t="s">
        <v>158</v>
      </c>
      <c r="I417" s="82" t="s">
        <v>764</v>
      </c>
      <c r="K417" t="s">
        <v>728</v>
      </c>
      <c r="M417" t="s">
        <v>155</v>
      </c>
      <c r="O417" t="s">
        <v>733</v>
      </c>
    </row>
    <row r="418" spans="2:15">
      <c r="C418" t="s">
        <v>21</v>
      </c>
      <c r="E418" t="s">
        <v>21</v>
      </c>
      <c r="G418" t="s">
        <v>29</v>
      </c>
      <c r="I418" s="82" t="s">
        <v>11</v>
      </c>
      <c r="K418" t="s">
        <v>1660</v>
      </c>
      <c r="M418" t="s">
        <v>37</v>
      </c>
      <c r="O418" t="s">
        <v>2024</v>
      </c>
    </row>
    <row r="419" spans="2:15">
      <c r="C419" t="s">
        <v>17</v>
      </c>
      <c r="E419" t="s">
        <v>1</v>
      </c>
      <c r="G419" t="s">
        <v>9</v>
      </c>
      <c r="I419" s="82" t="s">
        <v>31</v>
      </c>
      <c r="J419" s="10"/>
      <c r="K419" t="s">
        <v>155</v>
      </c>
      <c r="M419" t="s">
        <v>33</v>
      </c>
      <c r="O419" t="s">
        <v>21</v>
      </c>
    </row>
    <row r="420" spans="2:15">
      <c r="I420" s="170"/>
      <c r="J420" s="17"/>
      <c r="K420" s="218"/>
    </row>
    <row r="421" spans="2:15">
      <c r="B421" t="s">
        <v>1033</v>
      </c>
      <c r="C421" t="s">
        <v>17</v>
      </c>
      <c r="E421" t="s">
        <v>4</v>
      </c>
      <c r="G421" t="s">
        <v>4</v>
      </c>
      <c r="I421" s="82" t="s">
        <v>779</v>
      </c>
      <c r="K421" t="s">
        <v>153</v>
      </c>
      <c r="M421" t="s">
        <v>783</v>
      </c>
      <c r="O421" t="s">
        <v>1647</v>
      </c>
    </row>
    <row r="422" spans="2:15">
      <c r="C422" t="s">
        <v>27</v>
      </c>
      <c r="E422" t="s">
        <v>33</v>
      </c>
      <c r="G422" t="s">
        <v>154</v>
      </c>
      <c r="I422" s="82" t="s">
        <v>143</v>
      </c>
      <c r="K422" t="s">
        <v>1660</v>
      </c>
      <c r="M422" t="s">
        <v>2007</v>
      </c>
      <c r="O422" t="s">
        <v>21</v>
      </c>
    </row>
    <row r="423" spans="2:15">
      <c r="C423" t="s">
        <v>33</v>
      </c>
      <c r="E423" t="s">
        <v>21</v>
      </c>
      <c r="G423" t="s">
        <v>29</v>
      </c>
      <c r="I423" s="82" t="s">
        <v>764</v>
      </c>
      <c r="K423" t="s">
        <v>1645</v>
      </c>
      <c r="M423" t="s">
        <v>141</v>
      </c>
      <c r="O423" t="s">
        <v>31</v>
      </c>
    </row>
    <row r="424" spans="2:15">
      <c r="I424" s="170"/>
      <c r="J424" s="10"/>
      <c r="K424" s="218"/>
    </row>
    <row r="425" spans="2:15">
      <c r="B425" t="s">
        <v>1034</v>
      </c>
      <c r="C425" t="s">
        <v>29</v>
      </c>
      <c r="E425" t="s">
        <v>21</v>
      </c>
      <c r="G425" t="s">
        <v>162</v>
      </c>
      <c r="I425" s="82" t="s">
        <v>11</v>
      </c>
      <c r="J425" s="17"/>
      <c r="K425" t="s">
        <v>1660</v>
      </c>
      <c r="M425" t="s">
        <v>800</v>
      </c>
      <c r="O425" t="s">
        <v>154</v>
      </c>
    </row>
    <row r="426" spans="2:15">
      <c r="C426" t="s">
        <v>1</v>
      </c>
      <c r="E426" t="s">
        <v>15</v>
      </c>
      <c r="G426" t="s">
        <v>25</v>
      </c>
      <c r="I426" s="82" t="s">
        <v>31</v>
      </c>
      <c r="K426" t="s">
        <v>748</v>
      </c>
      <c r="M426" t="s">
        <v>763</v>
      </c>
      <c r="O426" t="s">
        <v>1647</v>
      </c>
    </row>
    <row r="427" spans="2:15">
      <c r="C427" t="s">
        <v>25</v>
      </c>
      <c r="E427" t="s">
        <v>33</v>
      </c>
      <c r="G427" t="s">
        <v>29</v>
      </c>
      <c r="I427" s="82" t="s">
        <v>753</v>
      </c>
      <c r="K427" t="s">
        <v>162</v>
      </c>
      <c r="M427" t="s">
        <v>749</v>
      </c>
      <c r="O427" t="s">
        <v>788</v>
      </c>
    </row>
    <row r="428" spans="2:15">
      <c r="I428" s="170"/>
      <c r="K428" s="218"/>
    </row>
    <row r="429" spans="2:15">
      <c r="B429" t="s">
        <v>1035</v>
      </c>
      <c r="C429" t="s">
        <v>27</v>
      </c>
      <c r="E429" t="s">
        <v>4</v>
      </c>
      <c r="G429" t="s">
        <v>11</v>
      </c>
      <c r="I429" s="82" t="s">
        <v>35</v>
      </c>
      <c r="J429" s="10"/>
      <c r="K429" t="s">
        <v>155</v>
      </c>
      <c r="M429" t="s">
        <v>753</v>
      </c>
      <c r="O429" t="s">
        <v>37</v>
      </c>
    </row>
    <row r="430" spans="2:15">
      <c r="C430" t="s">
        <v>1</v>
      </c>
      <c r="E430" t="s">
        <v>19</v>
      </c>
      <c r="G430" t="s">
        <v>21</v>
      </c>
      <c r="I430" s="82" t="s">
        <v>143</v>
      </c>
      <c r="J430" s="17"/>
      <c r="K430" t="s">
        <v>749</v>
      </c>
      <c r="M430" t="s">
        <v>155</v>
      </c>
      <c r="O430" t="s">
        <v>753</v>
      </c>
    </row>
    <row r="431" spans="2:15">
      <c r="C431" t="s">
        <v>178</v>
      </c>
      <c r="E431" t="s">
        <v>11</v>
      </c>
      <c r="G431" t="s">
        <v>154</v>
      </c>
      <c r="I431" s="82" t="s">
        <v>779</v>
      </c>
      <c r="K431" t="s">
        <v>800</v>
      </c>
      <c r="M431" t="s">
        <v>1653</v>
      </c>
      <c r="O431" t="s">
        <v>21</v>
      </c>
    </row>
    <row r="432" spans="2:15">
      <c r="I432" s="170"/>
      <c r="K432" s="218"/>
    </row>
    <row r="433" spans="2:15">
      <c r="B433" t="s">
        <v>1036</v>
      </c>
      <c r="C433" t="s">
        <v>15</v>
      </c>
      <c r="E433" t="s">
        <v>31</v>
      </c>
      <c r="G433" t="s">
        <v>162</v>
      </c>
      <c r="I433" s="82" t="s">
        <v>11</v>
      </c>
      <c r="K433" t="s">
        <v>748</v>
      </c>
      <c r="M433" t="s">
        <v>734</v>
      </c>
      <c r="O433" t="s">
        <v>1647</v>
      </c>
    </row>
    <row r="434" spans="2:15">
      <c r="C434" t="s">
        <v>9</v>
      </c>
      <c r="E434" t="s">
        <v>21</v>
      </c>
      <c r="G434" t="s">
        <v>158</v>
      </c>
      <c r="I434" s="82" t="s">
        <v>31</v>
      </c>
      <c r="J434" s="10"/>
      <c r="K434" t="s">
        <v>37</v>
      </c>
      <c r="M434" t="s">
        <v>800</v>
      </c>
      <c r="O434" t="s">
        <v>154</v>
      </c>
    </row>
    <row r="435" spans="2:15">
      <c r="C435" t="s">
        <v>13</v>
      </c>
      <c r="E435" t="s">
        <v>4</v>
      </c>
      <c r="G435" t="s">
        <v>35</v>
      </c>
      <c r="I435" s="82" t="s">
        <v>158</v>
      </c>
      <c r="J435" s="17"/>
      <c r="K435" t="s">
        <v>1846</v>
      </c>
      <c r="M435" t="s">
        <v>738</v>
      </c>
      <c r="O435" t="s">
        <v>21</v>
      </c>
    </row>
    <row r="436" spans="2:15">
      <c r="I436" s="170"/>
      <c r="K436" t="s">
        <v>1847</v>
      </c>
    </row>
    <row r="437" spans="2:15">
      <c r="I437" s="170"/>
    </row>
    <row r="438" spans="2:15">
      <c r="B438" t="s">
        <v>1037</v>
      </c>
      <c r="C438" t="s">
        <v>27</v>
      </c>
      <c r="E438" t="s">
        <v>178</v>
      </c>
      <c r="G438" t="s">
        <v>29</v>
      </c>
      <c r="I438" s="82" t="s">
        <v>11</v>
      </c>
      <c r="K438" t="s">
        <v>155</v>
      </c>
      <c r="M438" t="s">
        <v>33</v>
      </c>
      <c r="O438" t="s">
        <v>800</v>
      </c>
    </row>
    <row r="439" spans="2:15">
      <c r="C439" t="s">
        <v>1</v>
      </c>
      <c r="E439" t="s">
        <v>4</v>
      </c>
      <c r="G439" t="s">
        <v>31</v>
      </c>
      <c r="I439" s="82" t="s">
        <v>17</v>
      </c>
      <c r="K439" t="s">
        <v>728</v>
      </c>
      <c r="M439" t="s">
        <v>155</v>
      </c>
      <c r="O439" t="s">
        <v>21</v>
      </c>
    </row>
    <row r="440" spans="2:15">
      <c r="C440" t="s">
        <v>15</v>
      </c>
      <c r="E440" t="s">
        <v>33</v>
      </c>
      <c r="G440" t="s">
        <v>17</v>
      </c>
      <c r="I440" s="82" t="s">
        <v>31</v>
      </c>
      <c r="J440" s="10"/>
      <c r="K440" t="s">
        <v>154</v>
      </c>
      <c r="M440" t="s">
        <v>143</v>
      </c>
      <c r="O440" t="s">
        <v>779</v>
      </c>
    </row>
    <row r="441" spans="2:15">
      <c r="I441" s="170"/>
      <c r="J441" s="17"/>
      <c r="K441" s="218"/>
    </row>
    <row r="442" spans="2:15">
      <c r="B442" t="s">
        <v>1038</v>
      </c>
      <c r="C442" t="s">
        <v>23</v>
      </c>
      <c r="E442" t="s">
        <v>21</v>
      </c>
      <c r="G442" t="s">
        <v>29</v>
      </c>
      <c r="I442" s="82" t="s">
        <v>9</v>
      </c>
      <c r="K442" t="s">
        <v>154</v>
      </c>
      <c r="M442" t="s">
        <v>738</v>
      </c>
      <c r="O442" t="s">
        <v>1647</v>
      </c>
    </row>
    <row r="443" spans="2:15">
      <c r="C443" t="s">
        <v>27</v>
      </c>
      <c r="E443" t="s">
        <v>33</v>
      </c>
      <c r="G443" t="s">
        <v>158</v>
      </c>
      <c r="I443" s="82" t="s">
        <v>753</v>
      </c>
      <c r="K443" t="s">
        <v>155</v>
      </c>
      <c r="M443" t="s">
        <v>800</v>
      </c>
      <c r="O443" t="s">
        <v>1662</v>
      </c>
    </row>
    <row r="444" spans="2:15">
      <c r="C444" t="s">
        <v>1</v>
      </c>
      <c r="E444" t="s">
        <v>6</v>
      </c>
      <c r="G444" t="s">
        <v>142</v>
      </c>
      <c r="I444" s="82" t="s">
        <v>155</v>
      </c>
      <c r="K444" t="s">
        <v>728</v>
      </c>
      <c r="M444" t="s">
        <v>39</v>
      </c>
      <c r="O444" t="s">
        <v>762</v>
      </c>
    </row>
    <row r="445" spans="2:15">
      <c r="I445" s="170"/>
      <c r="J445" s="10"/>
      <c r="K445" s="218"/>
    </row>
    <row r="446" spans="2:15">
      <c r="B446" t="s">
        <v>1039</v>
      </c>
      <c r="C446" t="s">
        <v>13</v>
      </c>
      <c r="E446" t="s">
        <v>15</v>
      </c>
      <c r="G446" s="221" t="s">
        <v>37</v>
      </c>
      <c r="I446" s="82" t="s">
        <v>35</v>
      </c>
      <c r="J446" s="17"/>
      <c r="K446" t="s">
        <v>749</v>
      </c>
      <c r="M446" t="s">
        <v>2536</v>
      </c>
      <c r="O446" t="s">
        <v>143</v>
      </c>
    </row>
    <row r="447" spans="2:15">
      <c r="C447" t="s">
        <v>1075</v>
      </c>
      <c r="E447" t="s">
        <v>144</v>
      </c>
      <c r="G447" t="s">
        <v>29</v>
      </c>
      <c r="I447" s="82" t="s">
        <v>764</v>
      </c>
      <c r="K447" t="s">
        <v>155</v>
      </c>
      <c r="M447" t="s">
        <v>783</v>
      </c>
      <c r="O447" t="s">
        <v>753</v>
      </c>
    </row>
    <row r="448" spans="2:15">
      <c r="C448" t="s">
        <v>1076</v>
      </c>
      <c r="E448" t="s">
        <v>4</v>
      </c>
      <c r="G448" t="s">
        <v>17</v>
      </c>
      <c r="I448" s="82" t="s">
        <v>1323</v>
      </c>
      <c r="K448" t="s">
        <v>141</v>
      </c>
      <c r="M448" t="s">
        <v>141</v>
      </c>
      <c r="O448" t="s">
        <v>1647</v>
      </c>
    </row>
    <row r="449" spans="2:15">
      <c r="I449" s="82" t="s">
        <v>1324</v>
      </c>
      <c r="K449" s="218"/>
    </row>
    <row r="450" spans="2:15">
      <c r="I450" s="82"/>
    </row>
    <row r="451" spans="2:15">
      <c r="B451" t="s">
        <v>1040</v>
      </c>
      <c r="C451" t="s">
        <v>15</v>
      </c>
      <c r="E451" t="s">
        <v>21</v>
      </c>
      <c r="G451" t="s">
        <v>31</v>
      </c>
      <c r="I451" s="82" t="s">
        <v>31</v>
      </c>
      <c r="J451" s="10"/>
      <c r="K451" t="s">
        <v>749</v>
      </c>
      <c r="M451" t="s">
        <v>800</v>
      </c>
      <c r="O451" t="s">
        <v>1662</v>
      </c>
    </row>
    <row r="452" spans="2:15">
      <c r="C452" t="s">
        <v>1</v>
      </c>
      <c r="E452" t="s">
        <v>33</v>
      </c>
      <c r="G452" t="s">
        <v>29</v>
      </c>
      <c r="I452" s="82" t="s">
        <v>11</v>
      </c>
      <c r="J452" s="17"/>
      <c r="K452" t="s">
        <v>141</v>
      </c>
      <c r="M452" t="s">
        <v>27</v>
      </c>
      <c r="O452" t="s">
        <v>21</v>
      </c>
    </row>
    <row r="453" spans="2:15">
      <c r="C453" t="s">
        <v>21</v>
      </c>
      <c r="E453" t="s">
        <v>4</v>
      </c>
      <c r="G453" t="s">
        <v>25</v>
      </c>
      <c r="I453" s="82" t="s">
        <v>158</v>
      </c>
      <c r="K453" t="s">
        <v>155</v>
      </c>
      <c r="M453" t="s">
        <v>1653</v>
      </c>
      <c r="O453" t="s">
        <v>1647</v>
      </c>
    </row>
    <row r="454" spans="2:15">
      <c r="I454" s="170"/>
      <c r="K454" s="218"/>
    </row>
    <row r="455" spans="2:15">
      <c r="B455" t="s">
        <v>1041</v>
      </c>
      <c r="C455" t="s">
        <v>1</v>
      </c>
      <c r="E455" t="s">
        <v>23</v>
      </c>
      <c r="G455" t="s">
        <v>21</v>
      </c>
      <c r="I455" s="82" t="s">
        <v>779</v>
      </c>
      <c r="K455" t="s">
        <v>17</v>
      </c>
      <c r="M455" t="s">
        <v>31</v>
      </c>
      <c r="O455" t="s">
        <v>800</v>
      </c>
    </row>
    <row r="456" spans="2:15">
      <c r="C456" t="s">
        <v>27</v>
      </c>
      <c r="E456" t="s">
        <v>21</v>
      </c>
      <c r="G456" t="s">
        <v>141</v>
      </c>
      <c r="I456" s="82" t="s">
        <v>728</v>
      </c>
      <c r="J456" s="10"/>
      <c r="K456" t="s">
        <v>769</v>
      </c>
      <c r="M456" t="s">
        <v>764</v>
      </c>
      <c r="O456" t="s">
        <v>1647</v>
      </c>
    </row>
    <row r="457" spans="2:15">
      <c r="C457" t="s">
        <v>4</v>
      </c>
      <c r="E457" t="s">
        <v>31</v>
      </c>
      <c r="G457" t="s">
        <v>154</v>
      </c>
      <c r="I457" s="82" t="s">
        <v>1</v>
      </c>
      <c r="J457" s="17"/>
      <c r="K457" t="s">
        <v>1645</v>
      </c>
      <c r="M457" t="s">
        <v>155</v>
      </c>
      <c r="O457" t="s">
        <v>21</v>
      </c>
    </row>
    <row r="458" spans="2:15">
      <c r="I458" s="170"/>
      <c r="K458" s="218"/>
    </row>
    <row r="459" spans="2:15">
      <c r="B459" t="s">
        <v>1042</v>
      </c>
      <c r="C459" t="s">
        <v>1</v>
      </c>
      <c r="E459" t="s">
        <v>21</v>
      </c>
      <c r="G459" t="s">
        <v>154</v>
      </c>
      <c r="I459" s="82" t="s">
        <v>21</v>
      </c>
      <c r="K459" t="s">
        <v>800</v>
      </c>
      <c r="M459" t="s">
        <v>162</v>
      </c>
      <c r="O459" t="s">
        <v>1647</v>
      </c>
    </row>
    <row r="460" spans="2:15">
      <c r="C460" t="s">
        <v>4</v>
      </c>
      <c r="E460" t="s">
        <v>33</v>
      </c>
      <c r="G460" t="s">
        <v>141</v>
      </c>
      <c r="I460" s="82" t="s">
        <v>17</v>
      </c>
      <c r="K460" t="s">
        <v>733</v>
      </c>
      <c r="M460" t="s">
        <v>142</v>
      </c>
      <c r="O460" t="s">
        <v>37</v>
      </c>
    </row>
    <row r="461" spans="2:15">
      <c r="C461" t="s">
        <v>27</v>
      </c>
      <c r="E461" t="s">
        <v>31</v>
      </c>
      <c r="G461" t="s">
        <v>21</v>
      </c>
      <c r="I461" s="82" t="s">
        <v>154</v>
      </c>
      <c r="K461" t="s">
        <v>778</v>
      </c>
      <c r="M461" t="s">
        <v>39</v>
      </c>
      <c r="O461" t="s">
        <v>1661</v>
      </c>
    </row>
    <row r="462" spans="2:15">
      <c r="I462" s="170"/>
      <c r="J462" s="10"/>
      <c r="K462" s="218"/>
    </row>
    <row r="463" spans="2:15">
      <c r="B463" t="s">
        <v>1043</v>
      </c>
      <c r="C463" t="s">
        <v>27</v>
      </c>
      <c r="E463" t="s">
        <v>33</v>
      </c>
      <c r="G463" t="s">
        <v>154</v>
      </c>
      <c r="I463" s="82" t="s">
        <v>141</v>
      </c>
      <c r="J463" s="17"/>
      <c r="K463" t="s">
        <v>1653</v>
      </c>
      <c r="M463" t="s">
        <v>800</v>
      </c>
      <c r="O463" t="s">
        <v>1661</v>
      </c>
    </row>
    <row r="464" spans="2:15">
      <c r="C464" t="s">
        <v>13</v>
      </c>
      <c r="E464" t="s">
        <v>21</v>
      </c>
      <c r="G464" t="s">
        <v>27</v>
      </c>
      <c r="I464" s="82" t="s">
        <v>158</v>
      </c>
      <c r="K464" t="s">
        <v>800</v>
      </c>
      <c r="M464" t="s">
        <v>11</v>
      </c>
      <c r="O464" t="s">
        <v>21</v>
      </c>
    </row>
    <row r="465" spans="2:15">
      <c r="C465" t="s">
        <v>1</v>
      </c>
      <c r="E465" t="s">
        <v>31</v>
      </c>
      <c r="G465" t="s">
        <v>141</v>
      </c>
      <c r="I465" s="82" t="s">
        <v>21</v>
      </c>
      <c r="K465" t="s">
        <v>778</v>
      </c>
      <c r="M465" t="s">
        <v>753</v>
      </c>
      <c r="O465" t="s">
        <v>1647</v>
      </c>
    </row>
    <row r="466" spans="2:15">
      <c r="I466" s="170"/>
      <c r="K466" s="218"/>
    </row>
    <row r="467" spans="2:15">
      <c r="B467" t="s">
        <v>1044</v>
      </c>
      <c r="C467" t="s">
        <v>15</v>
      </c>
      <c r="E467" t="s">
        <v>21</v>
      </c>
      <c r="G467" t="s">
        <v>142</v>
      </c>
      <c r="I467" s="82" t="s">
        <v>790</v>
      </c>
      <c r="J467" s="10"/>
      <c r="K467" t="s">
        <v>154</v>
      </c>
      <c r="M467" t="s">
        <v>889</v>
      </c>
      <c r="O467" t="s">
        <v>2009</v>
      </c>
    </row>
    <row r="468" spans="2:15">
      <c r="C468" t="s">
        <v>1</v>
      </c>
      <c r="E468" t="s">
        <v>33</v>
      </c>
      <c r="G468" t="s">
        <v>29</v>
      </c>
      <c r="I468" s="82" t="s">
        <v>774</v>
      </c>
      <c r="J468" s="17"/>
      <c r="K468" t="s">
        <v>153</v>
      </c>
      <c r="M468" t="s">
        <v>800</v>
      </c>
      <c r="O468" t="s">
        <v>764</v>
      </c>
    </row>
    <row r="469" spans="2:15">
      <c r="C469" t="s">
        <v>27</v>
      </c>
      <c r="E469" t="s">
        <v>23</v>
      </c>
      <c r="G469" t="s">
        <v>33</v>
      </c>
      <c r="I469" s="82" t="s">
        <v>728</v>
      </c>
      <c r="K469" t="s">
        <v>155</v>
      </c>
      <c r="M469" t="s">
        <v>738</v>
      </c>
      <c r="O469" t="s">
        <v>1647</v>
      </c>
    </row>
    <row r="470" spans="2:15">
      <c r="I470" s="170"/>
      <c r="K470" s="218"/>
    </row>
    <row r="471" spans="2:15">
      <c r="B471" t="s">
        <v>1045</v>
      </c>
      <c r="C471" t="s">
        <v>1</v>
      </c>
      <c r="E471" t="s">
        <v>33</v>
      </c>
      <c r="G471" t="s">
        <v>29</v>
      </c>
      <c r="I471" s="82" t="s">
        <v>31</v>
      </c>
      <c r="K471" t="s">
        <v>1660</v>
      </c>
      <c r="M471" t="s">
        <v>889</v>
      </c>
      <c r="O471" t="s">
        <v>1647</v>
      </c>
    </row>
    <row r="472" spans="2:15">
      <c r="C472" t="s">
        <v>27</v>
      </c>
      <c r="E472" t="s">
        <v>23</v>
      </c>
      <c r="G472" t="s">
        <v>154</v>
      </c>
      <c r="I472" s="82" t="s">
        <v>11</v>
      </c>
      <c r="J472" s="10"/>
      <c r="K472" t="s">
        <v>744</v>
      </c>
      <c r="M472" t="s">
        <v>2009</v>
      </c>
      <c r="O472" t="s">
        <v>1661</v>
      </c>
    </row>
    <row r="473" spans="2:15">
      <c r="C473" t="s">
        <v>13</v>
      </c>
      <c r="E473" t="s">
        <v>6</v>
      </c>
      <c r="G473" t="s">
        <v>11</v>
      </c>
      <c r="I473" s="82" t="s">
        <v>753</v>
      </c>
      <c r="J473" s="17"/>
      <c r="K473" t="s">
        <v>796</v>
      </c>
      <c r="M473" t="s">
        <v>738</v>
      </c>
      <c r="O473" t="s">
        <v>3148</v>
      </c>
    </row>
    <row r="474" spans="2:15">
      <c r="I474" s="82"/>
      <c r="J474" s="17"/>
      <c r="O474" t="s">
        <v>154</v>
      </c>
    </row>
    <row r="475" spans="2:15">
      <c r="I475" s="170"/>
    </row>
    <row r="476" spans="2:15">
      <c r="B476" t="s">
        <v>1046</v>
      </c>
      <c r="C476" t="s">
        <v>23</v>
      </c>
      <c r="E476" t="s">
        <v>33</v>
      </c>
      <c r="G476" t="s">
        <v>154</v>
      </c>
      <c r="I476" s="82" t="s">
        <v>764</v>
      </c>
      <c r="K476" t="s">
        <v>183</v>
      </c>
      <c r="M476" t="s">
        <v>1662</v>
      </c>
      <c r="O476" t="s">
        <v>1647</v>
      </c>
    </row>
    <row r="477" spans="2:15">
      <c r="C477" t="s">
        <v>1</v>
      </c>
      <c r="E477" t="s">
        <v>21</v>
      </c>
      <c r="G477" t="s">
        <v>35</v>
      </c>
      <c r="I477" s="82" t="s">
        <v>774</v>
      </c>
      <c r="K477" t="s">
        <v>183</v>
      </c>
      <c r="M477" t="s">
        <v>23</v>
      </c>
      <c r="O477" t="s">
        <v>1661</v>
      </c>
    </row>
    <row r="478" spans="2:15">
      <c r="C478" t="s">
        <v>178</v>
      </c>
      <c r="E478" t="s">
        <v>31</v>
      </c>
      <c r="G478" t="s">
        <v>141</v>
      </c>
      <c r="I478" s="82" t="s">
        <v>1</v>
      </c>
      <c r="J478" s="10"/>
      <c r="K478" t="s">
        <v>183</v>
      </c>
      <c r="M478" t="s">
        <v>1661</v>
      </c>
      <c r="O478" t="s">
        <v>1652</v>
      </c>
    </row>
    <row r="479" spans="2:15">
      <c r="I479" s="170"/>
      <c r="J479" s="17"/>
    </row>
    <row r="480" spans="2:15">
      <c r="B480" t="s">
        <v>1047</v>
      </c>
      <c r="C480" t="s">
        <v>39</v>
      </c>
      <c r="E480" t="s">
        <v>23</v>
      </c>
      <c r="G480" t="s">
        <v>11</v>
      </c>
      <c r="I480" s="82" t="s">
        <v>158</v>
      </c>
      <c r="K480" t="s">
        <v>183</v>
      </c>
      <c r="M480" t="s">
        <v>800</v>
      </c>
      <c r="O480" t="s">
        <v>1647</v>
      </c>
    </row>
    <row r="481" spans="2:15">
      <c r="C481" t="s">
        <v>1</v>
      </c>
      <c r="E481" t="s">
        <v>144</v>
      </c>
      <c r="G481" t="s">
        <v>33</v>
      </c>
      <c r="I481" s="82" t="s">
        <v>31</v>
      </c>
      <c r="K481" t="s">
        <v>183</v>
      </c>
      <c r="M481" t="s">
        <v>39</v>
      </c>
      <c r="O481" t="s">
        <v>1661</v>
      </c>
    </row>
    <row r="482" spans="2:15">
      <c r="C482" t="s">
        <v>15</v>
      </c>
      <c r="E482" t="s">
        <v>6</v>
      </c>
      <c r="G482" t="s">
        <v>154</v>
      </c>
      <c r="I482" s="82" t="s">
        <v>11</v>
      </c>
      <c r="K482" t="s">
        <v>183</v>
      </c>
      <c r="M482" t="s">
        <v>17</v>
      </c>
      <c r="O482" t="s">
        <v>37</v>
      </c>
    </row>
    <row r="483" spans="2:15">
      <c r="I483" s="170"/>
      <c r="J483" s="10"/>
    </row>
    <row r="484" spans="2:15">
      <c r="B484" t="s">
        <v>1048</v>
      </c>
      <c r="C484" t="s">
        <v>27</v>
      </c>
      <c r="E484" t="s">
        <v>4</v>
      </c>
      <c r="G484" t="s">
        <v>29</v>
      </c>
      <c r="I484" s="82" t="s">
        <v>738</v>
      </c>
      <c r="J484" s="17"/>
      <c r="K484" t="s">
        <v>183</v>
      </c>
      <c r="M484" t="s">
        <v>1662</v>
      </c>
      <c r="O484" t="s">
        <v>762</v>
      </c>
    </row>
    <row r="485" spans="2:15">
      <c r="C485" t="s">
        <v>33</v>
      </c>
      <c r="E485" t="s">
        <v>33</v>
      </c>
      <c r="G485" t="s">
        <v>153</v>
      </c>
      <c r="I485" s="82" t="s">
        <v>790</v>
      </c>
      <c r="K485" t="s">
        <v>183</v>
      </c>
      <c r="M485" t="s">
        <v>783</v>
      </c>
      <c r="O485" t="s">
        <v>1662</v>
      </c>
    </row>
    <row r="486" spans="2:15">
      <c r="C486" t="s">
        <v>1077</v>
      </c>
      <c r="E486" t="s">
        <v>178</v>
      </c>
      <c r="G486" t="s">
        <v>31</v>
      </c>
      <c r="I486" s="82" t="s">
        <v>755</v>
      </c>
      <c r="K486" t="s">
        <v>183</v>
      </c>
      <c r="M486" t="s">
        <v>1661</v>
      </c>
      <c r="O486" t="s">
        <v>1661</v>
      </c>
    </row>
    <row r="487" spans="2:15">
      <c r="C487" t="s">
        <v>1078</v>
      </c>
      <c r="I487" s="170"/>
    </row>
    <row r="488" spans="2:15">
      <c r="I488" s="170"/>
      <c r="J488" s="10"/>
    </row>
    <row r="489" spans="2:15">
      <c r="B489" t="s">
        <v>1049</v>
      </c>
      <c r="C489" t="s">
        <v>1</v>
      </c>
      <c r="E489" t="s">
        <v>21</v>
      </c>
      <c r="G489" t="s">
        <v>11</v>
      </c>
      <c r="I489" s="82" t="s">
        <v>21</v>
      </c>
      <c r="J489" s="17"/>
      <c r="K489" t="s">
        <v>154</v>
      </c>
      <c r="M489" t="s">
        <v>39</v>
      </c>
      <c r="O489" t="s">
        <v>1647</v>
      </c>
    </row>
    <row r="490" spans="2:15">
      <c r="B490" t="s">
        <v>1050</v>
      </c>
      <c r="C490" t="s">
        <v>17</v>
      </c>
      <c r="E490" t="s">
        <v>23</v>
      </c>
      <c r="G490" t="s">
        <v>154</v>
      </c>
      <c r="I490" s="82" t="s">
        <v>158</v>
      </c>
      <c r="K490" t="s">
        <v>155</v>
      </c>
      <c r="M490" t="s">
        <v>800</v>
      </c>
      <c r="O490" t="s">
        <v>1661</v>
      </c>
    </row>
    <row r="491" spans="2:15">
      <c r="C491" t="s">
        <v>35</v>
      </c>
      <c r="E491" t="s">
        <v>144</v>
      </c>
      <c r="G491" t="s">
        <v>21</v>
      </c>
      <c r="I491" s="82" t="s">
        <v>11</v>
      </c>
      <c r="K491" t="s">
        <v>141</v>
      </c>
      <c r="M491" t="s">
        <v>749</v>
      </c>
      <c r="O491" t="s">
        <v>21</v>
      </c>
    </row>
    <row r="492" spans="2:15">
      <c r="I492" s="170"/>
      <c r="K492" s="218"/>
    </row>
    <row r="493" spans="2:15">
      <c r="B493" t="s">
        <v>1051</v>
      </c>
      <c r="C493" t="s">
        <v>1</v>
      </c>
      <c r="E493" t="s">
        <v>21</v>
      </c>
      <c r="G493" t="s">
        <v>154</v>
      </c>
      <c r="I493" s="82" t="s">
        <v>11</v>
      </c>
      <c r="J493" s="10"/>
      <c r="K493" t="s">
        <v>155</v>
      </c>
      <c r="M493" t="s">
        <v>800</v>
      </c>
      <c r="O493" t="s">
        <v>1647</v>
      </c>
    </row>
    <row r="494" spans="2:15">
      <c r="C494" t="s">
        <v>27</v>
      </c>
      <c r="E494" t="s">
        <v>23</v>
      </c>
      <c r="G494" t="s">
        <v>11</v>
      </c>
      <c r="I494" s="82" t="s">
        <v>31</v>
      </c>
      <c r="J494" s="17"/>
      <c r="K494" t="s">
        <v>154</v>
      </c>
      <c r="M494" t="s">
        <v>39</v>
      </c>
      <c r="O494" t="s">
        <v>1661</v>
      </c>
    </row>
    <row r="495" spans="2:15">
      <c r="C495" t="s">
        <v>17</v>
      </c>
      <c r="E495" t="s">
        <v>33</v>
      </c>
      <c r="G495" t="s">
        <v>21</v>
      </c>
      <c r="I495" s="82" t="s">
        <v>21</v>
      </c>
      <c r="K495" t="s">
        <v>800</v>
      </c>
      <c r="M495" t="s">
        <v>155</v>
      </c>
      <c r="O495" t="s">
        <v>21</v>
      </c>
    </row>
    <row r="496" spans="2:15">
      <c r="C496" s="221"/>
    </row>
    <row r="497" spans="1:13">
      <c r="C497" s="221"/>
    </row>
    <row r="498" spans="1:13">
      <c r="C498" s="221"/>
    </row>
    <row r="499" spans="1:13" ht="15">
      <c r="C499" s="15" t="s">
        <v>2537</v>
      </c>
    </row>
    <row r="500" spans="1:13" s="170" customFormat="1" ht="14.25">
      <c r="A500"/>
      <c r="B500"/>
      <c r="C500"/>
      <c r="D500" s="34" t="s">
        <v>814</v>
      </c>
      <c r="E500" s="34" t="s">
        <v>815</v>
      </c>
      <c r="F500" s="34" t="s">
        <v>816</v>
      </c>
      <c r="G500" s="34" t="s">
        <v>40</v>
      </c>
      <c r="H500"/>
      <c r="I500"/>
      <c r="J500"/>
      <c r="K500"/>
      <c r="L500"/>
      <c r="M500"/>
    </row>
    <row r="501" spans="1:13" s="170" customFormat="1">
      <c r="A501" s="82"/>
      <c r="B501" s="233"/>
      <c r="C501" s="234" t="s">
        <v>21</v>
      </c>
      <c r="D501" s="222">
        <v>37</v>
      </c>
      <c r="E501" s="222">
        <v>34</v>
      </c>
      <c r="F501" s="222">
        <v>42</v>
      </c>
      <c r="G501" s="222">
        <f t="shared" ref="G501:G532" si="0">SUM(D501:F501)</f>
        <v>113</v>
      </c>
    </row>
    <row r="502" spans="1:13" s="170" customFormat="1">
      <c r="A502" s="107"/>
      <c r="B502" s="233"/>
      <c r="C502" s="234" t="s">
        <v>33</v>
      </c>
      <c r="D502" s="222">
        <v>26</v>
      </c>
      <c r="E502" s="222">
        <v>32</v>
      </c>
      <c r="F502" s="222">
        <v>27</v>
      </c>
      <c r="G502" s="222">
        <f t="shared" si="0"/>
        <v>85</v>
      </c>
    </row>
    <row r="503" spans="1:13" s="170" customFormat="1">
      <c r="A503" s="82"/>
      <c r="B503" s="233"/>
      <c r="C503" s="234" t="s">
        <v>31</v>
      </c>
      <c r="D503" s="222">
        <v>25</v>
      </c>
      <c r="E503" s="222">
        <v>27</v>
      </c>
      <c r="F503" s="222">
        <v>32</v>
      </c>
      <c r="G503" s="222">
        <f t="shared" si="0"/>
        <v>84</v>
      </c>
    </row>
    <row r="504" spans="1:13" s="170" customFormat="1">
      <c r="A504" s="82"/>
      <c r="B504" s="233"/>
      <c r="C504" s="234" t="s">
        <v>11</v>
      </c>
      <c r="D504" s="222">
        <v>33</v>
      </c>
      <c r="E504" s="222">
        <v>24</v>
      </c>
      <c r="F504" s="222">
        <v>28</v>
      </c>
      <c r="G504" s="222">
        <f t="shared" si="0"/>
        <v>85</v>
      </c>
    </row>
    <row r="505" spans="1:13" s="170" customFormat="1">
      <c r="A505" s="379"/>
      <c r="B505" s="233"/>
      <c r="C505" s="234" t="s">
        <v>17</v>
      </c>
      <c r="D505" s="222">
        <v>25</v>
      </c>
      <c r="E505" s="222">
        <v>23</v>
      </c>
      <c r="F505" s="222">
        <v>22</v>
      </c>
      <c r="G505" s="222">
        <f t="shared" si="0"/>
        <v>70</v>
      </c>
    </row>
    <row r="506" spans="1:13" s="170" customFormat="1">
      <c r="A506" s="107"/>
      <c r="B506" s="233"/>
      <c r="C506" s="234" t="s">
        <v>27</v>
      </c>
      <c r="D506" s="222">
        <v>29</v>
      </c>
      <c r="E506" s="222">
        <v>20</v>
      </c>
      <c r="F506" s="222">
        <v>20</v>
      </c>
      <c r="G506" s="222">
        <f t="shared" si="0"/>
        <v>69</v>
      </c>
    </row>
    <row r="507" spans="1:13" s="170" customFormat="1">
      <c r="A507" s="82"/>
      <c r="B507" s="233"/>
      <c r="C507" s="234" t="s">
        <v>143</v>
      </c>
      <c r="D507" s="222">
        <v>21</v>
      </c>
      <c r="E507" s="222">
        <v>23</v>
      </c>
      <c r="F507" s="222">
        <v>21</v>
      </c>
      <c r="G507" s="222">
        <f t="shared" si="0"/>
        <v>65</v>
      </c>
    </row>
    <row r="508" spans="1:13" s="170" customFormat="1">
      <c r="A508" s="107"/>
      <c r="B508" s="233"/>
      <c r="C508" s="234" t="s">
        <v>25</v>
      </c>
      <c r="D508" s="222">
        <v>15</v>
      </c>
      <c r="E508" s="222">
        <v>26</v>
      </c>
      <c r="F508" s="222">
        <v>20</v>
      </c>
      <c r="G508" s="222">
        <f t="shared" si="0"/>
        <v>61</v>
      </c>
    </row>
    <row r="509" spans="1:13" s="170" customFormat="1">
      <c r="A509" s="379"/>
      <c r="B509" s="233"/>
      <c r="C509" s="234" t="s">
        <v>141</v>
      </c>
      <c r="D509" s="222">
        <v>13</v>
      </c>
      <c r="E509" s="222">
        <v>28</v>
      </c>
      <c r="F509" s="222">
        <v>18</v>
      </c>
      <c r="G509" s="222">
        <f t="shared" si="0"/>
        <v>59</v>
      </c>
    </row>
    <row r="510" spans="1:13" s="170" customFormat="1">
      <c r="A510" s="107"/>
      <c r="B510" s="233"/>
      <c r="C510" s="234" t="s">
        <v>1</v>
      </c>
      <c r="D510" s="222">
        <v>16</v>
      </c>
      <c r="E510" s="222">
        <v>28</v>
      </c>
      <c r="F510" s="222">
        <v>16</v>
      </c>
      <c r="G510" s="222">
        <f t="shared" si="0"/>
        <v>60</v>
      </c>
    </row>
    <row r="511" spans="1:13" s="170" customFormat="1">
      <c r="A511" s="379"/>
      <c r="B511" s="233"/>
      <c r="C511" s="234" t="s">
        <v>19</v>
      </c>
      <c r="D511" s="222">
        <v>22</v>
      </c>
      <c r="E511" s="222">
        <v>20</v>
      </c>
      <c r="F511" s="222">
        <v>9</v>
      </c>
      <c r="G511" s="222">
        <f t="shared" si="0"/>
        <v>51</v>
      </c>
    </row>
    <row r="512" spans="1:13" s="170" customFormat="1">
      <c r="A512" s="107"/>
      <c r="B512" s="233"/>
      <c r="C512" s="234" t="s">
        <v>9</v>
      </c>
      <c r="D512" s="222">
        <v>22</v>
      </c>
      <c r="E512" s="222">
        <v>18</v>
      </c>
      <c r="F512" s="222">
        <v>12</v>
      </c>
      <c r="G512" s="222">
        <f t="shared" si="0"/>
        <v>52</v>
      </c>
    </row>
    <row r="513" spans="1:7" s="170" customFormat="1">
      <c r="A513" s="379"/>
      <c r="B513" s="233"/>
      <c r="C513" s="234" t="s">
        <v>154</v>
      </c>
      <c r="D513" s="222">
        <v>22</v>
      </c>
      <c r="E513" s="222">
        <v>12</v>
      </c>
      <c r="F513" s="222">
        <v>15</v>
      </c>
      <c r="G513" s="222">
        <f t="shared" si="0"/>
        <v>49</v>
      </c>
    </row>
    <row r="514" spans="1:7" s="170" customFormat="1">
      <c r="A514" s="379"/>
      <c r="B514" s="233"/>
      <c r="C514" s="234" t="s">
        <v>23</v>
      </c>
      <c r="D514" s="222">
        <v>12</v>
      </c>
      <c r="E514" s="222">
        <v>22</v>
      </c>
      <c r="F514" s="222">
        <v>10</v>
      </c>
      <c r="G514" s="222">
        <f t="shared" si="0"/>
        <v>44</v>
      </c>
    </row>
    <row r="515" spans="1:7" s="170" customFormat="1">
      <c r="A515" s="82"/>
      <c r="B515" s="233"/>
      <c r="C515" s="234" t="s">
        <v>37</v>
      </c>
      <c r="D515" s="222">
        <v>13</v>
      </c>
      <c r="E515" s="222">
        <v>14</v>
      </c>
      <c r="F515" s="222">
        <v>19</v>
      </c>
      <c r="G515" s="222">
        <f t="shared" si="0"/>
        <v>46</v>
      </c>
    </row>
    <row r="516" spans="1:7" s="170" customFormat="1">
      <c r="A516" s="107"/>
      <c r="B516" s="233"/>
      <c r="C516" s="234" t="s">
        <v>155</v>
      </c>
      <c r="D516" s="222">
        <v>14</v>
      </c>
      <c r="E516" s="222">
        <v>11</v>
      </c>
      <c r="F516" s="222">
        <v>19</v>
      </c>
      <c r="G516" s="222">
        <f t="shared" si="0"/>
        <v>44</v>
      </c>
    </row>
    <row r="517" spans="1:7" s="170" customFormat="1">
      <c r="A517" s="107"/>
      <c r="B517" s="233"/>
      <c r="C517" s="234" t="s">
        <v>790</v>
      </c>
      <c r="D517" s="222">
        <v>14</v>
      </c>
      <c r="E517" s="222">
        <v>17</v>
      </c>
      <c r="F517" s="222">
        <v>9</v>
      </c>
      <c r="G517" s="222">
        <f t="shared" si="0"/>
        <v>40</v>
      </c>
    </row>
    <row r="518" spans="1:7" s="170" customFormat="1">
      <c r="A518" s="379"/>
      <c r="B518" s="233"/>
      <c r="C518" s="234" t="s">
        <v>153</v>
      </c>
      <c r="D518" s="222">
        <v>19</v>
      </c>
      <c r="E518" s="222">
        <v>13</v>
      </c>
      <c r="F518" s="222">
        <v>14</v>
      </c>
      <c r="G518" s="222">
        <f t="shared" si="0"/>
        <v>46</v>
      </c>
    </row>
    <row r="519" spans="1:7" s="170" customFormat="1">
      <c r="A519" s="107"/>
      <c r="B519" s="233"/>
      <c r="C519" s="234" t="s">
        <v>15</v>
      </c>
      <c r="D519" s="222">
        <v>10</v>
      </c>
      <c r="E519" s="222">
        <v>11</v>
      </c>
      <c r="F519" s="222">
        <v>20</v>
      </c>
      <c r="G519" s="222">
        <f t="shared" si="0"/>
        <v>41</v>
      </c>
    </row>
    <row r="520" spans="1:7" s="170" customFormat="1">
      <c r="A520" s="379"/>
      <c r="B520" s="233"/>
      <c r="C520" s="234" t="s">
        <v>6</v>
      </c>
      <c r="D520" s="222">
        <v>14</v>
      </c>
      <c r="E520" s="222">
        <v>8</v>
      </c>
      <c r="F520" s="222">
        <v>16</v>
      </c>
      <c r="G520" s="222">
        <f t="shared" si="0"/>
        <v>38</v>
      </c>
    </row>
    <row r="521" spans="1:7" s="170" customFormat="1">
      <c r="A521" s="379"/>
      <c r="B521" s="233"/>
      <c r="C521" s="234" t="s">
        <v>29</v>
      </c>
      <c r="D521" s="222">
        <v>15</v>
      </c>
      <c r="E521" s="222">
        <v>10</v>
      </c>
      <c r="F521" s="222">
        <v>9</v>
      </c>
      <c r="G521" s="222">
        <f t="shared" si="0"/>
        <v>34</v>
      </c>
    </row>
    <row r="522" spans="1:7" s="170" customFormat="1">
      <c r="A522" s="107"/>
      <c r="B522" s="233"/>
      <c r="C522" s="234" t="s">
        <v>35</v>
      </c>
      <c r="D522" s="222">
        <v>10</v>
      </c>
      <c r="E522" s="222">
        <v>14</v>
      </c>
      <c r="F522" s="222">
        <v>10</v>
      </c>
      <c r="G522" s="222">
        <f t="shared" si="0"/>
        <v>34</v>
      </c>
    </row>
    <row r="523" spans="1:7" s="170" customFormat="1">
      <c r="A523" s="107"/>
      <c r="B523" s="233"/>
      <c r="C523" s="234" t="s">
        <v>13</v>
      </c>
      <c r="D523" s="222">
        <v>10</v>
      </c>
      <c r="E523" s="222">
        <v>13</v>
      </c>
      <c r="F523" s="222">
        <v>11</v>
      </c>
      <c r="G523" s="222">
        <f t="shared" si="0"/>
        <v>34</v>
      </c>
    </row>
    <row r="524" spans="1:7" s="170" customFormat="1">
      <c r="A524" s="107"/>
      <c r="B524" s="233"/>
      <c r="C524" s="234" t="s">
        <v>39</v>
      </c>
      <c r="D524" s="222">
        <v>7</v>
      </c>
      <c r="E524" s="222">
        <v>12</v>
      </c>
      <c r="F524" s="222">
        <v>13</v>
      </c>
      <c r="G524" s="222">
        <f t="shared" si="0"/>
        <v>32</v>
      </c>
    </row>
    <row r="525" spans="1:7" s="170" customFormat="1">
      <c r="A525" s="379"/>
      <c r="B525" s="233"/>
      <c r="C525" s="234" t="s">
        <v>178</v>
      </c>
      <c r="D525" s="222">
        <v>13</v>
      </c>
      <c r="E525" s="222">
        <v>8</v>
      </c>
      <c r="F525" s="222">
        <v>10</v>
      </c>
      <c r="G525" s="222">
        <f t="shared" si="0"/>
        <v>31</v>
      </c>
    </row>
    <row r="526" spans="1:7" s="170" customFormat="1">
      <c r="A526" s="82"/>
      <c r="B526" s="233"/>
      <c r="C526" s="234" t="s">
        <v>142</v>
      </c>
      <c r="D526" s="222">
        <v>8</v>
      </c>
      <c r="E526" s="222">
        <v>8</v>
      </c>
      <c r="F526" s="222">
        <v>15</v>
      </c>
      <c r="G526" s="222">
        <f t="shared" si="0"/>
        <v>31</v>
      </c>
    </row>
    <row r="527" spans="1:7" s="170" customFormat="1">
      <c r="A527" s="82"/>
      <c r="B527" s="233"/>
      <c r="C527" s="234" t="s">
        <v>4</v>
      </c>
      <c r="D527" s="222">
        <v>14</v>
      </c>
      <c r="E527" s="222">
        <v>7</v>
      </c>
      <c r="F527" s="222">
        <v>9</v>
      </c>
      <c r="G527" s="222">
        <f t="shared" si="0"/>
        <v>30</v>
      </c>
    </row>
    <row r="528" spans="1:7" s="170" customFormat="1">
      <c r="A528" s="107"/>
      <c r="B528" s="233"/>
      <c r="C528" s="82" t="s">
        <v>1661</v>
      </c>
      <c r="D528" s="222">
        <v>7</v>
      </c>
      <c r="E528" s="222">
        <v>13</v>
      </c>
      <c r="F528" s="222">
        <v>7</v>
      </c>
      <c r="G528" s="222">
        <f t="shared" si="0"/>
        <v>27</v>
      </c>
    </row>
    <row r="529" spans="1:7" s="170" customFormat="1">
      <c r="A529" s="107"/>
      <c r="B529" s="233"/>
      <c r="C529" s="234" t="s">
        <v>753</v>
      </c>
      <c r="D529" s="222">
        <v>7</v>
      </c>
      <c r="E529" s="222">
        <v>11</v>
      </c>
      <c r="F529" s="222">
        <v>8</v>
      </c>
      <c r="G529" s="222">
        <f t="shared" si="0"/>
        <v>26</v>
      </c>
    </row>
    <row r="530" spans="1:7" s="170" customFormat="1">
      <c r="B530" s="233"/>
      <c r="C530" s="234" t="s">
        <v>796</v>
      </c>
      <c r="D530" s="222">
        <v>7</v>
      </c>
      <c r="E530" s="222">
        <v>6</v>
      </c>
      <c r="F530" s="222">
        <v>12</v>
      </c>
      <c r="G530" s="222">
        <f t="shared" si="0"/>
        <v>25</v>
      </c>
    </row>
    <row r="531" spans="1:7" s="170" customFormat="1">
      <c r="A531" s="107"/>
      <c r="B531" s="233"/>
      <c r="C531" s="82" t="s">
        <v>1647</v>
      </c>
      <c r="D531" s="222">
        <v>12</v>
      </c>
      <c r="E531" s="222">
        <v>5</v>
      </c>
      <c r="F531" s="222">
        <v>7</v>
      </c>
      <c r="G531" s="222">
        <f t="shared" si="0"/>
        <v>24</v>
      </c>
    </row>
    <row r="532" spans="1:7" s="170" customFormat="1">
      <c r="A532" s="82"/>
      <c r="B532" s="233"/>
      <c r="C532" s="234" t="s">
        <v>144</v>
      </c>
      <c r="D532" s="222">
        <v>6</v>
      </c>
      <c r="E532" s="222">
        <v>5</v>
      </c>
      <c r="F532" s="222">
        <v>12</v>
      </c>
      <c r="G532" s="222">
        <f t="shared" si="0"/>
        <v>23</v>
      </c>
    </row>
    <row r="533" spans="1:7" s="170" customFormat="1">
      <c r="A533" s="82"/>
      <c r="B533" s="233"/>
      <c r="C533" s="234" t="s">
        <v>749</v>
      </c>
      <c r="D533" s="222">
        <v>9</v>
      </c>
      <c r="E533" s="222">
        <v>5</v>
      </c>
      <c r="F533" s="222">
        <v>8</v>
      </c>
      <c r="G533" s="222">
        <f t="shared" ref="G533:G564" si="1">SUM(D533:F533)</f>
        <v>22</v>
      </c>
    </row>
    <row r="534" spans="1:7" s="170" customFormat="1">
      <c r="A534" s="107"/>
      <c r="B534" s="233"/>
      <c r="C534" s="234" t="s">
        <v>757</v>
      </c>
      <c r="D534" s="222">
        <v>7</v>
      </c>
      <c r="E534" s="222">
        <v>10</v>
      </c>
      <c r="F534" s="222">
        <v>7</v>
      </c>
      <c r="G534" s="222">
        <f t="shared" si="1"/>
        <v>24</v>
      </c>
    </row>
    <row r="535" spans="1:7" s="170" customFormat="1">
      <c r="A535" s="107"/>
      <c r="B535" s="233"/>
      <c r="C535" s="234" t="s">
        <v>158</v>
      </c>
      <c r="D535" s="222">
        <v>3</v>
      </c>
      <c r="E535" s="222">
        <v>11</v>
      </c>
      <c r="F535" s="222">
        <v>8</v>
      </c>
      <c r="G535" s="222">
        <f t="shared" si="1"/>
        <v>22</v>
      </c>
    </row>
    <row r="536" spans="1:7" s="170" customFormat="1">
      <c r="A536" s="379"/>
      <c r="B536" s="233"/>
      <c r="C536" s="82" t="s">
        <v>1653</v>
      </c>
      <c r="D536" s="222">
        <v>9</v>
      </c>
      <c r="E536" s="222">
        <v>6</v>
      </c>
      <c r="F536" s="222">
        <v>8</v>
      </c>
      <c r="G536" s="222">
        <f t="shared" si="1"/>
        <v>23</v>
      </c>
    </row>
    <row r="537" spans="1:7" s="170" customFormat="1">
      <c r="A537" s="379"/>
      <c r="B537" s="233"/>
      <c r="C537" s="234" t="s">
        <v>800</v>
      </c>
      <c r="D537" s="222">
        <v>8</v>
      </c>
      <c r="E537" s="222">
        <v>6</v>
      </c>
      <c r="F537" s="222">
        <v>10</v>
      </c>
      <c r="G537" s="222">
        <f t="shared" si="1"/>
        <v>24</v>
      </c>
    </row>
    <row r="538" spans="1:7" s="170" customFormat="1">
      <c r="A538" s="82"/>
      <c r="B538" s="233"/>
      <c r="C538" s="234" t="s">
        <v>762</v>
      </c>
      <c r="D538" s="222">
        <v>10</v>
      </c>
      <c r="E538" s="222">
        <v>6</v>
      </c>
      <c r="F538" s="222">
        <v>5</v>
      </c>
      <c r="G538" s="222">
        <f t="shared" si="1"/>
        <v>21</v>
      </c>
    </row>
    <row r="539" spans="1:7" s="170" customFormat="1">
      <c r="A539" s="82"/>
      <c r="B539" s="233"/>
      <c r="C539" s="234" t="s">
        <v>783</v>
      </c>
      <c r="D539" s="222">
        <v>6</v>
      </c>
      <c r="E539" s="222">
        <v>8</v>
      </c>
      <c r="F539" s="222">
        <v>7</v>
      </c>
      <c r="G539" s="222">
        <f t="shared" si="1"/>
        <v>21</v>
      </c>
    </row>
    <row r="540" spans="1:7" s="170" customFormat="1">
      <c r="A540" s="82"/>
      <c r="B540" s="233"/>
      <c r="C540" s="234" t="s">
        <v>156</v>
      </c>
      <c r="D540" s="222">
        <v>8</v>
      </c>
      <c r="E540" s="222">
        <v>5</v>
      </c>
      <c r="F540" s="222">
        <v>6</v>
      </c>
      <c r="G540" s="222">
        <f t="shared" si="1"/>
        <v>19</v>
      </c>
    </row>
    <row r="541" spans="1:7" s="170" customFormat="1">
      <c r="A541" s="82"/>
      <c r="B541" s="233"/>
      <c r="C541" s="234" t="s">
        <v>778</v>
      </c>
      <c r="D541" s="222">
        <v>8</v>
      </c>
      <c r="E541" s="222">
        <v>5</v>
      </c>
      <c r="F541" s="222">
        <v>8</v>
      </c>
      <c r="G541" s="222">
        <f t="shared" si="1"/>
        <v>21</v>
      </c>
    </row>
    <row r="542" spans="1:7" s="170" customFormat="1">
      <c r="A542" s="82"/>
      <c r="B542" s="233"/>
      <c r="C542" s="218" t="s">
        <v>2006</v>
      </c>
      <c r="D542" s="222">
        <v>8</v>
      </c>
      <c r="E542" s="222">
        <v>6</v>
      </c>
      <c r="F542" s="222">
        <v>5</v>
      </c>
      <c r="G542" s="222">
        <f t="shared" si="1"/>
        <v>19</v>
      </c>
    </row>
    <row r="543" spans="1:7" s="170" customFormat="1">
      <c r="A543" s="107"/>
      <c r="B543" s="233"/>
      <c r="C543" s="234" t="s">
        <v>746</v>
      </c>
      <c r="D543" s="222">
        <v>1</v>
      </c>
      <c r="E543" s="222">
        <v>4</v>
      </c>
      <c r="F543" s="222">
        <v>10</v>
      </c>
      <c r="G543" s="222">
        <f t="shared" si="1"/>
        <v>15</v>
      </c>
    </row>
    <row r="544" spans="1:7" s="170" customFormat="1">
      <c r="A544" s="379"/>
      <c r="B544" s="233"/>
      <c r="C544" s="234" t="s">
        <v>744</v>
      </c>
      <c r="D544" s="222">
        <v>5</v>
      </c>
      <c r="E544" s="222">
        <v>7</v>
      </c>
      <c r="F544" s="222">
        <v>2</v>
      </c>
      <c r="G544" s="222">
        <f t="shared" si="1"/>
        <v>14</v>
      </c>
    </row>
    <row r="545" spans="1:7" s="170" customFormat="1">
      <c r="A545" s="107"/>
      <c r="B545" s="233"/>
      <c r="C545" s="234" t="s">
        <v>162</v>
      </c>
      <c r="D545" s="222">
        <v>5</v>
      </c>
      <c r="E545" s="222">
        <v>3</v>
      </c>
      <c r="F545" s="222">
        <v>8</v>
      </c>
      <c r="G545" s="222">
        <f t="shared" si="1"/>
        <v>16</v>
      </c>
    </row>
    <row r="546" spans="1:7" s="170" customFormat="1">
      <c r="A546" s="107"/>
      <c r="B546" s="233"/>
      <c r="C546" s="234" t="s">
        <v>733</v>
      </c>
      <c r="D546" s="222">
        <v>8</v>
      </c>
      <c r="E546" s="222">
        <v>7</v>
      </c>
      <c r="F546" s="222">
        <v>2</v>
      </c>
      <c r="G546" s="222">
        <f t="shared" si="1"/>
        <v>17</v>
      </c>
    </row>
    <row r="547" spans="1:7" s="170" customFormat="1">
      <c r="A547" s="107"/>
      <c r="B547" s="233"/>
      <c r="C547" s="82" t="s">
        <v>1657</v>
      </c>
      <c r="D547" s="222">
        <v>2</v>
      </c>
      <c r="E547" s="222">
        <v>6</v>
      </c>
      <c r="F547" s="222">
        <v>5</v>
      </c>
      <c r="G547" s="222">
        <f t="shared" si="1"/>
        <v>13</v>
      </c>
    </row>
    <row r="548" spans="1:7" s="170" customFormat="1">
      <c r="B548" s="233"/>
      <c r="C548" s="218" t="s">
        <v>2007</v>
      </c>
      <c r="D548" s="222">
        <v>5</v>
      </c>
      <c r="E548" s="222">
        <v>5</v>
      </c>
      <c r="F548" s="222">
        <v>7</v>
      </c>
      <c r="G548" s="222">
        <f t="shared" si="1"/>
        <v>17</v>
      </c>
    </row>
    <row r="549" spans="1:7" s="170" customFormat="1">
      <c r="A549" s="107"/>
      <c r="B549" s="233"/>
      <c r="C549" s="234" t="s">
        <v>788</v>
      </c>
      <c r="D549" s="222">
        <v>1</v>
      </c>
      <c r="E549" s="222">
        <v>7</v>
      </c>
      <c r="F549" s="222">
        <v>6</v>
      </c>
      <c r="G549" s="222">
        <f t="shared" si="1"/>
        <v>14</v>
      </c>
    </row>
    <row r="550" spans="1:7" s="170" customFormat="1">
      <c r="A550" s="82"/>
      <c r="B550" s="233"/>
      <c r="C550" s="82" t="s">
        <v>1662</v>
      </c>
      <c r="D550" s="222">
        <v>4</v>
      </c>
      <c r="E550" s="222">
        <v>7</v>
      </c>
      <c r="F550" s="222">
        <v>3</v>
      </c>
      <c r="G550" s="222">
        <f t="shared" si="1"/>
        <v>14</v>
      </c>
    </row>
    <row r="551" spans="1:7" s="170" customFormat="1">
      <c r="A551" s="107"/>
      <c r="B551" s="233"/>
      <c r="C551" s="234" t="s">
        <v>771</v>
      </c>
      <c r="D551" s="222">
        <v>4</v>
      </c>
      <c r="E551" s="222">
        <v>3</v>
      </c>
      <c r="F551" s="222">
        <v>6</v>
      </c>
      <c r="G551" s="222">
        <f t="shared" si="1"/>
        <v>13</v>
      </c>
    </row>
    <row r="552" spans="1:7" s="170" customFormat="1">
      <c r="A552" s="107"/>
      <c r="B552" s="233"/>
      <c r="C552" s="234" t="s">
        <v>779</v>
      </c>
      <c r="D552" s="222">
        <v>6</v>
      </c>
      <c r="E552" s="222">
        <v>6</v>
      </c>
      <c r="F552" s="222">
        <v>6</v>
      </c>
      <c r="G552" s="222">
        <f t="shared" si="1"/>
        <v>18</v>
      </c>
    </row>
    <row r="553" spans="1:7" s="170" customFormat="1">
      <c r="A553" s="107"/>
      <c r="B553" s="233"/>
      <c r="C553" s="234" t="s">
        <v>748</v>
      </c>
      <c r="D553" s="222">
        <v>3</v>
      </c>
      <c r="E553" s="222">
        <v>6</v>
      </c>
      <c r="F553" s="222">
        <v>2</v>
      </c>
      <c r="G553" s="222">
        <f t="shared" si="1"/>
        <v>11</v>
      </c>
    </row>
    <row r="554" spans="1:7" s="170" customFormat="1">
      <c r="A554" s="82"/>
      <c r="B554" s="233"/>
      <c r="C554" s="234" t="s">
        <v>734</v>
      </c>
      <c r="D554" s="222">
        <v>3</v>
      </c>
      <c r="E554" s="222">
        <v>4</v>
      </c>
      <c r="F554" s="222">
        <v>4</v>
      </c>
      <c r="G554" s="222">
        <f t="shared" si="1"/>
        <v>11</v>
      </c>
    </row>
    <row r="555" spans="1:7" s="170" customFormat="1">
      <c r="A555" s="107"/>
      <c r="B555" s="233"/>
      <c r="C555" s="234" t="s">
        <v>763</v>
      </c>
      <c r="D555" s="222">
        <v>3</v>
      </c>
      <c r="E555" s="222">
        <v>3</v>
      </c>
      <c r="F555" s="222">
        <v>6</v>
      </c>
      <c r="G555" s="222">
        <f t="shared" si="1"/>
        <v>12</v>
      </c>
    </row>
    <row r="556" spans="1:7" s="170" customFormat="1">
      <c r="A556" s="107"/>
      <c r="B556" s="233"/>
      <c r="C556" s="82" t="s">
        <v>1656</v>
      </c>
      <c r="D556" s="222">
        <v>6</v>
      </c>
      <c r="E556" s="222">
        <v>3</v>
      </c>
      <c r="F556" s="222">
        <v>2</v>
      </c>
      <c r="G556" s="222">
        <f t="shared" si="1"/>
        <v>11</v>
      </c>
    </row>
    <row r="557" spans="1:7" s="170" customFormat="1">
      <c r="A557" s="379"/>
      <c r="B557" s="233"/>
      <c r="C557" s="82" t="s">
        <v>1660</v>
      </c>
      <c r="D557" s="222">
        <v>3</v>
      </c>
      <c r="E557" s="222">
        <v>6</v>
      </c>
      <c r="F557" s="222">
        <v>1</v>
      </c>
      <c r="G557" s="222">
        <f t="shared" si="1"/>
        <v>10</v>
      </c>
    </row>
    <row r="558" spans="1:7" s="170" customFormat="1">
      <c r="A558" s="107"/>
      <c r="B558" s="233"/>
      <c r="C558" s="234" t="s">
        <v>764</v>
      </c>
      <c r="D558" s="222">
        <v>3</v>
      </c>
      <c r="E558" s="222">
        <v>5</v>
      </c>
      <c r="F558" s="222">
        <v>2</v>
      </c>
      <c r="G558" s="222">
        <f t="shared" si="1"/>
        <v>10</v>
      </c>
    </row>
    <row r="559" spans="1:7" s="170" customFormat="1">
      <c r="A559" s="107"/>
      <c r="B559" s="233"/>
      <c r="C559" s="234" t="s">
        <v>728</v>
      </c>
      <c r="D559" s="222">
        <v>3</v>
      </c>
      <c r="E559" s="222">
        <v>4</v>
      </c>
      <c r="F559" s="222">
        <v>4</v>
      </c>
      <c r="G559" s="222">
        <f t="shared" si="1"/>
        <v>11</v>
      </c>
    </row>
    <row r="560" spans="1:7" s="170" customFormat="1">
      <c r="A560" s="107"/>
      <c r="B560" s="233"/>
      <c r="C560" s="218" t="s">
        <v>2009</v>
      </c>
      <c r="D560" s="222">
        <v>4</v>
      </c>
      <c r="E560" s="222">
        <v>4</v>
      </c>
      <c r="F560" s="222">
        <v>2</v>
      </c>
      <c r="G560" s="222">
        <f t="shared" si="1"/>
        <v>10</v>
      </c>
    </row>
    <row r="561" spans="1:7" s="170" customFormat="1">
      <c r="A561" s="379"/>
      <c r="B561" s="233"/>
      <c r="C561" s="234" t="s">
        <v>769</v>
      </c>
      <c r="D561" s="222">
        <v>4</v>
      </c>
      <c r="E561" s="222">
        <v>3</v>
      </c>
      <c r="F561" s="222">
        <v>2</v>
      </c>
      <c r="G561" s="222">
        <f t="shared" si="1"/>
        <v>9</v>
      </c>
    </row>
    <row r="562" spans="1:7" s="170" customFormat="1">
      <c r="A562" s="82"/>
      <c r="B562" s="233"/>
      <c r="C562" s="234" t="s">
        <v>738</v>
      </c>
      <c r="D562" s="222">
        <v>2</v>
      </c>
      <c r="E562" s="222">
        <v>5</v>
      </c>
      <c r="F562" s="222">
        <v>3</v>
      </c>
      <c r="G562" s="222">
        <f t="shared" si="1"/>
        <v>10</v>
      </c>
    </row>
    <row r="563" spans="1:7" s="170" customFormat="1">
      <c r="A563" s="379"/>
      <c r="B563" s="233"/>
      <c r="C563" s="234" t="s">
        <v>782</v>
      </c>
      <c r="D563" s="222">
        <v>3</v>
      </c>
      <c r="E563" s="222">
        <v>1</v>
      </c>
      <c r="F563" s="222">
        <v>4</v>
      </c>
      <c r="G563" s="222">
        <f t="shared" si="1"/>
        <v>8</v>
      </c>
    </row>
    <row r="564" spans="1:7" s="170" customFormat="1">
      <c r="A564" s="379"/>
      <c r="B564" s="233"/>
      <c r="C564" s="234" t="s">
        <v>179</v>
      </c>
      <c r="D564" s="222">
        <v>3</v>
      </c>
      <c r="E564" s="222">
        <v>2</v>
      </c>
      <c r="F564" s="222">
        <v>2</v>
      </c>
      <c r="G564" s="222">
        <f t="shared" si="1"/>
        <v>7</v>
      </c>
    </row>
    <row r="565" spans="1:7" s="170" customFormat="1">
      <c r="B565" s="232"/>
      <c r="C565" s="82" t="s">
        <v>2028</v>
      </c>
      <c r="D565" s="222">
        <v>3</v>
      </c>
      <c r="E565" s="222">
        <v>1</v>
      </c>
      <c r="F565" s="222">
        <v>2</v>
      </c>
      <c r="G565" s="222">
        <f t="shared" ref="G565:G596" si="2">SUM(D565:F565)</f>
        <v>6</v>
      </c>
    </row>
    <row r="566" spans="1:7" s="170" customFormat="1">
      <c r="A566" s="82"/>
      <c r="B566" s="233"/>
      <c r="C566" s="82" t="s">
        <v>1645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A567" s="379"/>
      <c r="B567" s="233"/>
      <c r="C567" s="234" t="s">
        <v>755</v>
      </c>
      <c r="D567" s="222">
        <v>2</v>
      </c>
      <c r="E567" s="222">
        <v>2</v>
      </c>
      <c r="F567" s="222">
        <v>2</v>
      </c>
      <c r="G567" s="222">
        <f t="shared" si="2"/>
        <v>6</v>
      </c>
    </row>
    <row r="568" spans="1:7" s="170" customFormat="1">
      <c r="B568" s="233"/>
      <c r="C568" s="234" t="s">
        <v>164</v>
      </c>
      <c r="D568" s="222">
        <v>1</v>
      </c>
      <c r="E568" s="222">
        <v>2</v>
      </c>
      <c r="F568" s="222">
        <v>3</v>
      </c>
      <c r="G568" s="222">
        <f t="shared" si="2"/>
        <v>6</v>
      </c>
    </row>
    <row r="569" spans="1:7" s="170" customFormat="1">
      <c r="A569" s="82"/>
      <c r="B569" s="233"/>
      <c r="C569" s="218" t="s">
        <v>2005</v>
      </c>
      <c r="D569" s="222">
        <v>0</v>
      </c>
      <c r="E569" s="222">
        <v>4</v>
      </c>
      <c r="F569" s="222">
        <v>4</v>
      </c>
      <c r="G569" s="222">
        <f t="shared" si="2"/>
        <v>8</v>
      </c>
    </row>
    <row r="570" spans="1:7" s="170" customFormat="1">
      <c r="A570" s="107"/>
      <c r="B570" s="233"/>
      <c r="C570" s="82" t="s">
        <v>1655</v>
      </c>
      <c r="D570" s="222">
        <v>2</v>
      </c>
      <c r="E570" s="222">
        <v>3</v>
      </c>
      <c r="F570" s="222">
        <v>2</v>
      </c>
      <c r="G570" s="222">
        <f t="shared" si="2"/>
        <v>7</v>
      </c>
    </row>
    <row r="571" spans="1:7" s="170" customFormat="1">
      <c r="A571" s="82"/>
      <c r="B571" s="233"/>
      <c r="C571" s="82" t="s">
        <v>1654</v>
      </c>
      <c r="D571" s="222">
        <v>2</v>
      </c>
      <c r="E571" s="222">
        <v>2</v>
      </c>
      <c r="F571" s="222">
        <v>0</v>
      </c>
      <c r="G571" s="222">
        <f t="shared" si="2"/>
        <v>4</v>
      </c>
    </row>
    <row r="572" spans="1:7" s="170" customFormat="1">
      <c r="A572" s="107"/>
      <c r="B572" s="233"/>
      <c r="C572" s="82" t="s">
        <v>1643</v>
      </c>
      <c r="D572" s="222">
        <v>2</v>
      </c>
      <c r="E572" s="222">
        <v>1</v>
      </c>
      <c r="F572" s="222">
        <v>2</v>
      </c>
      <c r="G572" s="222">
        <f t="shared" si="2"/>
        <v>5</v>
      </c>
    </row>
    <row r="573" spans="1:7" s="170" customFormat="1">
      <c r="C573" s="82" t="s">
        <v>1659</v>
      </c>
      <c r="D573" s="222">
        <v>2</v>
      </c>
      <c r="E573" s="222">
        <v>0</v>
      </c>
      <c r="F573" s="222">
        <v>3</v>
      </c>
      <c r="G573" s="222">
        <f t="shared" si="2"/>
        <v>5</v>
      </c>
    </row>
    <row r="574" spans="1:7" s="170" customFormat="1">
      <c r="C574" s="82" t="s">
        <v>1652</v>
      </c>
      <c r="D574" s="222">
        <v>0</v>
      </c>
      <c r="E574" s="222">
        <v>0</v>
      </c>
      <c r="F574" s="222">
        <v>4</v>
      </c>
      <c r="G574" s="222">
        <f t="shared" si="2"/>
        <v>4</v>
      </c>
    </row>
    <row r="575" spans="1:7" s="170" customFormat="1">
      <c r="C575" s="218" t="s">
        <v>2003</v>
      </c>
      <c r="D575" s="222">
        <v>2</v>
      </c>
      <c r="E575" s="222">
        <v>1</v>
      </c>
      <c r="F575" s="222">
        <v>0</v>
      </c>
      <c r="G575" s="222">
        <f t="shared" si="2"/>
        <v>3</v>
      </c>
    </row>
    <row r="576" spans="1:7" s="170" customFormat="1">
      <c r="C576" s="82" t="s">
        <v>1644</v>
      </c>
      <c r="D576" s="222">
        <v>7</v>
      </c>
      <c r="E576" s="222">
        <v>1</v>
      </c>
      <c r="F576" s="222">
        <v>3</v>
      </c>
      <c r="G576" s="222">
        <f t="shared" si="2"/>
        <v>11</v>
      </c>
    </row>
    <row r="577" spans="1:13" s="170" customFormat="1">
      <c r="C577" s="218" t="s">
        <v>2008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82" t="s">
        <v>2049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2001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218" t="s">
        <v>2010</v>
      </c>
      <c r="D580" s="222">
        <v>1</v>
      </c>
      <c r="E580" s="222">
        <v>0</v>
      </c>
      <c r="F580" s="222">
        <v>2</v>
      </c>
      <c r="G580" s="222">
        <f t="shared" si="2"/>
        <v>3</v>
      </c>
    </row>
    <row r="581" spans="1:13" s="170" customFormat="1">
      <c r="C581" s="234" t="s">
        <v>774</v>
      </c>
      <c r="D581" s="222">
        <v>0</v>
      </c>
      <c r="E581" s="222">
        <v>3</v>
      </c>
      <c r="F581" s="222">
        <v>0</v>
      </c>
      <c r="G581" s="222">
        <f t="shared" si="2"/>
        <v>3</v>
      </c>
    </row>
    <row r="582" spans="1:13" s="170" customFormat="1">
      <c r="C582" s="82" t="s">
        <v>2024</v>
      </c>
      <c r="D582" s="222">
        <v>1</v>
      </c>
      <c r="E582" s="222">
        <v>1</v>
      </c>
      <c r="F582" s="222">
        <v>1</v>
      </c>
      <c r="G582" s="222">
        <f t="shared" si="2"/>
        <v>3</v>
      </c>
    </row>
    <row r="583" spans="1:13" s="170" customFormat="1">
      <c r="C583" s="82" t="s">
        <v>2025</v>
      </c>
      <c r="D583" s="222">
        <v>2</v>
      </c>
      <c r="E583" s="222">
        <v>3</v>
      </c>
      <c r="F583" s="222">
        <v>1</v>
      </c>
      <c r="G583" s="222">
        <f t="shared" si="2"/>
        <v>6</v>
      </c>
    </row>
    <row r="584" spans="1:13" s="170" customFormat="1">
      <c r="C584" s="218" t="s">
        <v>2002</v>
      </c>
      <c r="D584" s="222">
        <v>2</v>
      </c>
      <c r="E584" s="222">
        <v>0</v>
      </c>
      <c r="F584" s="222">
        <v>2</v>
      </c>
      <c r="G584" s="222">
        <f t="shared" si="2"/>
        <v>4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2017</v>
      </c>
      <c r="D586" s="222">
        <v>2</v>
      </c>
      <c r="E586" s="222">
        <v>0</v>
      </c>
      <c r="F586" s="222">
        <v>3</v>
      </c>
      <c r="G586" s="222">
        <f t="shared" si="2"/>
        <v>5</v>
      </c>
    </row>
    <row r="587" spans="1:13" s="170" customFormat="1">
      <c r="C587" s="234" t="s">
        <v>1641</v>
      </c>
      <c r="D587" s="222">
        <v>1</v>
      </c>
      <c r="E587" s="222">
        <v>0</v>
      </c>
      <c r="F587" s="222">
        <v>1</v>
      </c>
      <c r="G587" s="222">
        <f t="shared" si="2"/>
        <v>2</v>
      </c>
    </row>
    <row r="588" spans="1:13">
      <c r="A588" s="170"/>
      <c r="B588" s="170"/>
      <c r="C588" s="82" t="s">
        <v>2029</v>
      </c>
      <c r="D588" s="222">
        <v>1</v>
      </c>
      <c r="E588" s="222">
        <v>0</v>
      </c>
      <c r="F588" s="222">
        <v>2</v>
      </c>
      <c r="G588" s="222">
        <f t="shared" si="2"/>
        <v>3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1658</v>
      </c>
      <c r="D589" s="222">
        <v>1</v>
      </c>
      <c r="E589" s="222">
        <v>0</v>
      </c>
      <c r="F589" s="222">
        <v>1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2027</v>
      </c>
      <c r="D590" s="222">
        <v>0</v>
      </c>
      <c r="E590" s="222">
        <v>2</v>
      </c>
      <c r="F590" s="222">
        <v>0</v>
      </c>
      <c r="G590" s="222">
        <f t="shared" si="2"/>
        <v>2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2026</v>
      </c>
      <c r="D591" s="222">
        <v>1</v>
      </c>
      <c r="E591" s="222">
        <v>0</v>
      </c>
      <c r="F591" s="222">
        <v>0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2052</v>
      </c>
      <c r="D592" s="222">
        <v>1</v>
      </c>
      <c r="E592" s="222">
        <v>0</v>
      </c>
      <c r="F592" s="222">
        <v>1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1651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1650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2051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2023</v>
      </c>
      <c r="D596" s="222">
        <v>0</v>
      </c>
      <c r="E596" s="222">
        <v>1</v>
      </c>
      <c r="F596" s="222">
        <v>0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4496</v>
      </c>
      <c r="D597" s="222">
        <v>0</v>
      </c>
      <c r="E597" s="222">
        <v>0</v>
      </c>
      <c r="F597" s="222">
        <v>0</v>
      </c>
      <c r="G597" s="222">
        <f t="shared" ref="G597:G609" si="3">SUM(D597:F597)</f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234" t="s">
        <v>784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1648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2156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1676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3376</v>
      </c>
      <c r="D602" s="222">
        <v>0</v>
      </c>
      <c r="E602" s="222">
        <v>1</v>
      </c>
      <c r="F602" s="222">
        <v>0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3384</v>
      </c>
      <c r="D603" s="222">
        <v>0</v>
      </c>
      <c r="E603" s="222">
        <v>1</v>
      </c>
      <c r="F603" s="222">
        <v>1</v>
      </c>
      <c r="G603" s="222">
        <f t="shared" si="3"/>
        <v>2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3382</v>
      </c>
      <c r="D604" s="222">
        <v>4</v>
      </c>
      <c r="E604" s="222">
        <v>2</v>
      </c>
      <c r="F604" s="222">
        <v>0</v>
      </c>
      <c r="G604" s="222">
        <f t="shared" si="3"/>
        <v>6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3394</v>
      </c>
      <c r="D605" s="222">
        <v>0</v>
      </c>
      <c r="E605" s="222">
        <v>0</v>
      </c>
      <c r="F605" s="222">
        <v>1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3371</v>
      </c>
      <c r="D606" s="222">
        <v>1</v>
      </c>
      <c r="E606" s="222">
        <v>1</v>
      </c>
      <c r="F606" s="222">
        <v>1</v>
      </c>
      <c r="G606" s="222">
        <f t="shared" si="3"/>
        <v>3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3380</v>
      </c>
      <c r="D607" s="222">
        <v>1</v>
      </c>
      <c r="E607" s="222">
        <v>0</v>
      </c>
      <c r="F607" s="222">
        <v>3</v>
      </c>
      <c r="G607" s="222">
        <f t="shared" si="3"/>
        <v>4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3374</v>
      </c>
      <c r="D608" s="222">
        <v>4</v>
      </c>
      <c r="E608" s="222">
        <v>2</v>
      </c>
      <c r="F608" s="222">
        <v>0</v>
      </c>
      <c r="G608" s="222">
        <f t="shared" si="3"/>
        <v>6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3398</v>
      </c>
      <c r="D609" s="222">
        <v>0</v>
      </c>
      <c r="E609" s="222">
        <v>0</v>
      </c>
      <c r="F609" s="222">
        <v>1</v>
      </c>
      <c r="G609" s="222">
        <f t="shared" si="3"/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3373</v>
      </c>
      <c r="D610" s="222">
        <v>0</v>
      </c>
      <c r="E610" s="222">
        <v>0</v>
      </c>
      <c r="F610" s="222">
        <v>1</v>
      </c>
      <c r="G610" s="222">
        <f t="shared" ref="G610:G617" si="4">SUM(D610:F610)</f>
        <v>1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3372</v>
      </c>
      <c r="D611" s="222">
        <v>1</v>
      </c>
      <c r="E611" s="222">
        <v>0</v>
      </c>
      <c r="F611" s="222">
        <v>0</v>
      </c>
      <c r="G611" s="222">
        <f t="shared" si="4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3364</v>
      </c>
      <c r="D612" s="222">
        <v>1</v>
      </c>
      <c r="E612" s="222">
        <v>0</v>
      </c>
      <c r="F612" s="222">
        <v>0</v>
      </c>
      <c r="G612" s="222">
        <f t="shared" si="4"/>
        <v>1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3379</v>
      </c>
      <c r="D613" s="222">
        <v>0</v>
      </c>
      <c r="E613" s="222">
        <v>1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3367</v>
      </c>
      <c r="D614" s="222">
        <v>0</v>
      </c>
      <c r="E614" s="222">
        <v>0</v>
      </c>
      <c r="F614" s="222">
        <v>1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3397</v>
      </c>
      <c r="D615" s="222">
        <v>0</v>
      </c>
      <c r="E615" s="222">
        <v>0</v>
      </c>
      <c r="F615" s="222">
        <v>1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3396</v>
      </c>
      <c r="D616" s="222">
        <v>0</v>
      </c>
      <c r="E616" s="222">
        <v>1</v>
      </c>
      <c r="F616" s="222">
        <v>0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3366</v>
      </c>
      <c r="D617" s="222">
        <v>1</v>
      </c>
      <c r="E617" s="222">
        <v>0</v>
      </c>
      <c r="F617" s="222">
        <v>0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C618" s="82"/>
    </row>
    <row r="619" spans="1:13">
      <c r="C619" s="127" t="s">
        <v>40</v>
      </c>
      <c r="D619" s="80">
        <f>SUM(D501:D618)</f>
        <v>731</v>
      </c>
      <c r="E619" s="80">
        <f>SUM(E501:E618)</f>
        <v>736</v>
      </c>
      <c r="F619" s="80">
        <f>SUM(F501:F618)</f>
        <v>731</v>
      </c>
      <c r="G619" s="80">
        <f>SUM(G501:G618)</f>
        <v>2198</v>
      </c>
    </row>
    <row r="620" spans="1:13">
      <c r="C620" s="127"/>
      <c r="D620" s="80"/>
      <c r="E620" s="80"/>
      <c r="F620" s="80"/>
      <c r="G620" s="80"/>
    </row>
    <row r="621" spans="1:13">
      <c r="C621" s="127"/>
      <c r="D621" s="80"/>
      <c r="E621" s="80"/>
      <c r="F621" s="80"/>
      <c r="G621" s="80"/>
    </row>
    <row r="625" spans="2:13" ht="15">
      <c r="C625" s="15" t="s">
        <v>1098</v>
      </c>
      <c r="E625" s="15" t="s">
        <v>1099</v>
      </c>
      <c r="G625" s="15" t="s">
        <v>1100</v>
      </c>
      <c r="I625" s="15" t="s">
        <v>1101</v>
      </c>
      <c r="K625" s="15" t="s">
        <v>1619</v>
      </c>
      <c r="M625" s="15" t="s">
        <v>2021</v>
      </c>
    </row>
    <row r="627" spans="2:13">
      <c r="B627" s="18" t="s">
        <v>0</v>
      </c>
      <c r="C627" s="221" t="s">
        <v>27</v>
      </c>
      <c r="D627" s="18" t="s">
        <v>0</v>
      </c>
      <c r="E627" t="s">
        <v>21</v>
      </c>
      <c r="F627" s="18" t="s">
        <v>0</v>
      </c>
      <c r="G627" s="221" t="s">
        <v>9</v>
      </c>
      <c r="H627" s="18" t="s">
        <v>0</v>
      </c>
      <c r="I627" s="221" t="s">
        <v>11</v>
      </c>
      <c r="J627" s="18"/>
    </row>
    <row r="628" spans="2:13">
      <c r="B628" s="18"/>
      <c r="C628" s="111" t="s">
        <v>1080</v>
      </c>
      <c r="D628" s="18"/>
      <c r="E628" t="s">
        <v>1111</v>
      </c>
      <c r="F628" s="18"/>
      <c r="G628" s="221" t="s">
        <v>1147</v>
      </c>
      <c r="H628" s="18"/>
      <c r="I628" s="221" t="s">
        <v>1325</v>
      </c>
      <c r="J628" s="18"/>
    </row>
    <row r="629" spans="2:13">
      <c r="B629" s="18" t="s">
        <v>2</v>
      </c>
      <c r="C629" s="221" t="s">
        <v>11</v>
      </c>
      <c r="D629" s="18" t="s">
        <v>2</v>
      </c>
      <c r="E629" t="s">
        <v>178</v>
      </c>
      <c r="F629" s="18" t="s">
        <v>2</v>
      </c>
      <c r="G629" s="221" t="s">
        <v>29</v>
      </c>
      <c r="H629" s="18" t="s">
        <v>2</v>
      </c>
      <c r="I629" t="s">
        <v>153</v>
      </c>
      <c r="J629" s="18"/>
      <c r="K629" s="221"/>
    </row>
    <row r="630" spans="2:13">
      <c r="B630" s="18"/>
      <c r="C630" s="221" t="s">
        <v>1081</v>
      </c>
      <c r="D630" s="18"/>
      <c r="E630" t="s">
        <v>1112</v>
      </c>
      <c r="F630" s="18"/>
      <c r="G630" s="221" t="s">
        <v>1149</v>
      </c>
      <c r="H630" s="18"/>
      <c r="I630" s="221" t="s">
        <v>1278</v>
      </c>
      <c r="J630" s="18"/>
    </row>
    <row r="631" spans="2:13">
      <c r="B631" s="18" t="s">
        <v>3</v>
      </c>
      <c r="C631" s="221" t="s">
        <v>1</v>
      </c>
      <c r="D631" s="18" t="s">
        <v>3</v>
      </c>
      <c r="E631" t="s">
        <v>33</v>
      </c>
      <c r="F631" s="18" t="s">
        <v>3</v>
      </c>
      <c r="G631" s="221" t="s">
        <v>19</v>
      </c>
      <c r="H631" s="18" t="s">
        <v>3</v>
      </c>
      <c r="I631" s="221" t="s">
        <v>154</v>
      </c>
      <c r="J631" s="18"/>
      <c r="K631" s="221"/>
    </row>
    <row r="632" spans="2:13">
      <c r="B632" s="18"/>
      <c r="C632" s="221" t="s">
        <v>1082</v>
      </c>
      <c r="D632" s="18"/>
      <c r="E632" t="s">
        <v>1113</v>
      </c>
      <c r="F632" s="18"/>
      <c r="G632" s="221" t="s">
        <v>1148</v>
      </c>
      <c r="H632" s="18"/>
      <c r="I632" s="221" t="s">
        <v>1334</v>
      </c>
      <c r="J632" s="18"/>
    </row>
    <row r="633" spans="2:13">
      <c r="B633" s="18" t="s">
        <v>5</v>
      </c>
      <c r="C633" s="221" t="s">
        <v>9</v>
      </c>
      <c r="D633" s="18" t="s">
        <v>5</v>
      </c>
      <c r="E633" t="s">
        <v>6</v>
      </c>
      <c r="F633" s="18" t="s">
        <v>5</v>
      </c>
      <c r="G633" s="221" t="s">
        <v>153</v>
      </c>
      <c r="H633" s="18" t="s">
        <v>5</v>
      </c>
      <c r="I633" s="221" t="s">
        <v>31</v>
      </c>
      <c r="J633" s="18"/>
      <c r="K633" s="221"/>
    </row>
    <row r="634" spans="2:13">
      <c r="B634" s="18"/>
      <c r="C634" s="221" t="s">
        <v>1083</v>
      </c>
      <c r="D634" s="18"/>
      <c r="E634" t="s">
        <v>1114</v>
      </c>
      <c r="F634" s="18"/>
      <c r="G634" s="221" t="s">
        <v>1150</v>
      </c>
      <c r="H634" s="18"/>
      <c r="I634" s="221" t="s">
        <v>1326</v>
      </c>
      <c r="J634" s="18"/>
    </row>
    <row r="635" spans="2:13">
      <c r="B635" s="18" t="s">
        <v>7</v>
      </c>
      <c r="C635" s="221" t="s">
        <v>25</v>
      </c>
      <c r="D635" s="18" t="s">
        <v>7</v>
      </c>
      <c r="E635" t="s">
        <v>19</v>
      </c>
      <c r="F635" s="18" t="s">
        <v>7</v>
      </c>
      <c r="G635" s="221" t="s">
        <v>31</v>
      </c>
      <c r="H635" s="18" t="s">
        <v>7</v>
      </c>
      <c r="I635" s="221" t="s">
        <v>744</v>
      </c>
      <c r="J635" s="18"/>
      <c r="K635" s="221"/>
    </row>
    <row r="636" spans="2:13">
      <c r="B636" s="18"/>
      <c r="C636" s="221" t="s">
        <v>1084</v>
      </c>
      <c r="D636" s="18"/>
      <c r="E636" t="s">
        <v>1115</v>
      </c>
      <c r="F636" s="18"/>
      <c r="G636" s="221" t="s">
        <v>1151</v>
      </c>
      <c r="H636" s="18"/>
      <c r="I636" s="221" t="s">
        <v>1317</v>
      </c>
      <c r="J636" s="18"/>
    </row>
    <row r="637" spans="2:13">
      <c r="B637" s="18" t="s">
        <v>8</v>
      </c>
      <c r="C637" s="221" t="s">
        <v>17</v>
      </c>
      <c r="D637" s="18" t="s">
        <v>8</v>
      </c>
      <c r="E637" t="s">
        <v>11</v>
      </c>
      <c r="F637" s="18" t="s">
        <v>8</v>
      </c>
      <c r="G637" s="221" t="s">
        <v>21</v>
      </c>
      <c r="H637" s="18" t="s">
        <v>8</v>
      </c>
      <c r="I637" s="221" t="s">
        <v>143</v>
      </c>
      <c r="J637" s="18"/>
      <c r="K637" s="221"/>
    </row>
    <row r="638" spans="2:13">
      <c r="B638" s="18"/>
      <c r="C638" s="221" t="s">
        <v>1085</v>
      </c>
      <c r="D638" s="18"/>
      <c r="E638" t="s">
        <v>1116</v>
      </c>
      <c r="F638" s="18"/>
      <c r="G638" s="221" t="s">
        <v>1152</v>
      </c>
      <c r="H638" s="18"/>
      <c r="I638" s="221" t="s">
        <v>1330</v>
      </c>
      <c r="J638" s="18"/>
    </row>
    <row r="639" spans="2:13">
      <c r="B639" s="18" t="s">
        <v>10</v>
      </c>
      <c r="C639" s="221" t="s">
        <v>15</v>
      </c>
      <c r="D639" s="18" t="s">
        <v>10</v>
      </c>
      <c r="E639" t="s">
        <v>4</v>
      </c>
      <c r="F639" s="18" t="s">
        <v>10</v>
      </c>
      <c r="G639" s="221" t="s">
        <v>154</v>
      </c>
      <c r="H639" s="18" t="s">
        <v>10</v>
      </c>
      <c r="I639" t="s">
        <v>33</v>
      </c>
      <c r="J639" s="18"/>
      <c r="K639" s="221"/>
    </row>
    <row r="640" spans="2:13">
      <c r="B640" s="18"/>
      <c r="C640" s="221" t="s">
        <v>1086</v>
      </c>
      <c r="D640" s="18"/>
      <c r="E640" t="s">
        <v>1117</v>
      </c>
      <c r="F640" s="18"/>
      <c r="G640" s="221" t="s">
        <v>1153</v>
      </c>
      <c r="H640" s="18"/>
      <c r="I640" s="221" t="s">
        <v>1253</v>
      </c>
      <c r="J640" s="18"/>
    </row>
    <row r="641" spans="2:11">
      <c r="B641" s="18" t="s">
        <v>12</v>
      </c>
      <c r="C641" s="221" t="s">
        <v>31</v>
      </c>
      <c r="D641" s="18" t="s">
        <v>12</v>
      </c>
      <c r="E641" t="s">
        <v>144</v>
      </c>
      <c r="F641" s="18" t="s">
        <v>12</v>
      </c>
      <c r="G641" s="221" t="s">
        <v>11</v>
      </c>
      <c r="H641" s="18" t="s">
        <v>12</v>
      </c>
      <c r="I641" s="221" t="s">
        <v>17</v>
      </c>
      <c r="J641" s="18"/>
      <c r="K641" s="221"/>
    </row>
    <row r="642" spans="2:11">
      <c r="B642" s="18"/>
      <c r="C642" s="221" t="s">
        <v>1105</v>
      </c>
      <c r="D642" s="18"/>
      <c r="E642" t="s">
        <v>1118</v>
      </c>
      <c r="F642" s="18"/>
      <c r="G642" s="221" t="s">
        <v>1154</v>
      </c>
      <c r="H642" s="18"/>
      <c r="I642" s="221" t="s">
        <v>1333</v>
      </c>
      <c r="J642" s="18"/>
    </row>
    <row r="643" spans="2:11">
      <c r="B643" s="18" t="s">
        <v>14</v>
      </c>
      <c r="C643" s="221" t="s">
        <v>23</v>
      </c>
      <c r="D643" s="18" t="s">
        <v>14</v>
      </c>
      <c r="E643" t="s">
        <v>143</v>
      </c>
      <c r="F643" s="18" t="s">
        <v>14</v>
      </c>
      <c r="G643" s="221" t="s">
        <v>143</v>
      </c>
      <c r="H643" s="18" t="s">
        <v>14</v>
      </c>
      <c r="I643" s="221" t="s">
        <v>762</v>
      </c>
      <c r="J643" s="18"/>
    </row>
    <row r="644" spans="2:11">
      <c r="B644" s="18"/>
      <c r="C644" s="221" t="s">
        <v>1087</v>
      </c>
      <c r="D644" s="18"/>
      <c r="E644" t="s">
        <v>1119</v>
      </c>
      <c r="F644" s="18"/>
      <c r="G644" s="221" t="s">
        <v>1155</v>
      </c>
      <c r="H644" s="18"/>
      <c r="I644" s="221" t="s">
        <v>1280</v>
      </c>
      <c r="J644" s="18"/>
      <c r="K644" s="221"/>
    </row>
    <row r="645" spans="2:11">
      <c r="B645" s="18" t="s">
        <v>16</v>
      </c>
      <c r="C645" s="221" t="s">
        <v>33</v>
      </c>
      <c r="D645" s="18" t="s">
        <v>16</v>
      </c>
      <c r="E645" t="s">
        <v>23</v>
      </c>
      <c r="F645" s="18" t="s">
        <v>16</v>
      </c>
      <c r="G645" s="221" t="s">
        <v>33</v>
      </c>
      <c r="H645" s="18" t="s">
        <v>16</v>
      </c>
      <c r="I645" t="s">
        <v>1</v>
      </c>
      <c r="J645" s="18"/>
      <c r="K645" s="221"/>
    </row>
    <row r="646" spans="2:11">
      <c r="B646" s="18"/>
      <c r="C646" s="221" t="s">
        <v>1088</v>
      </c>
      <c r="D646" s="18"/>
      <c r="E646" t="s">
        <v>1120</v>
      </c>
      <c r="F646" s="18"/>
      <c r="G646" s="221" t="s">
        <v>1156</v>
      </c>
      <c r="H646" s="18"/>
      <c r="I646" s="221" t="s">
        <v>1331</v>
      </c>
      <c r="J646" s="18"/>
    </row>
    <row r="647" spans="2:11">
      <c r="B647" s="18" t="s">
        <v>18</v>
      </c>
      <c r="C647" s="221" t="s">
        <v>178</v>
      </c>
      <c r="D647" s="18" t="s">
        <v>18</v>
      </c>
      <c r="E647" t="s">
        <v>141</v>
      </c>
      <c r="F647" s="18" t="s">
        <v>18</v>
      </c>
      <c r="G647" s="221" t="s">
        <v>25</v>
      </c>
      <c r="H647" s="18" t="s">
        <v>18</v>
      </c>
      <c r="I647" s="221" t="s">
        <v>778</v>
      </c>
      <c r="J647" s="18"/>
      <c r="K647" s="221"/>
    </row>
    <row r="648" spans="2:11">
      <c r="B648" s="18"/>
      <c r="C648" s="221" t="s">
        <v>1089</v>
      </c>
      <c r="D648" s="18"/>
      <c r="E648" t="s">
        <v>1121</v>
      </c>
      <c r="F648" s="18"/>
      <c r="G648" s="221" t="s">
        <v>1157</v>
      </c>
      <c r="H648" s="18"/>
      <c r="I648" s="221" t="s">
        <v>1318</v>
      </c>
      <c r="J648" s="18"/>
    </row>
    <row r="649" spans="2:11">
      <c r="B649" s="18" t="s">
        <v>20</v>
      </c>
      <c r="C649" s="221" t="s">
        <v>6</v>
      </c>
      <c r="D649" s="18" t="s">
        <v>20</v>
      </c>
      <c r="E649" t="s">
        <v>31</v>
      </c>
      <c r="F649" s="18" t="s">
        <v>20</v>
      </c>
      <c r="G649" s="221" t="s">
        <v>141</v>
      </c>
      <c r="H649" s="18" t="s">
        <v>20</v>
      </c>
      <c r="I649" s="221" t="s">
        <v>790</v>
      </c>
      <c r="J649" s="18"/>
      <c r="K649" s="221"/>
    </row>
    <row r="650" spans="2:11">
      <c r="B650" s="18"/>
      <c r="C650" s="221" t="s">
        <v>1090</v>
      </c>
      <c r="D650" s="18"/>
      <c r="E650" t="s">
        <v>1122</v>
      </c>
      <c r="F650" s="18"/>
      <c r="G650" s="221" t="s">
        <v>1158</v>
      </c>
      <c r="H650" s="18"/>
      <c r="I650" s="221" t="s">
        <v>1339</v>
      </c>
      <c r="J650" s="18"/>
    </row>
    <row r="651" spans="2:11">
      <c r="B651" s="18" t="s">
        <v>22</v>
      </c>
      <c r="C651" s="221" t="s">
        <v>4</v>
      </c>
      <c r="D651" s="18" t="s">
        <v>22</v>
      </c>
      <c r="E651" t="s">
        <v>9</v>
      </c>
      <c r="F651" s="18" t="s">
        <v>22</v>
      </c>
      <c r="G651" s="221" t="s">
        <v>27</v>
      </c>
      <c r="H651" s="18" t="s">
        <v>22</v>
      </c>
      <c r="I651" s="221" t="s">
        <v>141</v>
      </c>
      <c r="J651" s="18"/>
      <c r="K651" s="221"/>
    </row>
    <row r="652" spans="2:11">
      <c r="B652" s="18"/>
      <c r="C652" s="221" t="s">
        <v>1091</v>
      </c>
      <c r="D652" s="18"/>
      <c r="E652" t="s">
        <v>1123</v>
      </c>
      <c r="F652" s="18"/>
      <c r="G652" s="221" t="s">
        <v>1159</v>
      </c>
      <c r="H652" s="18"/>
      <c r="I652" s="221" t="s">
        <v>1332</v>
      </c>
      <c r="J652" s="18"/>
    </row>
    <row r="653" spans="2:11">
      <c r="B653" s="18" t="s">
        <v>24</v>
      </c>
      <c r="C653" s="221" t="s">
        <v>35</v>
      </c>
      <c r="D653" s="18" t="s">
        <v>24</v>
      </c>
      <c r="E653" t="s">
        <v>13</v>
      </c>
      <c r="F653" s="18" t="s">
        <v>24</v>
      </c>
      <c r="G653" s="221" t="s">
        <v>156</v>
      </c>
      <c r="H653" s="18" t="s">
        <v>24</v>
      </c>
      <c r="I653" s="221" t="s">
        <v>734</v>
      </c>
      <c r="J653" s="18"/>
    </row>
    <row r="654" spans="2:11">
      <c r="B654" s="18"/>
      <c r="C654" s="221" t="s">
        <v>1092</v>
      </c>
      <c r="D654" s="18"/>
      <c r="E654" t="s">
        <v>1124</v>
      </c>
      <c r="F654" s="18"/>
      <c r="G654" s="221" t="s">
        <v>1160</v>
      </c>
      <c r="H654" s="18"/>
      <c r="I654" s="221" t="s">
        <v>1340</v>
      </c>
      <c r="J654" s="18"/>
      <c r="K654" s="221"/>
    </row>
    <row r="655" spans="2:11">
      <c r="B655" s="18" t="s">
        <v>26</v>
      </c>
      <c r="C655" s="221" t="s">
        <v>29</v>
      </c>
      <c r="D655" s="18" t="s">
        <v>26</v>
      </c>
      <c r="E655" t="s">
        <v>29</v>
      </c>
      <c r="F655" s="18" t="s">
        <v>26</v>
      </c>
      <c r="G655" s="221" t="s">
        <v>142</v>
      </c>
      <c r="H655" s="18" t="s">
        <v>26</v>
      </c>
      <c r="I655" s="221" t="s">
        <v>796</v>
      </c>
      <c r="J655" s="18"/>
      <c r="K655" s="221"/>
    </row>
    <row r="656" spans="2:11">
      <c r="B656" s="18"/>
      <c r="C656" s="221" t="s">
        <v>1093</v>
      </c>
      <c r="D656" s="18"/>
      <c r="E656" t="s">
        <v>1125</v>
      </c>
      <c r="F656" s="18"/>
      <c r="G656" s="221" t="s">
        <v>1161</v>
      </c>
      <c r="H656" s="18"/>
      <c r="I656" s="221" t="s">
        <v>1094</v>
      </c>
      <c r="J656" s="18"/>
    </row>
    <row r="657" spans="2:11">
      <c r="B657" s="18" t="s">
        <v>28</v>
      </c>
      <c r="C657" s="221" t="s">
        <v>179</v>
      </c>
      <c r="D657" s="18" t="s">
        <v>28</v>
      </c>
      <c r="E657" t="s">
        <v>1</v>
      </c>
      <c r="F657" s="18" t="s">
        <v>28</v>
      </c>
      <c r="G657" s="221" t="s">
        <v>162</v>
      </c>
      <c r="H657" s="18" t="s">
        <v>28</v>
      </c>
      <c r="I657" s="221" t="s">
        <v>21</v>
      </c>
      <c r="J657" s="18"/>
      <c r="K657" s="221"/>
    </row>
    <row r="658" spans="2:11">
      <c r="B658" s="18"/>
      <c r="C658" s="221" t="s">
        <v>1094</v>
      </c>
      <c r="D658" s="18"/>
      <c r="E658" t="s">
        <v>1126</v>
      </c>
      <c r="F658" s="18"/>
      <c r="G658" s="221" t="s">
        <v>1162</v>
      </c>
      <c r="H658" s="18"/>
      <c r="I658" s="221" t="s">
        <v>1327</v>
      </c>
      <c r="J658" s="18"/>
    </row>
    <row r="659" spans="2:11">
      <c r="B659" s="18" t="s">
        <v>30</v>
      </c>
      <c r="C659" s="221" t="s">
        <v>37</v>
      </c>
      <c r="D659" s="18" t="s">
        <v>30</v>
      </c>
      <c r="E659" t="s">
        <v>15</v>
      </c>
      <c r="F659" s="18" t="s">
        <v>30</v>
      </c>
      <c r="G659" s="221" t="s">
        <v>37</v>
      </c>
      <c r="H659" s="18" t="s">
        <v>30</v>
      </c>
      <c r="I659" t="s">
        <v>779</v>
      </c>
      <c r="J659" s="18"/>
      <c r="K659" s="221"/>
    </row>
    <row r="660" spans="2:11">
      <c r="B660" s="18"/>
      <c r="C660" s="221" t="s">
        <v>1095</v>
      </c>
      <c r="D660" s="18"/>
      <c r="E660" t="s">
        <v>1129</v>
      </c>
      <c r="F660" s="18"/>
      <c r="G660" s="221" t="s">
        <v>1162</v>
      </c>
      <c r="H660" s="18"/>
      <c r="I660" s="221" t="s">
        <v>1329</v>
      </c>
      <c r="J660" s="18"/>
    </row>
    <row r="661" spans="2:11">
      <c r="B661" s="18" t="s">
        <v>32</v>
      </c>
      <c r="C661" s="221" t="s">
        <v>39</v>
      </c>
      <c r="D661" s="18" t="s">
        <v>32</v>
      </c>
      <c r="E661" t="s">
        <v>35</v>
      </c>
      <c r="F661" s="18" t="s">
        <v>32</v>
      </c>
      <c r="G661" s="221" t="s">
        <v>17</v>
      </c>
      <c r="H661" s="18" t="s">
        <v>32</v>
      </c>
      <c r="I661" s="221" t="s">
        <v>738</v>
      </c>
      <c r="J661" s="18"/>
      <c r="K661" s="221"/>
    </row>
    <row r="662" spans="2:11">
      <c r="B662" s="18"/>
      <c r="C662" s="221" t="s">
        <v>1103</v>
      </c>
      <c r="E662" t="s">
        <v>1127</v>
      </c>
      <c r="F662" s="18"/>
      <c r="G662" s="221" t="s">
        <v>1163</v>
      </c>
      <c r="H662" s="18"/>
      <c r="I662" s="221" t="s">
        <v>1338</v>
      </c>
      <c r="J662" s="18"/>
    </row>
    <row r="663" spans="2:11">
      <c r="B663" s="18" t="s">
        <v>34</v>
      </c>
      <c r="C663" s="221" t="s">
        <v>21</v>
      </c>
      <c r="D663" s="18" t="s">
        <v>34</v>
      </c>
      <c r="E663" t="s">
        <v>27</v>
      </c>
      <c r="F663" s="18" t="s">
        <v>34</v>
      </c>
      <c r="G663" s="221" t="s">
        <v>158</v>
      </c>
      <c r="H663" s="18" t="s">
        <v>34</v>
      </c>
      <c r="I663" t="s">
        <v>39</v>
      </c>
      <c r="J663" s="18"/>
      <c r="K663" s="221"/>
    </row>
    <row r="664" spans="2:11">
      <c r="B664" s="18"/>
      <c r="C664" s="221" t="s">
        <v>1096</v>
      </c>
      <c r="D664" s="18"/>
      <c r="E664" t="s">
        <v>1128</v>
      </c>
      <c r="F664" s="18"/>
      <c r="G664" s="221" t="s">
        <v>1164</v>
      </c>
      <c r="H664" s="18"/>
      <c r="I664" s="221" t="s">
        <v>1239</v>
      </c>
      <c r="J664" s="18"/>
    </row>
    <row r="665" spans="2:11">
      <c r="B665" s="18" t="s">
        <v>36</v>
      </c>
      <c r="C665" s="221" t="s">
        <v>19</v>
      </c>
      <c r="D665" s="18" t="s">
        <v>36</v>
      </c>
      <c r="E665" t="s">
        <v>17</v>
      </c>
      <c r="F665" s="18" t="s">
        <v>36</v>
      </c>
      <c r="G665" s="221" t="s">
        <v>6</v>
      </c>
      <c r="H665" s="18" t="s">
        <v>36</v>
      </c>
      <c r="I665" s="221" t="s">
        <v>769</v>
      </c>
      <c r="J665" s="18"/>
      <c r="K665" s="221"/>
    </row>
    <row r="666" spans="2:11">
      <c r="B666" s="18"/>
      <c r="C666" s="221" t="s">
        <v>1104</v>
      </c>
      <c r="D666" s="18"/>
      <c r="E666" t="s">
        <v>1130</v>
      </c>
      <c r="F666" s="18"/>
      <c r="G666" s="221" t="s">
        <v>1165</v>
      </c>
      <c r="H666" s="18"/>
      <c r="I666" s="221" t="s">
        <v>1176</v>
      </c>
      <c r="J666" s="18"/>
    </row>
    <row r="667" spans="2:11">
      <c r="B667" s="18" t="s">
        <v>38</v>
      </c>
      <c r="C667" s="221" t="s">
        <v>13</v>
      </c>
      <c r="D667" s="18" t="s">
        <v>38</v>
      </c>
      <c r="E667" t="s">
        <v>25</v>
      </c>
      <c r="F667" s="18" t="s">
        <v>38</v>
      </c>
      <c r="G667" s="221" t="s">
        <v>155</v>
      </c>
      <c r="H667" s="18" t="s">
        <v>38</v>
      </c>
      <c r="I667" s="221" t="s">
        <v>764</v>
      </c>
      <c r="J667" s="18"/>
      <c r="K667" s="221"/>
    </row>
    <row r="668" spans="2:11">
      <c r="B668" s="18"/>
      <c r="C668" s="221" t="s">
        <v>1097</v>
      </c>
      <c r="E668" t="s">
        <v>1131</v>
      </c>
      <c r="G668" s="221" t="s">
        <v>1166</v>
      </c>
      <c r="I668" s="221" t="s">
        <v>1176</v>
      </c>
    </row>
    <row r="669" spans="2:11">
      <c r="B669" s="18"/>
      <c r="C669" s="221"/>
      <c r="D669" s="18" t="s">
        <v>145</v>
      </c>
      <c r="E669" t="s">
        <v>142</v>
      </c>
      <c r="F669" s="18" t="s">
        <v>145</v>
      </c>
      <c r="G669" s="221" t="s">
        <v>1</v>
      </c>
      <c r="H669" s="18" t="s">
        <v>145</v>
      </c>
      <c r="I669" s="221" t="s">
        <v>733</v>
      </c>
      <c r="J669" s="18"/>
      <c r="K669" s="221"/>
    </row>
    <row r="670" spans="2:11">
      <c r="B670" s="128" t="s">
        <v>40</v>
      </c>
      <c r="C670" s="126" t="s">
        <v>1106</v>
      </c>
      <c r="D670" s="18"/>
      <c r="E670" t="s">
        <v>1132</v>
      </c>
      <c r="F670" s="18"/>
      <c r="G670" s="221" t="s">
        <v>1167</v>
      </c>
      <c r="H670" s="18"/>
      <c r="I670" s="221" t="s">
        <v>1241</v>
      </c>
      <c r="J670" s="18"/>
    </row>
    <row r="671" spans="2:11">
      <c r="D671" s="18" t="s">
        <v>146</v>
      </c>
      <c r="E671" t="s">
        <v>37</v>
      </c>
      <c r="F671" s="18" t="s">
        <v>146</v>
      </c>
      <c r="G671" t="s">
        <v>35</v>
      </c>
      <c r="H671" s="18" t="s">
        <v>146</v>
      </c>
      <c r="I671" s="221" t="s">
        <v>37</v>
      </c>
      <c r="J671" s="18"/>
      <c r="K671" s="221"/>
    </row>
    <row r="672" spans="2:11">
      <c r="D672" s="18"/>
      <c r="E672" t="s">
        <v>1133</v>
      </c>
      <c r="F672" s="18"/>
      <c r="G672" s="221" t="s">
        <v>1168</v>
      </c>
      <c r="H672" s="18"/>
      <c r="I672" s="221" t="s">
        <v>1242</v>
      </c>
      <c r="J672" s="18"/>
    </row>
    <row r="673" spans="4:11">
      <c r="D673" s="18" t="s">
        <v>147</v>
      </c>
      <c r="E673" t="s">
        <v>39</v>
      </c>
      <c r="F673" s="18" t="s">
        <v>147</v>
      </c>
      <c r="G673" s="221" t="s">
        <v>13</v>
      </c>
      <c r="H673" s="18" t="s">
        <v>147</v>
      </c>
      <c r="I673" s="221" t="s">
        <v>156</v>
      </c>
      <c r="J673" s="18"/>
      <c r="K673" s="221"/>
    </row>
    <row r="674" spans="4:11">
      <c r="E674" t="s">
        <v>1134</v>
      </c>
      <c r="G674" s="221" t="s">
        <v>1169</v>
      </c>
      <c r="I674" s="221" t="s">
        <v>1285</v>
      </c>
    </row>
    <row r="675" spans="4:11">
      <c r="F675" s="18" t="s">
        <v>151</v>
      </c>
      <c r="G675" s="221" t="s">
        <v>23</v>
      </c>
      <c r="H675" s="18" t="s">
        <v>151</v>
      </c>
      <c r="I675" s="221" t="s">
        <v>9</v>
      </c>
      <c r="J675" s="18"/>
      <c r="K675" s="221"/>
    </row>
    <row r="676" spans="4:11">
      <c r="D676" s="128" t="s">
        <v>40</v>
      </c>
      <c r="E676" s="51" t="s">
        <v>1135</v>
      </c>
      <c r="F676" s="18"/>
      <c r="G676" s="221" t="s">
        <v>1170</v>
      </c>
      <c r="H676" s="18"/>
      <c r="I676" s="221" t="s">
        <v>1335</v>
      </c>
      <c r="J676" s="18"/>
    </row>
    <row r="677" spans="4:11">
      <c r="F677" s="18" t="s">
        <v>157</v>
      </c>
      <c r="G677" s="221" t="s">
        <v>164</v>
      </c>
      <c r="H677" s="18" t="s">
        <v>157</v>
      </c>
      <c r="I677" t="s">
        <v>728</v>
      </c>
      <c r="J677" s="18"/>
      <c r="K677" s="221"/>
    </row>
    <row r="678" spans="4:11">
      <c r="F678" s="18"/>
      <c r="G678" s="221" t="s">
        <v>1171</v>
      </c>
      <c r="H678" s="18"/>
      <c r="I678" s="221" t="s">
        <v>1335</v>
      </c>
      <c r="J678" s="18"/>
    </row>
    <row r="679" spans="4:11">
      <c r="F679" s="18" t="s">
        <v>159</v>
      </c>
      <c r="G679" s="221" t="s">
        <v>4</v>
      </c>
      <c r="H679" s="18" t="s">
        <v>159</v>
      </c>
      <c r="I679" t="s">
        <v>35</v>
      </c>
      <c r="J679" s="18"/>
      <c r="K679" s="221"/>
    </row>
    <row r="680" spans="4:11">
      <c r="F680" s="18"/>
      <c r="G680" s="221" t="s">
        <v>1172</v>
      </c>
      <c r="H680" s="18"/>
      <c r="I680" s="221" t="s">
        <v>1244</v>
      </c>
      <c r="J680" s="18"/>
    </row>
    <row r="681" spans="4:11">
      <c r="F681" s="18" t="s">
        <v>160</v>
      </c>
      <c r="G681" s="221" t="s">
        <v>15</v>
      </c>
      <c r="H681" s="18" t="s">
        <v>160</v>
      </c>
      <c r="I681" s="221" t="s">
        <v>158</v>
      </c>
      <c r="J681" s="18"/>
    </row>
    <row r="682" spans="4:11">
      <c r="F682" s="18"/>
      <c r="G682" s="221" t="s">
        <v>1173</v>
      </c>
      <c r="H682" s="18"/>
      <c r="I682" s="221" t="s">
        <v>1328</v>
      </c>
      <c r="J682" s="18"/>
    </row>
    <row r="683" spans="4:11">
      <c r="F683" s="18" t="s">
        <v>147</v>
      </c>
      <c r="G683" t="s">
        <v>39</v>
      </c>
      <c r="H683" s="18" t="s">
        <v>161</v>
      </c>
      <c r="I683" s="221" t="s">
        <v>23</v>
      </c>
      <c r="J683" s="18"/>
      <c r="K683" s="221"/>
    </row>
    <row r="684" spans="4:11">
      <c r="F684" s="18"/>
      <c r="G684" s="221" t="s">
        <v>1173</v>
      </c>
      <c r="H684" s="18"/>
      <c r="I684" s="221" t="s">
        <v>1240</v>
      </c>
      <c r="J684" s="18"/>
    </row>
    <row r="685" spans="4:11">
      <c r="F685" s="18" t="s">
        <v>163</v>
      </c>
      <c r="G685" s="221" t="s">
        <v>144</v>
      </c>
      <c r="H685" s="18" t="s">
        <v>163</v>
      </c>
      <c r="I685" s="221" t="s">
        <v>753</v>
      </c>
      <c r="J685" s="18"/>
      <c r="K685" s="221"/>
    </row>
    <row r="686" spans="4:11">
      <c r="G686" s="221" t="s">
        <v>1174</v>
      </c>
      <c r="H686" s="18"/>
      <c r="I686" s="221" t="s">
        <v>1240</v>
      </c>
      <c r="J686" s="18"/>
    </row>
    <row r="687" spans="4:11">
      <c r="G687" s="221"/>
      <c r="H687" s="18" t="s">
        <v>275</v>
      </c>
      <c r="I687" s="221" t="s">
        <v>749</v>
      </c>
      <c r="J687" s="18"/>
      <c r="K687" s="221"/>
    </row>
    <row r="688" spans="4:11">
      <c r="F688" s="128" t="s">
        <v>40</v>
      </c>
      <c r="G688" s="51" t="s">
        <v>1175</v>
      </c>
      <c r="H688" s="18"/>
      <c r="I688" s="221" t="s">
        <v>1226</v>
      </c>
      <c r="J688" s="18"/>
    </row>
    <row r="689" spans="8:11">
      <c r="H689" s="18" t="s">
        <v>276</v>
      </c>
      <c r="I689" s="221" t="s">
        <v>757</v>
      </c>
      <c r="J689" s="18"/>
      <c r="K689" s="221"/>
    </row>
    <row r="690" spans="8:11">
      <c r="H690" s="18"/>
      <c r="I690" s="221" t="s">
        <v>1226</v>
      </c>
      <c r="J690" s="18"/>
    </row>
    <row r="691" spans="8:11">
      <c r="H691" s="18" t="s">
        <v>277</v>
      </c>
      <c r="I691" t="s">
        <v>19</v>
      </c>
      <c r="J691" s="18"/>
      <c r="K691" s="221"/>
    </row>
    <row r="692" spans="8:11">
      <c r="H692" s="18"/>
      <c r="I692" s="221" t="s">
        <v>1225</v>
      </c>
      <c r="J692" s="18"/>
    </row>
    <row r="693" spans="8:11">
      <c r="H693" s="18" t="s">
        <v>278</v>
      </c>
      <c r="I693" s="221" t="s">
        <v>142</v>
      </c>
      <c r="J693" s="18"/>
      <c r="K693" s="221"/>
    </row>
    <row r="694" spans="8:11">
      <c r="H694" s="18"/>
      <c r="I694" s="221" t="s">
        <v>1311</v>
      </c>
      <c r="J694" s="18"/>
    </row>
    <row r="695" spans="8:11">
      <c r="H695" s="18" t="s">
        <v>735</v>
      </c>
      <c r="I695" s="221" t="s">
        <v>783</v>
      </c>
      <c r="J695" s="18"/>
      <c r="K695" s="221"/>
    </row>
    <row r="696" spans="8:11">
      <c r="H696" s="18"/>
      <c r="I696" s="221" t="s">
        <v>1291</v>
      </c>
      <c r="J696" s="18"/>
    </row>
    <row r="697" spans="8:11">
      <c r="H697" s="18" t="s">
        <v>736</v>
      </c>
      <c r="I697" s="221" t="s">
        <v>13</v>
      </c>
      <c r="J697" s="18"/>
      <c r="K697" s="221"/>
    </row>
    <row r="698" spans="8:11">
      <c r="H698" s="18"/>
      <c r="I698" s="221" t="s">
        <v>1279</v>
      </c>
      <c r="J698" s="18"/>
    </row>
    <row r="699" spans="8:11">
      <c r="H699" s="18" t="s">
        <v>737</v>
      </c>
      <c r="I699" t="s">
        <v>763</v>
      </c>
      <c r="J699" s="18"/>
      <c r="K699" s="221"/>
    </row>
    <row r="700" spans="8:11">
      <c r="H700" s="18"/>
      <c r="I700" s="221" t="s">
        <v>1279</v>
      </c>
      <c r="J700" s="18"/>
    </row>
    <row r="701" spans="8:11">
      <c r="H701" s="18" t="s">
        <v>739</v>
      </c>
      <c r="I701" s="221" t="s">
        <v>4</v>
      </c>
      <c r="J701" s="18"/>
      <c r="K701" s="221"/>
    </row>
    <row r="702" spans="8:11">
      <c r="H702" s="18"/>
      <c r="I702" s="221" t="s">
        <v>1320</v>
      </c>
      <c r="J702" s="18"/>
    </row>
    <row r="703" spans="8:11">
      <c r="H703" s="18" t="s">
        <v>745</v>
      </c>
      <c r="I703" s="221" t="s">
        <v>27</v>
      </c>
      <c r="J703" s="18"/>
      <c r="K703" s="221"/>
    </row>
    <row r="704" spans="8:11">
      <c r="H704" s="18"/>
      <c r="I704" s="221" t="s">
        <v>1316</v>
      </c>
      <c r="J704" s="18"/>
    </row>
    <row r="705" spans="8:11">
      <c r="H705" s="18" t="s">
        <v>747</v>
      </c>
      <c r="I705" s="221" t="s">
        <v>800</v>
      </c>
      <c r="J705" s="18"/>
    </row>
    <row r="706" spans="8:11">
      <c r="H706" s="18"/>
      <c r="I706" s="221" t="s">
        <v>1312</v>
      </c>
      <c r="J706" s="18"/>
    </row>
    <row r="707" spans="8:11">
      <c r="H707" s="18" t="s">
        <v>750</v>
      </c>
      <c r="I707" s="221" t="s">
        <v>774</v>
      </c>
      <c r="J707" s="18"/>
      <c r="K707" s="221"/>
    </row>
    <row r="708" spans="8:11">
      <c r="H708" s="18"/>
      <c r="I708" s="221" t="s">
        <v>1336</v>
      </c>
      <c r="J708" s="18"/>
    </row>
    <row r="709" spans="8:11">
      <c r="H709" s="18" t="s">
        <v>751</v>
      </c>
      <c r="I709" s="221" t="s">
        <v>788</v>
      </c>
      <c r="J709" s="18"/>
      <c r="K709" s="221"/>
    </row>
    <row r="710" spans="8:11">
      <c r="H710" s="18"/>
      <c r="I710" s="221" t="s">
        <v>1224</v>
      </c>
      <c r="J710" s="18"/>
    </row>
    <row r="711" spans="8:11">
      <c r="H711" s="18" t="s">
        <v>754</v>
      </c>
      <c r="I711" s="221" t="s">
        <v>748</v>
      </c>
      <c r="J711" s="18"/>
      <c r="K711" s="221"/>
    </row>
    <row r="712" spans="8:11">
      <c r="H712" s="18"/>
      <c r="I712" s="221" t="s">
        <v>1337</v>
      </c>
      <c r="J712" s="18"/>
    </row>
    <row r="713" spans="8:11">
      <c r="H713" s="18" t="s">
        <v>756</v>
      </c>
      <c r="I713" s="221" t="s">
        <v>771</v>
      </c>
      <c r="J713" s="18"/>
      <c r="K713" s="221"/>
    </row>
    <row r="714" spans="8:11">
      <c r="H714" s="18"/>
      <c r="I714" s="221" t="s">
        <v>1223</v>
      </c>
      <c r="J714" s="18"/>
    </row>
    <row r="715" spans="8:11">
      <c r="H715" s="18" t="s">
        <v>761</v>
      </c>
      <c r="I715" s="221" t="s">
        <v>746</v>
      </c>
      <c r="J715" s="18"/>
    </row>
    <row r="716" spans="8:11">
      <c r="H716" s="18"/>
      <c r="I716" s="221" t="s">
        <v>1313</v>
      </c>
      <c r="J716" s="18"/>
    </row>
    <row r="717" spans="8:11">
      <c r="H717" s="18" t="s">
        <v>765</v>
      </c>
      <c r="I717" s="221" t="s">
        <v>782</v>
      </c>
      <c r="J717" s="18"/>
    </row>
    <row r="718" spans="8:11">
      <c r="H718" s="18"/>
      <c r="I718" s="221" t="s">
        <v>1243</v>
      </c>
      <c r="J718" s="18"/>
    </row>
    <row r="719" spans="8:11">
      <c r="H719" s="18" t="s">
        <v>766</v>
      </c>
      <c r="I719" s="221" t="s">
        <v>15</v>
      </c>
      <c r="J719" s="18"/>
    </row>
    <row r="720" spans="8:11">
      <c r="H720" s="18"/>
      <c r="I720" s="221" t="s">
        <v>1177</v>
      </c>
      <c r="J720" s="18"/>
    </row>
    <row r="721" spans="8:10">
      <c r="H721" s="18" t="s">
        <v>767</v>
      </c>
      <c r="I721" s="221" t="s">
        <v>162</v>
      </c>
      <c r="J721" s="18"/>
    </row>
    <row r="722" spans="8:10">
      <c r="H722" s="18"/>
      <c r="I722" s="221" t="s">
        <v>1177</v>
      </c>
      <c r="J722" s="18"/>
    </row>
    <row r="723" spans="8:10">
      <c r="H723" s="18" t="s">
        <v>773</v>
      </c>
      <c r="I723" s="221" t="s">
        <v>25</v>
      </c>
      <c r="J723" s="18"/>
    </row>
    <row r="724" spans="8:10">
      <c r="H724" s="18"/>
      <c r="I724" s="221" t="s">
        <v>1177</v>
      </c>
      <c r="J724" s="18"/>
    </row>
    <row r="725" spans="8:10">
      <c r="H725" s="18" t="s">
        <v>781</v>
      </c>
      <c r="I725" s="221" t="s">
        <v>755</v>
      </c>
      <c r="J725" s="18"/>
    </row>
    <row r="726" spans="8:10">
      <c r="H726" s="18"/>
      <c r="I726" s="221" t="s">
        <v>1177</v>
      </c>
      <c r="J726" s="18"/>
    </row>
    <row r="727" spans="8:10">
      <c r="H727" s="18" t="s">
        <v>785</v>
      </c>
      <c r="I727" s="221" t="s">
        <v>6</v>
      </c>
      <c r="J727" s="18"/>
    </row>
    <row r="728" spans="8:10">
      <c r="H728" s="18"/>
      <c r="I728" s="221" t="s">
        <v>1178</v>
      </c>
      <c r="J728" s="18"/>
    </row>
    <row r="729" spans="8:10">
      <c r="H729" s="18" t="s">
        <v>786</v>
      </c>
      <c r="I729" s="221" t="s">
        <v>155</v>
      </c>
      <c r="J729" s="18"/>
    </row>
    <row r="730" spans="8:10">
      <c r="H730" s="18"/>
      <c r="I730" s="221" t="s">
        <v>1178</v>
      </c>
      <c r="J730" s="18"/>
    </row>
    <row r="731" spans="8:10">
      <c r="H731" s="18" t="s">
        <v>787</v>
      </c>
      <c r="I731" s="221" t="s">
        <v>784</v>
      </c>
      <c r="J731" s="18"/>
    </row>
    <row r="732" spans="8:10">
      <c r="H732" s="18"/>
      <c r="I732" s="221" t="s">
        <v>1227</v>
      </c>
      <c r="J732" s="18"/>
    </row>
    <row r="733" spans="8:10">
      <c r="H733" s="18" t="s">
        <v>793</v>
      </c>
      <c r="I733" s="221" t="s">
        <v>144</v>
      </c>
      <c r="J733" s="18"/>
    </row>
    <row r="734" spans="8:10">
      <c r="I734" s="221" t="s">
        <v>1227</v>
      </c>
    </row>
    <row r="735" spans="8:10">
      <c r="J735" s="18"/>
    </row>
    <row r="736" spans="8:10">
      <c r="H736" s="128" t="s">
        <v>40</v>
      </c>
      <c r="I736" s="51" t="s">
        <v>1341</v>
      </c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70" spans="10:11">
      <c r="J770" s="128" t="s">
        <v>40</v>
      </c>
      <c r="K770" s="227" t="s">
        <v>1837</v>
      </c>
    </row>
  </sheetData>
  <sortState xmlns:xlrd2="http://schemas.microsoft.com/office/spreadsheetml/2017/richdata2" ref="C501:G601">
    <sortCondition descending="1" ref="G501:G601"/>
    <sortCondition descending="1" ref="D501:D601"/>
    <sortCondition descending="1" ref="E501:E601"/>
    <sortCondition descending="1" ref="F501:F601"/>
    <sortCondition ref="C501:C60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57"/>
  <sheetViews>
    <sheetView topLeftCell="A88" workbookViewId="0">
      <selection activeCell="A3" sqref="A3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5521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2009</v>
      </c>
      <c r="D4" s="1">
        <v>2</v>
      </c>
      <c r="E4" s="1"/>
      <c r="F4" s="1">
        <v>1</v>
      </c>
      <c r="H4" s="1">
        <f t="shared" ref="H4:H50" si="0">SUM(D4:G4)</f>
        <v>3</v>
      </c>
    </row>
    <row r="5" spans="1:18">
      <c r="A5" t="s">
        <v>1788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2002</v>
      </c>
      <c r="D7" s="1">
        <v>2</v>
      </c>
      <c r="E7" s="1"/>
      <c r="H7" s="1">
        <f t="shared" si="0"/>
        <v>2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2</v>
      </c>
      <c r="E9" s="1">
        <v>1</v>
      </c>
      <c r="F9" s="1">
        <v>6</v>
      </c>
      <c r="G9" s="1"/>
      <c r="H9" s="1">
        <f t="shared" si="0"/>
        <v>9</v>
      </c>
      <c r="P9" s="3"/>
      <c r="R9" s="137"/>
    </row>
    <row r="10" spans="1:18">
      <c r="A10" t="s">
        <v>2008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2022</v>
      </c>
      <c r="D11" s="1">
        <v>1</v>
      </c>
      <c r="E11" s="1">
        <v>1</v>
      </c>
      <c r="F11" s="1"/>
      <c r="G11" s="1"/>
      <c r="H11" s="1">
        <f t="shared" si="0"/>
        <v>2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2052</v>
      </c>
      <c r="D17" s="1">
        <v>1</v>
      </c>
      <c r="E17" s="1"/>
      <c r="F17" s="1"/>
      <c r="G17" s="1"/>
      <c r="H17" s="1"/>
      <c r="P17" s="3"/>
      <c r="R17" s="137"/>
    </row>
    <row r="18" spans="1:18">
      <c r="A18" t="s">
        <v>788</v>
      </c>
      <c r="D18" s="1"/>
      <c r="E18" s="1">
        <v>1</v>
      </c>
      <c r="F18" s="1"/>
      <c r="G18" s="1"/>
      <c r="H18" s="1">
        <f t="shared" si="0"/>
        <v>1</v>
      </c>
      <c r="P18" s="3"/>
      <c r="R18" s="137"/>
    </row>
    <row r="19" spans="1:18">
      <c r="A19" s="223" t="s">
        <v>6</v>
      </c>
      <c r="D19" s="1">
        <v>1</v>
      </c>
      <c r="E19" s="1">
        <v>3</v>
      </c>
      <c r="F19" s="1">
        <v>1</v>
      </c>
      <c r="G19" s="1"/>
      <c r="H19" s="1">
        <f t="shared" si="0"/>
        <v>5</v>
      </c>
      <c r="P19" s="3"/>
      <c r="R19" s="137"/>
    </row>
    <row r="20" spans="1:18" ht="15">
      <c r="A20" s="223" t="s">
        <v>153</v>
      </c>
      <c r="D20" s="1">
        <v>12</v>
      </c>
      <c r="E20" s="1">
        <v>3</v>
      </c>
      <c r="F20" s="1">
        <v>1</v>
      </c>
      <c r="G20" s="1"/>
      <c r="H20" s="1">
        <f t="shared" si="0"/>
        <v>16</v>
      </c>
      <c r="P20" s="82"/>
      <c r="R20" s="175"/>
    </row>
    <row r="21" spans="1:18">
      <c r="A21" t="s">
        <v>2003</v>
      </c>
      <c r="D21" s="1">
        <v>1</v>
      </c>
      <c r="E21" s="1"/>
      <c r="H21" s="1">
        <f t="shared" si="0"/>
        <v>1</v>
      </c>
      <c r="P21" s="3"/>
      <c r="R21" s="137"/>
    </row>
    <row r="22" spans="1:18">
      <c r="A22" s="223" t="s">
        <v>9</v>
      </c>
      <c r="D22" s="1">
        <v>7</v>
      </c>
      <c r="E22" s="1">
        <v>4</v>
      </c>
      <c r="F22" s="1">
        <v>2</v>
      </c>
      <c r="G22" s="1"/>
      <c r="H22" s="1">
        <f t="shared" si="0"/>
        <v>13</v>
      </c>
      <c r="R22" s="137"/>
    </row>
    <row r="23" spans="1:18">
      <c r="A23" t="s">
        <v>2017</v>
      </c>
      <c r="D23" s="1">
        <v>1</v>
      </c>
      <c r="E23" s="1"/>
      <c r="F23" s="1"/>
      <c r="G23" s="1"/>
      <c r="H23" s="1"/>
      <c r="R23" s="137"/>
    </row>
    <row r="24" spans="1:18">
      <c r="A24" s="223" t="s">
        <v>11</v>
      </c>
      <c r="D24" s="1">
        <v>3</v>
      </c>
      <c r="E24" s="1">
        <v>8</v>
      </c>
      <c r="F24" s="1">
        <v>7</v>
      </c>
      <c r="G24" s="1"/>
      <c r="H24" s="1">
        <f t="shared" si="0"/>
        <v>18</v>
      </c>
      <c r="P24" s="3"/>
      <c r="R24" s="137"/>
    </row>
    <row r="25" spans="1:18">
      <c r="A25" t="s">
        <v>1655</v>
      </c>
      <c r="D25" s="1">
        <v>1</v>
      </c>
      <c r="E25" s="1"/>
      <c r="F25" s="1"/>
      <c r="G25" s="1"/>
      <c r="H25" s="1"/>
      <c r="P25" s="3"/>
      <c r="R25" s="137"/>
    </row>
    <row r="26" spans="1:18">
      <c r="A26" t="s">
        <v>728</v>
      </c>
      <c r="E26" s="1">
        <v>1</v>
      </c>
      <c r="F26" s="1">
        <v>1</v>
      </c>
      <c r="H26" s="1">
        <f t="shared" si="0"/>
        <v>2</v>
      </c>
      <c r="P26" s="82"/>
      <c r="R26" s="137"/>
    </row>
    <row r="27" spans="1:18">
      <c r="A27" s="223" t="s">
        <v>783</v>
      </c>
      <c r="D27" s="1">
        <v>3</v>
      </c>
      <c r="E27" s="1">
        <v>1</v>
      </c>
      <c r="F27" s="1">
        <v>1</v>
      </c>
      <c r="H27" s="1">
        <f t="shared" si="0"/>
        <v>5</v>
      </c>
      <c r="P27" s="82"/>
      <c r="R27" s="137"/>
    </row>
    <row r="28" spans="1:18">
      <c r="A28" s="223" t="s">
        <v>13</v>
      </c>
      <c r="D28" s="1">
        <v>1</v>
      </c>
      <c r="E28" s="1">
        <v>1</v>
      </c>
      <c r="F28" s="1">
        <v>1</v>
      </c>
      <c r="G28" s="1"/>
      <c r="H28" s="1">
        <f t="shared" si="0"/>
        <v>3</v>
      </c>
      <c r="P28" s="60"/>
      <c r="R28" s="137"/>
    </row>
    <row r="29" spans="1:18">
      <c r="A29" t="s">
        <v>734</v>
      </c>
      <c r="D29" s="1">
        <v>1</v>
      </c>
      <c r="E29" s="1"/>
      <c r="F29" s="1">
        <v>2</v>
      </c>
      <c r="G29" s="1"/>
      <c r="H29" s="1">
        <f t="shared" si="0"/>
        <v>3</v>
      </c>
      <c r="P29" s="3"/>
      <c r="R29" s="137"/>
    </row>
    <row r="30" spans="1:18">
      <c r="A30" t="s">
        <v>15</v>
      </c>
      <c r="D30" s="1">
        <v>1</v>
      </c>
      <c r="E30" s="1"/>
      <c r="F30" s="1">
        <v>4</v>
      </c>
      <c r="G30" s="1"/>
      <c r="H30" s="1">
        <f t="shared" si="0"/>
        <v>5</v>
      </c>
      <c r="P30" s="60"/>
      <c r="R30" s="137"/>
    </row>
    <row r="31" spans="1:18">
      <c r="A31" t="s">
        <v>2006</v>
      </c>
      <c r="D31" s="1"/>
      <c r="E31" s="1">
        <v>2</v>
      </c>
      <c r="F31" s="1"/>
      <c r="G31" s="1"/>
      <c r="H31" s="1">
        <f t="shared" si="0"/>
        <v>2</v>
      </c>
      <c r="P31" s="3"/>
      <c r="R31" s="137"/>
    </row>
    <row r="32" spans="1:18">
      <c r="A32" s="223" t="s">
        <v>17</v>
      </c>
      <c r="D32" s="1">
        <v>4</v>
      </c>
      <c r="E32" s="1">
        <v>10</v>
      </c>
      <c r="F32" s="1">
        <v>3</v>
      </c>
      <c r="G32" s="1"/>
      <c r="H32" s="1">
        <f t="shared" si="0"/>
        <v>17</v>
      </c>
      <c r="P32" s="3"/>
      <c r="R32" s="137"/>
    </row>
    <row r="33" spans="1:18">
      <c r="A33" t="s">
        <v>744</v>
      </c>
      <c r="D33" s="1">
        <v>3</v>
      </c>
      <c r="E33" s="1">
        <v>1</v>
      </c>
      <c r="F33" s="1"/>
      <c r="G33" s="1"/>
      <c r="H33" s="1">
        <f t="shared" si="0"/>
        <v>4</v>
      </c>
      <c r="P33" s="82"/>
      <c r="R33" s="137"/>
    </row>
    <row r="34" spans="1:18">
      <c r="A34" s="223" t="s">
        <v>757</v>
      </c>
      <c r="D34" s="1">
        <v>1</v>
      </c>
      <c r="E34" s="1">
        <v>1</v>
      </c>
      <c r="F34" s="1">
        <v>1</v>
      </c>
      <c r="H34" s="1">
        <f t="shared" si="0"/>
        <v>3</v>
      </c>
      <c r="P34" s="60"/>
      <c r="R34" s="137"/>
    </row>
    <row r="35" spans="1:18" ht="15">
      <c r="A35" t="s">
        <v>162</v>
      </c>
      <c r="D35" s="1"/>
      <c r="E35" s="1"/>
      <c r="F35" s="1">
        <v>3</v>
      </c>
      <c r="G35" s="1"/>
      <c r="H35" s="1">
        <f t="shared" si="0"/>
        <v>3</v>
      </c>
      <c r="P35" s="82"/>
      <c r="R35" s="175"/>
    </row>
    <row r="36" spans="1:18">
      <c r="A36" s="223" t="s">
        <v>19</v>
      </c>
      <c r="D36" s="1">
        <v>6</v>
      </c>
      <c r="E36" s="1">
        <v>11</v>
      </c>
      <c r="F36" s="1">
        <v>1</v>
      </c>
      <c r="G36" s="1"/>
      <c r="H36" s="1">
        <f t="shared" si="0"/>
        <v>18</v>
      </c>
      <c r="P36" s="82"/>
      <c r="R36" s="137"/>
    </row>
    <row r="37" spans="1:18">
      <c r="A37" t="s">
        <v>800</v>
      </c>
      <c r="E37" s="1">
        <v>1</v>
      </c>
      <c r="F37" s="1">
        <v>10</v>
      </c>
      <c r="H37" s="1">
        <f t="shared" si="0"/>
        <v>11</v>
      </c>
      <c r="P37" s="3"/>
      <c r="R37" s="137"/>
    </row>
    <row r="38" spans="1:18">
      <c r="A38" t="s">
        <v>796</v>
      </c>
      <c r="D38" s="1">
        <v>1</v>
      </c>
      <c r="E38" s="1">
        <v>2</v>
      </c>
      <c r="H38" s="1">
        <f t="shared" si="0"/>
        <v>3</v>
      </c>
      <c r="R38" s="137"/>
    </row>
    <row r="39" spans="1:18">
      <c r="A39" s="223" t="s">
        <v>21</v>
      </c>
      <c r="D39" s="1">
        <v>19</v>
      </c>
      <c r="E39" s="1">
        <v>2</v>
      </c>
      <c r="F39" s="1">
        <v>10</v>
      </c>
      <c r="G39" s="1"/>
      <c r="H39" s="1">
        <f t="shared" si="0"/>
        <v>31</v>
      </c>
      <c r="P39" s="3"/>
      <c r="R39" s="137"/>
    </row>
    <row r="40" spans="1:18">
      <c r="A40" s="223" t="s">
        <v>141</v>
      </c>
      <c r="D40" s="1">
        <v>4</v>
      </c>
      <c r="E40" s="1">
        <v>5</v>
      </c>
      <c r="F40" s="1">
        <v>1</v>
      </c>
      <c r="G40" s="1"/>
      <c r="H40" s="1">
        <f t="shared" si="0"/>
        <v>10</v>
      </c>
      <c r="P40" s="3"/>
      <c r="R40" s="137"/>
    </row>
    <row r="41" spans="1:18">
      <c r="A41" t="s">
        <v>3364</v>
      </c>
      <c r="D41" s="1">
        <v>1</v>
      </c>
      <c r="E41" s="1"/>
      <c r="F41" s="1"/>
      <c r="G41" s="1"/>
      <c r="H41" s="1"/>
      <c r="P41" s="3"/>
      <c r="R41" s="137"/>
    </row>
    <row r="42" spans="1:18" ht="15">
      <c r="A42" t="s">
        <v>1645</v>
      </c>
      <c r="D42" s="1"/>
      <c r="E42" s="1">
        <v>1</v>
      </c>
      <c r="F42" s="1"/>
      <c r="G42" s="1"/>
      <c r="H42" s="1">
        <f t="shared" si="0"/>
        <v>1</v>
      </c>
      <c r="P42" s="3"/>
      <c r="R42" s="175"/>
    </row>
    <row r="43" spans="1:18" ht="15">
      <c r="A43" t="s">
        <v>3374</v>
      </c>
      <c r="D43" s="1">
        <v>3</v>
      </c>
      <c r="E43" s="1"/>
      <c r="F43" s="1"/>
      <c r="G43" s="1"/>
      <c r="H43" s="1"/>
      <c r="P43" s="3"/>
      <c r="R43" s="175"/>
    </row>
    <row r="44" spans="1:18" ht="15">
      <c r="A44" t="s">
        <v>2026</v>
      </c>
      <c r="D44" s="1"/>
      <c r="E44" s="1">
        <v>1</v>
      </c>
      <c r="F44" s="1"/>
      <c r="G44" s="1"/>
      <c r="H44" s="1">
        <f t="shared" si="0"/>
        <v>1</v>
      </c>
      <c r="P44" s="3"/>
      <c r="R44" s="175"/>
    </row>
    <row r="45" spans="1:18" ht="15">
      <c r="A45" t="s">
        <v>1644</v>
      </c>
      <c r="D45" s="1">
        <v>5</v>
      </c>
      <c r="E45" s="1"/>
      <c r="F45" s="1">
        <v>1</v>
      </c>
      <c r="G45" s="1"/>
      <c r="H45" s="1">
        <f t="shared" si="0"/>
        <v>6</v>
      </c>
      <c r="P45" s="3"/>
      <c r="R45" s="175"/>
    </row>
    <row r="46" spans="1:18">
      <c r="A46" s="223" t="s">
        <v>762</v>
      </c>
      <c r="D46" s="1">
        <v>2</v>
      </c>
      <c r="E46" s="1">
        <v>5</v>
      </c>
      <c r="F46" s="1">
        <v>1</v>
      </c>
      <c r="H46" s="1">
        <f t="shared" si="0"/>
        <v>8</v>
      </c>
      <c r="P46" s="3"/>
      <c r="R46" s="137"/>
    </row>
    <row r="47" spans="1:18">
      <c r="A47" t="s">
        <v>763</v>
      </c>
      <c r="D47" s="1">
        <v>1</v>
      </c>
      <c r="E47" s="1">
        <v>1</v>
      </c>
      <c r="H47" s="1">
        <f t="shared" si="0"/>
        <v>2</v>
      </c>
      <c r="P47" s="3"/>
      <c r="R47" s="137"/>
    </row>
    <row r="48" spans="1:18" ht="15">
      <c r="A48" s="223" t="s">
        <v>23</v>
      </c>
      <c r="D48" s="1">
        <v>1</v>
      </c>
      <c r="E48" s="1">
        <v>1</v>
      </c>
      <c r="F48" s="1">
        <v>6</v>
      </c>
      <c r="G48" s="1"/>
      <c r="H48" s="1">
        <f t="shared" si="0"/>
        <v>8</v>
      </c>
      <c r="P48" s="82"/>
      <c r="R48" s="175"/>
    </row>
    <row r="49" spans="1:18">
      <c r="A49" t="s">
        <v>25</v>
      </c>
      <c r="D49" s="1">
        <v>4</v>
      </c>
      <c r="E49" s="1">
        <v>4</v>
      </c>
      <c r="F49" s="1"/>
      <c r="G49" s="1"/>
      <c r="H49" s="1">
        <f t="shared" si="0"/>
        <v>8</v>
      </c>
      <c r="P49" s="3"/>
      <c r="R49" s="137"/>
    </row>
    <row r="50" spans="1:18" ht="15">
      <c r="A50" t="s">
        <v>1654</v>
      </c>
      <c r="D50" s="1"/>
      <c r="E50" s="1">
        <v>2</v>
      </c>
      <c r="H50" s="1">
        <f t="shared" si="0"/>
        <v>2</v>
      </c>
      <c r="R50" s="175"/>
    </row>
    <row r="51" spans="1:18">
      <c r="A51" t="s">
        <v>1661</v>
      </c>
      <c r="D51" s="1">
        <v>4</v>
      </c>
      <c r="E51" s="1"/>
      <c r="F51" s="1">
        <v>1</v>
      </c>
      <c r="H51" s="1">
        <f t="shared" ref="H51:H85" si="1">SUM(D51:G51)</f>
        <v>5</v>
      </c>
      <c r="P51" s="82"/>
      <c r="R51" s="137"/>
    </row>
    <row r="52" spans="1:18">
      <c r="A52" t="s">
        <v>1656</v>
      </c>
      <c r="D52" s="1"/>
      <c r="E52" s="1">
        <v>3</v>
      </c>
      <c r="H52" s="1">
        <f t="shared" si="1"/>
        <v>3</v>
      </c>
      <c r="P52" s="82"/>
      <c r="R52" s="137"/>
    </row>
    <row r="53" spans="1:18">
      <c r="A53" t="s">
        <v>746</v>
      </c>
      <c r="D53" s="1"/>
      <c r="E53" s="1">
        <v>1</v>
      </c>
      <c r="F53" s="1"/>
      <c r="G53" s="1"/>
      <c r="H53" s="1">
        <f t="shared" si="1"/>
        <v>1</v>
      </c>
      <c r="P53" s="60"/>
      <c r="R53" s="137"/>
    </row>
    <row r="54" spans="1:18" ht="15">
      <c r="A54" s="223" t="s">
        <v>27</v>
      </c>
      <c r="D54" s="1">
        <v>9</v>
      </c>
      <c r="E54" s="1">
        <v>5</v>
      </c>
      <c r="F54" s="1">
        <v>8</v>
      </c>
      <c r="G54" s="1"/>
      <c r="H54" s="1">
        <f t="shared" si="1"/>
        <v>22</v>
      </c>
      <c r="P54" s="3"/>
      <c r="R54" s="175"/>
    </row>
    <row r="55" spans="1:18" ht="15">
      <c r="A55" t="s">
        <v>778</v>
      </c>
      <c r="D55" s="1">
        <v>2</v>
      </c>
      <c r="E55" s="1">
        <v>1</v>
      </c>
      <c r="F55" s="1"/>
      <c r="G55" s="1"/>
      <c r="H55" s="1">
        <f t="shared" si="1"/>
        <v>3</v>
      </c>
      <c r="P55" s="3"/>
      <c r="R55" s="175"/>
    </row>
    <row r="56" spans="1:18">
      <c r="A56" s="223" t="s">
        <v>154</v>
      </c>
      <c r="D56" s="1">
        <v>1</v>
      </c>
      <c r="E56" s="1">
        <v>7</v>
      </c>
      <c r="F56" s="1">
        <v>9</v>
      </c>
      <c r="G56" s="1"/>
      <c r="H56" s="1">
        <f t="shared" si="1"/>
        <v>17</v>
      </c>
      <c r="P56" s="60"/>
      <c r="R56" s="137"/>
    </row>
    <row r="57" spans="1:18">
      <c r="A57" t="s">
        <v>764</v>
      </c>
      <c r="D57" s="1"/>
      <c r="E57" s="1"/>
      <c r="F57" s="1">
        <v>3</v>
      </c>
      <c r="H57" s="1">
        <f t="shared" si="1"/>
        <v>3</v>
      </c>
      <c r="P57" s="60"/>
      <c r="R57" s="137"/>
    </row>
    <row r="58" spans="1:18">
      <c r="A58" t="s">
        <v>29</v>
      </c>
      <c r="D58" s="1"/>
      <c r="E58" s="1">
        <v>5</v>
      </c>
      <c r="F58" s="1">
        <v>7</v>
      </c>
      <c r="G58" s="1"/>
      <c r="H58" s="1">
        <f t="shared" si="1"/>
        <v>12</v>
      </c>
      <c r="P58" s="60"/>
      <c r="R58" s="137"/>
    </row>
    <row r="59" spans="1:18">
      <c r="A59" s="223" t="s">
        <v>142</v>
      </c>
      <c r="D59" s="1">
        <v>2</v>
      </c>
      <c r="E59" s="1">
        <v>1</v>
      </c>
      <c r="F59" s="1">
        <v>1</v>
      </c>
      <c r="G59" s="1"/>
      <c r="H59" s="1">
        <f t="shared" si="1"/>
        <v>4</v>
      </c>
      <c r="P59" s="60"/>
      <c r="R59" s="137"/>
    </row>
    <row r="60" spans="1:18">
      <c r="A60" t="s">
        <v>738</v>
      </c>
      <c r="D60" s="1"/>
      <c r="E60" s="1"/>
      <c r="F60" s="1">
        <v>2</v>
      </c>
      <c r="H60" s="1">
        <f t="shared" si="1"/>
        <v>2</v>
      </c>
      <c r="P60" s="60"/>
      <c r="R60" s="137"/>
    </row>
    <row r="61" spans="1:18">
      <c r="A61" t="s">
        <v>1660</v>
      </c>
      <c r="D61" s="1">
        <v>1</v>
      </c>
      <c r="E61" s="1"/>
      <c r="F61" s="1">
        <v>2</v>
      </c>
      <c r="H61" s="1">
        <f t="shared" si="1"/>
        <v>3</v>
      </c>
      <c r="P61" s="60"/>
      <c r="R61" s="137"/>
    </row>
    <row r="62" spans="1:18">
      <c r="A62" t="s">
        <v>779</v>
      </c>
      <c r="D62" s="1">
        <v>3</v>
      </c>
      <c r="E62" s="1"/>
      <c r="F62" s="1">
        <v>2</v>
      </c>
      <c r="H62" s="1">
        <f t="shared" si="1"/>
        <v>5</v>
      </c>
      <c r="P62" s="60"/>
      <c r="R62" s="137"/>
    </row>
    <row r="63" spans="1:18">
      <c r="A63" t="s">
        <v>2049</v>
      </c>
      <c r="D63" s="1">
        <v>1</v>
      </c>
      <c r="E63" s="1"/>
      <c r="H63" s="1">
        <f t="shared" si="1"/>
        <v>1</v>
      </c>
      <c r="P63" s="60"/>
      <c r="R63" s="137"/>
    </row>
    <row r="64" spans="1:18">
      <c r="A64" t="s">
        <v>749</v>
      </c>
      <c r="D64" s="1">
        <v>5</v>
      </c>
      <c r="E64" s="1"/>
      <c r="F64" s="1">
        <v>2</v>
      </c>
      <c r="H64" s="1">
        <f t="shared" si="1"/>
        <v>7</v>
      </c>
      <c r="P64" s="60"/>
      <c r="R64" s="137"/>
    </row>
    <row r="65" spans="1:18">
      <c r="A65" t="s">
        <v>748</v>
      </c>
      <c r="E65" s="1">
        <v>1</v>
      </c>
      <c r="F65" s="1">
        <v>1</v>
      </c>
      <c r="H65" s="1">
        <f t="shared" si="1"/>
        <v>2</v>
      </c>
      <c r="P65" s="60"/>
      <c r="R65" s="137"/>
    </row>
    <row r="66" spans="1:18">
      <c r="A66" t="s">
        <v>158</v>
      </c>
      <c r="D66" s="1">
        <v>1</v>
      </c>
      <c r="E66" s="1"/>
      <c r="F66" s="1">
        <v>2</v>
      </c>
      <c r="G66" s="1"/>
      <c r="H66" s="1">
        <f t="shared" si="1"/>
        <v>3</v>
      </c>
      <c r="P66" s="60"/>
      <c r="R66" s="137"/>
    </row>
    <row r="67" spans="1:18">
      <c r="A67" s="223" t="s">
        <v>733</v>
      </c>
      <c r="D67" s="1">
        <v>1</v>
      </c>
      <c r="E67" s="1">
        <v>3</v>
      </c>
      <c r="F67" s="1">
        <v>2</v>
      </c>
      <c r="H67" s="1">
        <f t="shared" si="1"/>
        <v>6</v>
      </c>
      <c r="P67" s="60"/>
      <c r="R67" s="137"/>
    </row>
    <row r="68" spans="1:18">
      <c r="A68" t="s">
        <v>2028</v>
      </c>
      <c r="D68" s="1">
        <v>2</v>
      </c>
      <c r="E68" s="1"/>
      <c r="H68" s="1">
        <f t="shared" si="1"/>
        <v>2</v>
      </c>
      <c r="P68" s="60"/>
      <c r="R68" s="137"/>
    </row>
    <row r="69" spans="1:18" ht="15">
      <c r="A69" s="223" t="s">
        <v>31</v>
      </c>
      <c r="D69" s="1">
        <v>5</v>
      </c>
      <c r="E69" s="1">
        <v>6</v>
      </c>
      <c r="F69" s="1">
        <v>5</v>
      </c>
      <c r="G69" s="1"/>
      <c r="H69" s="1">
        <f t="shared" si="1"/>
        <v>16</v>
      </c>
      <c r="P69" s="82"/>
      <c r="R69" s="175"/>
    </row>
    <row r="70" spans="1:18">
      <c r="A70" s="223" t="s">
        <v>790</v>
      </c>
      <c r="D70" s="1">
        <v>4</v>
      </c>
      <c r="E70" s="1">
        <v>6</v>
      </c>
      <c r="F70" s="1">
        <v>1</v>
      </c>
      <c r="H70" s="1">
        <f t="shared" si="1"/>
        <v>11</v>
      </c>
      <c r="P70" s="82"/>
      <c r="R70" s="137"/>
    </row>
    <row r="71" spans="1:18">
      <c r="A71" t="s">
        <v>3382</v>
      </c>
      <c r="D71" s="1">
        <v>1</v>
      </c>
      <c r="E71" s="1"/>
      <c r="F71" s="1"/>
      <c r="H71" s="1"/>
      <c r="P71" s="82"/>
      <c r="R71" s="137"/>
    </row>
    <row r="72" spans="1:18">
      <c r="A72" t="s">
        <v>755</v>
      </c>
      <c r="D72" s="1">
        <v>1</v>
      </c>
      <c r="E72" s="1">
        <v>1</v>
      </c>
      <c r="F72" s="1"/>
      <c r="G72" s="1"/>
      <c r="H72" s="1">
        <f t="shared" si="1"/>
        <v>2</v>
      </c>
      <c r="P72" s="82"/>
      <c r="R72" s="137"/>
    </row>
    <row r="73" spans="1:18">
      <c r="A73" t="s">
        <v>782</v>
      </c>
      <c r="E73" s="1">
        <v>1</v>
      </c>
      <c r="H73" s="1">
        <f t="shared" si="1"/>
        <v>1</v>
      </c>
      <c r="P73" s="82"/>
      <c r="R73" s="137"/>
    </row>
    <row r="74" spans="1:18">
      <c r="A74" s="223" t="s">
        <v>33</v>
      </c>
      <c r="D74" s="1">
        <v>14</v>
      </c>
      <c r="E74" s="1">
        <v>4</v>
      </c>
      <c r="F74" s="1">
        <v>5</v>
      </c>
      <c r="G74" s="1"/>
      <c r="H74" s="1">
        <f t="shared" si="1"/>
        <v>23</v>
      </c>
      <c r="P74" s="82"/>
      <c r="R74" s="137"/>
    </row>
    <row r="75" spans="1:18">
      <c r="A75" s="223" t="s">
        <v>35</v>
      </c>
      <c r="D75" s="1">
        <v>2</v>
      </c>
      <c r="E75" s="1">
        <v>3</v>
      </c>
      <c r="F75" s="1">
        <v>2</v>
      </c>
      <c r="G75" s="1"/>
      <c r="H75" s="1">
        <f t="shared" si="1"/>
        <v>7</v>
      </c>
      <c r="P75" s="3"/>
      <c r="R75" s="137"/>
    </row>
    <row r="76" spans="1:18">
      <c r="A76" s="223" t="s">
        <v>37</v>
      </c>
      <c r="D76" s="1">
        <v>2</v>
      </c>
      <c r="E76" s="1">
        <v>5</v>
      </c>
      <c r="F76" s="1">
        <v>3</v>
      </c>
      <c r="G76" s="1"/>
      <c r="H76" s="1">
        <f t="shared" si="1"/>
        <v>10</v>
      </c>
      <c r="P76" s="3"/>
      <c r="R76" s="137"/>
    </row>
    <row r="77" spans="1:18">
      <c r="A77" s="223" t="s">
        <v>143</v>
      </c>
      <c r="D77" s="1">
        <v>6</v>
      </c>
      <c r="E77" s="1">
        <v>5</v>
      </c>
      <c r="F77" s="1">
        <v>1</v>
      </c>
      <c r="G77" s="1"/>
      <c r="H77" s="1">
        <f t="shared" si="1"/>
        <v>12</v>
      </c>
      <c r="P77" s="82"/>
      <c r="R77" s="137"/>
    </row>
    <row r="78" spans="1:18">
      <c r="A78" s="223" t="s">
        <v>1662</v>
      </c>
      <c r="D78" s="1">
        <v>1</v>
      </c>
      <c r="E78" s="1">
        <v>1</v>
      </c>
      <c r="F78" s="1">
        <v>5</v>
      </c>
      <c r="H78" s="1">
        <f t="shared" si="1"/>
        <v>7</v>
      </c>
      <c r="P78" s="218"/>
      <c r="R78" s="137"/>
    </row>
    <row r="79" spans="1:18">
      <c r="A79" s="223" t="s">
        <v>39</v>
      </c>
      <c r="D79" s="1">
        <v>2</v>
      </c>
      <c r="E79" s="1">
        <v>1</v>
      </c>
      <c r="F79" s="1">
        <v>5</v>
      </c>
      <c r="G79" s="1"/>
      <c r="H79" s="1">
        <f t="shared" si="1"/>
        <v>8</v>
      </c>
      <c r="R79" s="232"/>
    </row>
    <row r="80" spans="1:18">
      <c r="A80" t="s">
        <v>144</v>
      </c>
      <c r="D80" s="1"/>
      <c r="E80" s="1">
        <v>1</v>
      </c>
      <c r="F80" s="1"/>
      <c r="G80" s="1"/>
      <c r="H80" s="1">
        <f t="shared" si="1"/>
        <v>1</v>
      </c>
      <c r="P80" s="3"/>
      <c r="R80" s="137"/>
    </row>
    <row r="81" spans="1:18">
      <c r="A81" t="s">
        <v>1659</v>
      </c>
      <c r="D81" s="1">
        <v>2</v>
      </c>
      <c r="E81" s="1"/>
      <c r="H81" s="1">
        <f t="shared" si="1"/>
        <v>2</v>
      </c>
      <c r="P81" s="3"/>
      <c r="R81" s="137"/>
    </row>
    <row r="82" spans="1:18">
      <c r="A82" s="223" t="s">
        <v>155</v>
      </c>
      <c r="D82" s="1">
        <v>1</v>
      </c>
      <c r="E82" s="1">
        <v>5</v>
      </c>
      <c r="F82" s="1">
        <v>6</v>
      </c>
      <c r="G82" s="1"/>
      <c r="H82" s="1">
        <f t="shared" si="1"/>
        <v>12</v>
      </c>
      <c r="P82" s="3"/>
      <c r="R82" s="137"/>
    </row>
    <row r="83" spans="1:18">
      <c r="A83" t="s">
        <v>1658</v>
      </c>
      <c r="D83" s="1">
        <v>1</v>
      </c>
      <c r="E83" s="1"/>
      <c r="H83" s="1">
        <f t="shared" si="1"/>
        <v>1</v>
      </c>
      <c r="P83" s="3"/>
      <c r="R83" s="137"/>
    </row>
    <row r="84" spans="1:18">
      <c r="A84" s="223" t="s">
        <v>753</v>
      </c>
      <c r="D84" s="1">
        <v>2</v>
      </c>
      <c r="E84" s="1">
        <v>5</v>
      </c>
      <c r="F84" s="1">
        <v>1</v>
      </c>
      <c r="H84" s="1">
        <f t="shared" si="1"/>
        <v>8</v>
      </c>
      <c r="P84" s="3"/>
      <c r="R84" s="137"/>
    </row>
    <row r="85" spans="1:18">
      <c r="A85" t="s">
        <v>2007</v>
      </c>
      <c r="D85" s="1">
        <v>4</v>
      </c>
      <c r="E85" s="1"/>
      <c r="F85" s="1">
        <v>1</v>
      </c>
      <c r="H85" s="1">
        <f t="shared" si="1"/>
        <v>5</v>
      </c>
      <c r="P85" s="3"/>
      <c r="R85" s="137"/>
    </row>
    <row r="86" spans="1:18">
      <c r="P86" s="60"/>
      <c r="R86" s="137"/>
    </row>
    <row r="87" spans="1:18">
      <c r="D87" s="1">
        <f>SUM(D4:D86)</f>
        <v>186</v>
      </c>
      <c r="E87" s="1">
        <f>SUM(E4:E86)</f>
        <v>161</v>
      </c>
      <c r="F87" s="1">
        <f>SUM(F4:F86)</f>
        <v>158</v>
      </c>
      <c r="P87" s="3"/>
      <c r="R87" s="137"/>
    </row>
    <row r="88" spans="1:18">
      <c r="P88" s="60"/>
      <c r="R88" s="137"/>
    </row>
    <row r="89" spans="1:18">
      <c r="P89" s="60"/>
      <c r="R89" s="137"/>
    </row>
    <row r="90" spans="1:18">
      <c r="P90" s="3"/>
      <c r="R90" s="137"/>
    </row>
    <row r="91" spans="1:18">
      <c r="P91" s="218"/>
      <c r="R91" s="137"/>
    </row>
    <row r="92" spans="1:18" ht="14.25">
      <c r="A92" s="124" t="s">
        <v>1140</v>
      </c>
      <c r="E92" s="124" t="s">
        <v>1145</v>
      </c>
      <c r="J92" s="124" t="s">
        <v>1146</v>
      </c>
      <c r="P92" s="60"/>
      <c r="R92" s="137"/>
    </row>
    <row r="93" spans="1:18">
      <c r="P93" s="60"/>
      <c r="R93" s="137"/>
    </row>
    <row r="94" spans="1:18">
      <c r="A94" t="s">
        <v>21</v>
      </c>
      <c r="C94" s="1">
        <v>19</v>
      </c>
      <c r="E94" t="s">
        <v>19</v>
      </c>
      <c r="H94" s="1">
        <v>11</v>
      </c>
      <c r="J94" t="s">
        <v>800</v>
      </c>
      <c r="M94" s="1">
        <v>10</v>
      </c>
      <c r="P94" s="3"/>
      <c r="R94" s="137"/>
    </row>
    <row r="95" spans="1:18">
      <c r="A95" t="s">
        <v>33</v>
      </c>
      <c r="C95" s="1">
        <v>14</v>
      </c>
      <c r="E95" t="s">
        <v>17</v>
      </c>
      <c r="H95" s="1">
        <v>10</v>
      </c>
      <c r="J95" t="s">
        <v>21</v>
      </c>
      <c r="M95" s="1">
        <v>10</v>
      </c>
      <c r="P95" s="3"/>
      <c r="R95" s="137"/>
    </row>
    <row r="96" spans="1:18">
      <c r="A96" t="s">
        <v>153</v>
      </c>
      <c r="C96" s="1">
        <v>12</v>
      </c>
      <c r="E96" t="s">
        <v>11</v>
      </c>
      <c r="H96" s="1">
        <v>8</v>
      </c>
      <c r="J96" t="s">
        <v>1647</v>
      </c>
      <c r="M96" s="1">
        <v>9</v>
      </c>
      <c r="P96" s="3"/>
      <c r="R96" s="137"/>
    </row>
    <row r="97" spans="1:18">
      <c r="A97" t="s">
        <v>27</v>
      </c>
      <c r="C97" s="1">
        <v>9</v>
      </c>
      <c r="E97" t="s">
        <v>154</v>
      </c>
      <c r="H97" s="1">
        <v>7</v>
      </c>
      <c r="J97" t="s">
        <v>154</v>
      </c>
      <c r="M97" s="1">
        <v>9</v>
      </c>
      <c r="P97" s="218"/>
      <c r="R97" s="137"/>
    </row>
    <row r="98" spans="1:18">
      <c r="A98" t="s">
        <v>9</v>
      </c>
      <c r="C98" s="1">
        <v>7</v>
      </c>
      <c r="E98" t="s">
        <v>1653</v>
      </c>
      <c r="H98" s="1">
        <v>6</v>
      </c>
      <c r="J98" t="s">
        <v>27</v>
      </c>
      <c r="M98" s="1">
        <v>8</v>
      </c>
      <c r="P98" s="218"/>
      <c r="R98" s="137"/>
    </row>
    <row r="99" spans="1:18">
      <c r="A99" t="s">
        <v>19</v>
      </c>
      <c r="C99" s="1">
        <v>6</v>
      </c>
      <c r="E99" t="s">
        <v>31</v>
      </c>
      <c r="H99" s="1">
        <v>6</v>
      </c>
      <c r="J99" t="s">
        <v>11</v>
      </c>
      <c r="M99" s="1">
        <v>7</v>
      </c>
      <c r="P99" s="60"/>
      <c r="R99" s="137"/>
    </row>
    <row r="100" spans="1:18">
      <c r="A100" t="s">
        <v>143</v>
      </c>
      <c r="C100" s="1">
        <v>6</v>
      </c>
      <c r="E100" t="s">
        <v>790</v>
      </c>
      <c r="H100" s="1">
        <v>6</v>
      </c>
      <c r="J100" t="s">
        <v>29</v>
      </c>
      <c r="M100" s="1">
        <v>7</v>
      </c>
      <c r="P100" s="3"/>
      <c r="R100" s="137"/>
    </row>
    <row r="101" spans="1:18">
      <c r="A101" t="s">
        <v>749</v>
      </c>
      <c r="C101" s="1">
        <v>5</v>
      </c>
      <c r="E101" t="s">
        <v>141</v>
      </c>
      <c r="H101" s="1">
        <v>5</v>
      </c>
      <c r="J101" t="s">
        <v>1</v>
      </c>
      <c r="M101" s="1">
        <v>6</v>
      </c>
      <c r="P101" s="60"/>
      <c r="R101" s="137"/>
    </row>
    <row r="102" spans="1:18">
      <c r="A102" t="s">
        <v>31</v>
      </c>
      <c r="C102" s="1">
        <v>5</v>
      </c>
      <c r="E102" t="s">
        <v>762</v>
      </c>
      <c r="H102" s="1">
        <v>5</v>
      </c>
      <c r="J102" t="s">
        <v>4</v>
      </c>
      <c r="M102" s="1">
        <v>6</v>
      </c>
      <c r="P102" s="3"/>
      <c r="R102" s="137"/>
    </row>
    <row r="103" spans="1:18">
      <c r="A103" t="s">
        <v>1644</v>
      </c>
      <c r="C103" s="1">
        <v>5</v>
      </c>
      <c r="E103" t="s">
        <v>27</v>
      </c>
      <c r="H103" s="1">
        <v>5</v>
      </c>
      <c r="J103" t="s">
        <v>23</v>
      </c>
      <c r="M103" s="1">
        <v>6</v>
      </c>
      <c r="P103" s="3"/>
      <c r="R103" s="137"/>
    </row>
    <row r="104" spans="1:18">
      <c r="A104" t="s">
        <v>17</v>
      </c>
      <c r="C104" s="1">
        <v>4</v>
      </c>
      <c r="E104" t="s">
        <v>29</v>
      </c>
      <c r="H104" s="1">
        <v>5</v>
      </c>
      <c r="J104" t="s">
        <v>155</v>
      </c>
      <c r="M104" s="1">
        <v>6</v>
      </c>
      <c r="P104" s="60"/>
      <c r="R104" s="137"/>
    </row>
    <row r="105" spans="1:18">
      <c r="A105" t="s">
        <v>141</v>
      </c>
      <c r="C105" s="1">
        <v>4</v>
      </c>
      <c r="E105" t="s">
        <v>37</v>
      </c>
      <c r="H105" s="1">
        <v>5</v>
      </c>
      <c r="J105" t="s">
        <v>31</v>
      </c>
      <c r="M105" s="1">
        <v>5</v>
      </c>
      <c r="P105" s="3"/>
      <c r="R105" s="137"/>
    </row>
    <row r="106" spans="1:18">
      <c r="A106" t="s">
        <v>25</v>
      </c>
      <c r="C106" s="1">
        <v>4</v>
      </c>
      <c r="E106" t="s">
        <v>143</v>
      </c>
      <c r="H106" s="1">
        <v>5</v>
      </c>
      <c r="J106" t="s">
        <v>33</v>
      </c>
      <c r="M106" s="1">
        <v>5</v>
      </c>
      <c r="P106" s="3"/>
      <c r="R106" s="137"/>
    </row>
    <row r="107" spans="1:18">
      <c r="A107" t="s">
        <v>1661</v>
      </c>
      <c r="C107" s="1">
        <v>4</v>
      </c>
      <c r="E107" t="s">
        <v>155</v>
      </c>
      <c r="H107" s="1">
        <v>5</v>
      </c>
      <c r="J107" t="s">
        <v>1662</v>
      </c>
      <c r="M107" s="1">
        <v>5</v>
      </c>
    </row>
    <row r="108" spans="1:18">
      <c r="A108" t="s">
        <v>790</v>
      </c>
      <c r="C108" s="1">
        <v>4</v>
      </c>
      <c r="E108" t="s">
        <v>753</v>
      </c>
      <c r="H108" s="1">
        <v>5</v>
      </c>
      <c r="J108" t="s">
        <v>39</v>
      </c>
      <c r="M108" s="1">
        <v>5</v>
      </c>
    </row>
    <row r="109" spans="1:18">
      <c r="A109" t="s">
        <v>2007</v>
      </c>
      <c r="C109" s="1">
        <v>4</v>
      </c>
      <c r="E109" t="s">
        <v>178</v>
      </c>
      <c r="H109" s="1">
        <v>4</v>
      </c>
      <c r="J109" t="s">
        <v>15</v>
      </c>
      <c r="M109" s="1">
        <v>4</v>
      </c>
    </row>
    <row r="110" spans="1:18">
      <c r="A110" t="s">
        <v>156</v>
      </c>
      <c r="C110" s="1">
        <v>3</v>
      </c>
      <c r="E110" t="s">
        <v>9</v>
      </c>
      <c r="H110" s="1">
        <v>4</v>
      </c>
      <c r="J110" t="s">
        <v>17</v>
      </c>
      <c r="M110" s="1">
        <v>3</v>
      </c>
    </row>
    <row r="111" spans="1:18">
      <c r="A111" t="s">
        <v>771</v>
      </c>
      <c r="C111" s="1">
        <v>3</v>
      </c>
      <c r="E111" t="s">
        <v>25</v>
      </c>
      <c r="H111" s="1">
        <v>4</v>
      </c>
      <c r="J111" t="s">
        <v>162</v>
      </c>
      <c r="M111" s="1">
        <v>3</v>
      </c>
    </row>
    <row r="112" spans="1:18">
      <c r="A112" t="s">
        <v>11</v>
      </c>
      <c r="C112" s="1">
        <v>3</v>
      </c>
      <c r="E112" t="s">
        <v>33</v>
      </c>
      <c r="H112" s="1">
        <v>4</v>
      </c>
      <c r="J112" t="s">
        <v>764</v>
      </c>
      <c r="M112" s="1">
        <v>3</v>
      </c>
    </row>
    <row r="113" spans="1:13">
      <c r="A113" t="s">
        <v>783</v>
      </c>
      <c r="C113" s="1">
        <v>3</v>
      </c>
      <c r="E113" t="s">
        <v>6</v>
      </c>
      <c r="H113" s="1">
        <v>3</v>
      </c>
      <c r="J113" s="221" t="s">
        <v>37</v>
      </c>
      <c r="M113" s="1">
        <v>3</v>
      </c>
    </row>
    <row r="114" spans="1:13">
      <c r="A114" t="s">
        <v>744</v>
      </c>
      <c r="C114" s="1">
        <v>3</v>
      </c>
      <c r="E114" t="s">
        <v>153</v>
      </c>
      <c r="H114" s="1">
        <v>3</v>
      </c>
      <c r="J114" t="s">
        <v>9</v>
      </c>
      <c r="M114" s="1">
        <v>2</v>
      </c>
    </row>
    <row r="115" spans="1:13">
      <c r="A115" t="s">
        <v>779</v>
      </c>
      <c r="C115" s="1">
        <v>3</v>
      </c>
      <c r="E115" t="s">
        <v>1656</v>
      </c>
      <c r="H115" s="1">
        <v>3</v>
      </c>
      <c r="J115" t="s">
        <v>734</v>
      </c>
      <c r="M115" s="1">
        <v>2</v>
      </c>
    </row>
    <row r="116" spans="1:13">
      <c r="A116" t="s">
        <v>3374</v>
      </c>
      <c r="C116" s="1">
        <v>3</v>
      </c>
      <c r="E116" t="s">
        <v>733</v>
      </c>
      <c r="H116" s="1">
        <v>3</v>
      </c>
      <c r="J116" t="s">
        <v>738</v>
      </c>
      <c r="M116" s="1">
        <v>2</v>
      </c>
    </row>
    <row r="117" spans="1:13">
      <c r="A117" t="s">
        <v>2009</v>
      </c>
      <c r="C117" s="1">
        <v>2</v>
      </c>
      <c r="E117" t="s">
        <v>35</v>
      </c>
      <c r="H117" s="1">
        <v>3</v>
      </c>
      <c r="J117" t="s">
        <v>1660</v>
      </c>
      <c r="M117" s="1">
        <v>2</v>
      </c>
    </row>
    <row r="118" spans="1:13">
      <c r="A118" t="s">
        <v>178</v>
      </c>
      <c r="C118" s="1">
        <v>2</v>
      </c>
      <c r="E118" t="s">
        <v>1657</v>
      </c>
      <c r="H118" s="1">
        <v>2</v>
      </c>
      <c r="J118" t="s">
        <v>779</v>
      </c>
      <c r="M118" s="1">
        <v>2</v>
      </c>
    </row>
    <row r="119" spans="1:13">
      <c r="A119" t="s">
        <v>4</v>
      </c>
      <c r="C119" s="1">
        <v>2</v>
      </c>
      <c r="E119" t="s">
        <v>2006</v>
      </c>
      <c r="H119" s="1">
        <v>2</v>
      </c>
      <c r="J119" t="s">
        <v>749</v>
      </c>
      <c r="M119" s="1">
        <v>2</v>
      </c>
    </row>
    <row r="120" spans="1:13">
      <c r="A120" t="s">
        <v>762</v>
      </c>
      <c r="C120" s="1">
        <v>2</v>
      </c>
      <c r="E120" t="s">
        <v>796</v>
      </c>
      <c r="H120" s="1">
        <v>2</v>
      </c>
      <c r="J120" t="s">
        <v>158</v>
      </c>
      <c r="M120" s="1">
        <v>2</v>
      </c>
    </row>
    <row r="121" spans="1:13">
      <c r="A121" t="s">
        <v>778</v>
      </c>
      <c r="C121" s="1">
        <v>2</v>
      </c>
      <c r="E121" t="s">
        <v>21</v>
      </c>
      <c r="H121" s="1">
        <v>2</v>
      </c>
      <c r="J121" t="s">
        <v>733</v>
      </c>
      <c r="M121" s="1">
        <v>2</v>
      </c>
    </row>
    <row r="122" spans="1:13">
      <c r="A122" t="s">
        <v>142</v>
      </c>
      <c r="C122" s="1">
        <v>2</v>
      </c>
      <c r="E122" t="s">
        <v>1654</v>
      </c>
      <c r="H122" s="1">
        <v>2</v>
      </c>
      <c r="J122" t="s">
        <v>35</v>
      </c>
      <c r="M122" s="1">
        <v>2</v>
      </c>
    </row>
    <row r="123" spans="1:13">
      <c r="A123" t="s">
        <v>2028</v>
      </c>
      <c r="C123" s="1">
        <v>2</v>
      </c>
      <c r="E123" t="s">
        <v>156</v>
      </c>
      <c r="H123" s="1">
        <v>1</v>
      </c>
      <c r="J123" t="s">
        <v>2009</v>
      </c>
      <c r="M123" s="1">
        <v>1</v>
      </c>
    </row>
    <row r="124" spans="1:13">
      <c r="A124" t="s">
        <v>35</v>
      </c>
      <c r="C124" s="1">
        <v>2</v>
      </c>
      <c r="E124" t="s">
        <v>1</v>
      </c>
      <c r="H124" s="1">
        <v>1</v>
      </c>
      <c r="J124" t="s">
        <v>178</v>
      </c>
      <c r="M124" s="1">
        <v>1</v>
      </c>
    </row>
    <row r="125" spans="1:13">
      <c r="A125" t="s">
        <v>37</v>
      </c>
      <c r="C125" s="1">
        <v>2</v>
      </c>
      <c r="E125" t="s">
        <v>2008</v>
      </c>
      <c r="H125" s="1">
        <v>1</v>
      </c>
      <c r="J125" t="s">
        <v>1653</v>
      </c>
      <c r="M125" s="1">
        <v>1</v>
      </c>
    </row>
    <row r="126" spans="1:13">
      <c r="A126" t="s">
        <v>39</v>
      </c>
      <c r="C126" s="1">
        <v>2</v>
      </c>
      <c r="E126" t="s">
        <v>2022</v>
      </c>
      <c r="H126" s="1">
        <v>1</v>
      </c>
      <c r="J126" t="s">
        <v>6</v>
      </c>
      <c r="M126" s="1">
        <v>1</v>
      </c>
    </row>
    <row r="127" spans="1:13">
      <c r="A127" t="s">
        <v>1659</v>
      </c>
      <c r="C127" s="1">
        <v>2</v>
      </c>
      <c r="E127" t="s">
        <v>769</v>
      </c>
      <c r="H127" s="1">
        <v>1</v>
      </c>
      <c r="J127" t="s">
        <v>153</v>
      </c>
      <c r="M127" s="1">
        <v>1</v>
      </c>
    </row>
    <row r="128" spans="1:13">
      <c r="A128" t="s">
        <v>753</v>
      </c>
      <c r="C128" s="1">
        <v>2</v>
      </c>
      <c r="E128" t="s">
        <v>4</v>
      </c>
      <c r="H128" s="1">
        <v>1</v>
      </c>
      <c r="J128" t="s">
        <v>728</v>
      </c>
      <c r="M128" s="1">
        <v>1</v>
      </c>
    </row>
    <row r="129" spans="1:13">
      <c r="A129" t="s">
        <v>2002</v>
      </c>
      <c r="C129" s="1">
        <v>2</v>
      </c>
      <c r="E129" t="s">
        <v>788</v>
      </c>
      <c r="H129" s="1">
        <v>1</v>
      </c>
      <c r="J129" t="s">
        <v>783</v>
      </c>
      <c r="M129" s="1">
        <v>1</v>
      </c>
    </row>
    <row r="130" spans="1:13">
      <c r="A130" t="s">
        <v>1</v>
      </c>
      <c r="C130" s="1">
        <v>2</v>
      </c>
      <c r="E130" t="s">
        <v>728</v>
      </c>
      <c r="H130" s="1">
        <v>1</v>
      </c>
      <c r="J130" t="s">
        <v>13</v>
      </c>
      <c r="M130" s="1">
        <v>1</v>
      </c>
    </row>
    <row r="131" spans="1:13">
      <c r="A131" t="s">
        <v>1653</v>
      </c>
      <c r="C131" s="1">
        <v>1</v>
      </c>
      <c r="E131" t="s">
        <v>783</v>
      </c>
      <c r="H131" s="1">
        <v>1</v>
      </c>
      <c r="J131" t="s">
        <v>757</v>
      </c>
      <c r="M131" s="1">
        <v>1</v>
      </c>
    </row>
    <row r="132" spans="1:13">
      <c r="A132" t="s">
        <v>6</v>
      </c>
      <c r="C132" s="1">
        <v>1</v>
      </c>
      <c r="E132" t="s">
        <v>13</v>
      </c>
      <c r="H132" s="1">
        <v>1</v>
      </c>
      <c r="J132" t="s">
        <v>19</v>
      </c>
      <c r="M132" s="1">
        <v>1</v>
      </c>
    </row>
    <row r="133" spans="1:13">
      <c r="A133" t="s">
        <v>2003</v>
      </c>
      <c r="C133" s="1">
        <v>1</v>
      </c>
      <c r="E133" t="s">
        <v>744</v>
      </c>
      <c r="H133" s="1">
        <v>1</v>
      </c>
      <c r="J133" t="s">
        <v>141</v>
      </c>
      <c r="M133" s="1">
        <v>1</v>
      </c>
    </row>
    <row r="134" spans="1:13">
      <c r="A134" t="s">
        <v>13</v>
      </c>
      <c r="C134" s="1">
        <v>1</v>
      </c>
      <c r="E134" t="s">
        <v>757</v>
      </c>
      <c r="H134" s="1">
        <v>1</v>
      </c>
      <c r="J134" t="s">
        <v>1644</v>
      </c>
      <c r="M134" s="1">
        <v>1</v>
      </c>
    </row>
    <row r="135" spans="1:13">
      <c r="A135" t="s">
        <v>734</v>
      </c>
      <c r="C135" s="1">
        <v>1</v>
      </c>
      <c r="E135" t="s">
        <v>800</v>
      </c>
      <c r="H135" s="1">
        <v>1</v>
      </c>
      <c r="J135" t="s">
        <v>762</v>
      </c>
      <c r="M135" s="1">
        <v>1</v>
      </c>
    </row>
    <row r="136" spans="1:13">
      <c r="A136" t="s">
        <v>15</v>
      </c>
      <c r="C136" s="1">
        <v>1</v>
      </c>
      <c r="E136" t="s">
        <v>1645</v>
      </c>
      <c r="H136" s="1">
        <v>1</v>
      </c>
      <c r="J136" t="s">
        <v>1661</v>
      </c>
      <c r="M136" s="1">
        <v>1</v>
      </c>
    </row>
    <row r="137" spans="1:13">
      <c r="A137" t="s">
        <v>757</v>
      </c>
      <c r="C137" s="1">
        <v>1</v>
      </c>
      <c r="E137" t="s">
        <v>2026</v>
      </c>
      <c r="H137" s="1">
        <v>1</v>
      </c>
      <c r="J137" t="s">
        <v>142</v>
      </c>
      <c r="M137" s="1">
        <v>1</v>
      </c>
    </row>
    <row r="138" spans="1:13">
      <c r="A138" t="s">
        <v>796</v>
      </c>
      <c r="C138" s="1">
        <v>1</v>
      </c>
      <c r="E138" t="s">
        <v>763</v>
      </c>
      <c r="H138" s="1">
        <v>1</v>
      </c>
      <c r="J138" t="s">
        <v>748</v>
      </c>
      <c r="M138" s="1">
        <v>1</v>
      </c>
    </row>
    <row r="139" spans="1:13">
      <c r="A139" t="s">
        <v>763</v>
      </c>
      <c r="C139" s="1">
        <v>1</v>
      </c>
      <c r="E139" t="s">
        <v>23</v>
      </c>
      <c r="H139" s="1">
        <v>1</v>
      </c>
      <c r="J139" t="s">
        <v>790</v>
      </c>
      <c r="M139" s="1">
        <v>1</v>
      </c>
    </row>
    <row r="140" spans="1:13">
      <c r="A140" t="s">
        <v>23</v>
      </c>
      <c r="C140" s="1">
        <v>1</v>
      </c>
      <c r="E140" t="s">
        <v>746</v>
      </c>
      <c r="H140" s="1">
        <v>1</v>
      </c>
      <c r="J140" t="s">
        <v>143</v>
      </c>
      <c r="M140" s="1">
        <v>1</v>
      </c>
    </row>
    <row r="141" spans="1:13">
      <c r="A141" t="s">
        <v>154</v>
      </c>
      <c r="C141" s="1">
        <v>1</v>
      </c>
      <c r="E141" t="s">
        <v>778</v>
      </c>
      <c r="H141" s="1">
        <v>1</v>
      </c>
      <c r="J141" t="s">
        <v>753</v>
      </c>
      <c r="M141" s="1">
        <v>1</v>
      </c>
    </row>
    <row r="142" spans="1:13">
      <c r="A142" t="s">
        <v>1660</v>
      </c>
      <c r="C142" s="1">
        <v>1</v>
      </c>
      <c r="E142" t="s">
        <v>142</v>
      </c>
      <c r="H142" s="1">
        <v>1</v>
      </c>
      <c r="J142" t="s">
        <v>2007</v>
      </c>
      <c r="M142" s="1">
        <v>1</v>
      </c>
    </row>
    <row r="143" spans="1:13">
      <c r="A143" t="s">
        <v>2049</v>
      </c>
      <c r="C143" s="1">
        <v>1</v>
      </c>
      <c r="E143" t="s">
        <v>748</v>
      </c>
      <c r="H143" s="1">
        <v>1</v>
      </c>
    </row>
    <row r="144" spans="1:13">
      <c r="A144" t="s">
        <v>158</v>
      </c>
      <c r="C144" s="1">
        <v>1</v>
      </c>
      <c r="E144" t="s">
        <v>755</v>
      </c>
      <c r="H144" s="1">
        <v>1</v>
      </c>
      <c r="M144" s="10">
        <f>SUM(M94:M142)</f>
        <v>158</v>
      </c>
    </row>
    <row r="145" spans="1:8">
      <c r="A145" t="s">
        <v>733</v>
      </c>
      <c r="C145" s="1">
        <v>1</v>
      </c>
      <c r="E145" t="s">
        <v>782</v>
      </c>
      <c r="H145" s="1">
        <v>1</v>
      </c>
    </row>
    <row r="146" spans="1:8">
      <c r="A146" t="s">
        <v>755</v>
      </c>
      <c r="C146" s="1">
        <v>1</v>
      </c>
      <c r="E146" t="s">
        <v>1662</v>
      </c>
      <c r="H146" s="1">
        <v>1</v>
      </c>
    </row>
    <row r="147" spans="1:8">
      <c r="A147" t="s">
        <v>1662</v>
      </c>
      <c r="C147" s="1">
        <v>1</v>
      </c>
      <c r="E147" t="s">
        <v>39</v>
      </c>
      <c r="H147" s="1">
        <v>1</v>
      </c>
    </row>
    <row r="148" spans="1:8">
      <c r="A148" t="s">
        <v>155</v>
      </c>
      <c r="C148" s="1">
        <v>1</v>
      </c>
      <c r="E148" t="s">
        <v>144</v>
      </c>
      <c r="H148" s="1">
        <v>1</v>
      </c>
    </row>
    <row r="149" spans="1:8">
      <c r="A149" t="s">
        <v>1658</v>
      </c>
      <c r="C149" s="1">
        <v>1</v>
      </c>
    </row>
    <row r="150" spans="1:8">
      <c r="A150" t="s">
        <v>2052</v>
      </c>
      <c r="C150" s="1">
        <v>1</v>
      </c>
      <c r="H150" s="10">
        <f>SUM(H94:H148)</f>
        <v>161</v>
      </c>
    </row>
    <row r="151" spans="1:8">
      <c r="A151" t="s">
        <v>3364</v>
      </c>
      <c r="C151" s="1">
        <v>1</v>
      </c>
    </row>
    <row r="152" spans="1:8">
      <c r="A152" t="s">
        <v>3382</v>
      </c>
      <c r="C152" s="1">
        <v>1</v>
      </c>
    </row>
    <row r="153" spans="1:8">
      <c r="A153" t="s">
        <v>2017</v>
      </c>
      <c r="C153" s="1">
        <v>1</v>
      </c>
    </row>
    <row r="154" spans="1:8">
      <c r="A154" t="s">
        <v>2022</v>
      </c>
      <c r="C154" s="1">
        <v>1</v>
      </c>
    </row>
    <row r="155" spans="1:8">
      <c r="A155" t="s">
        <v>1655</v>
      </c>
      <c r="C155" s="1">
        <v>1</v>
      </c>
    </row>
    <row r="157" spans="1:8">
      <c r="C157" s="10">
        <f>SUM(C90:C155)</f>
        <v>186</v>
      </c>
    </row>
  </sheetData>
  <sortState xmlns:xlrd2="http://schemas.microsoft.com/office/spreadsheetml/2017/richdata2" ref="A94:C155">
    <sortCondition descending="1" ref="C94:C155"/>
    <sortCondition ref="B94:B15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39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1946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2504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2502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2501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7" t="s">
        <v>2007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69"/>
      <c r="J191" s="75">
        <v>28220.950000000012</v>
      </c>
      <c r="K191" s="243" t="s">
        <v>3</v>
      </c>
      <c r="L191" s="385" t="s">
        <v>2504</v>
      </c>
      <c r="N191" s="75">
        <v>28749.500000000004</v>
      </c>
      <c r="O191" s="243" t="s">
        <v>3</v>
      </c>
      <c r="P191" s="387" t="s">
        <v>2005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763</v>
      </c>
      <c r="M192" s="368"/>
      <c r="N192" s="251">
        <v>26256.550000000003</v>
      </c>
      <c r="O192" s="371" t="s">
        <v>5</v>
      </c>
      <c r="P192" s="385" t="s">
        <v>764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2017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2008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2010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2001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69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69"/>
      <c r="I203" s="368"/>
      <c r="J203" s="251">
        <v>25166.500000000004</v>
      </c>
      <c r="K203" s="371" t="s">
        <v>26</v>
      </c>
      <c r="L203" s="150" t="s">
        <v>769</v>
      </c>
      <c r="M203" s="372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2503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1641</v>
      </c>
      <c r="N205" s="75">
        <v>0</v>
      </c>
      <c r="O205" s="243" t="s">
        <v>30</v>
      </c>
      <c r="P205" s="41" t="s">
        <v>2009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2006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2003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2002</v>
      </c>
      <c r="Q211" s="3"/>
      <c r="S211" s="75">
        <v>21249.95</v>
      </c>
    </row>
    <row r="212" spans="1:25" ht="15.75">
      <c r="A212" s="39" t="s">
        <v>2509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3147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1830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7" t="s">
        <v>2156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7" t="s">
        <v>2026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399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402" t="s">
        <v>2017</v>
      </c>
      <c r="R220" s="247"/>
      <c r="S220" s="152"/>
      <c r="T220" s="75">
        <v>27538.399999999991</v>
      </c>
      <c r="U220" s="243" t="s">
        <v>3</v>
      </c>
      <c r="V220" s="387" t="s">
        <v>2022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400"/>
      <c r="I221" s="155"/>
      <c r="J221" s="251">
        <v>29623.350000000006</v>
      </c>
      <c r="K221" s="249" t="s">
        <v>5</v>
      </c>
      <c r="L221" s="161" t="s">
        <v>2005</v>
      </c>
      <c r="M221" s="155"/>
      <c r="N221" s="368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3" t="s">
        <v>4496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2007</v>
      </c>
      <c r="M222" s="39"/>
      <c r="O222" s="75">
        <v>27849.750000000011</v>
      </c>
      <c r="P222" s="243" t="s">
        <v>7</v>
      </c>
      <c r="Q222" s="41" t="s">
        <v>2001</v>
      </c>
      <c r="R222" s="40"/>
      <c r="S222" s="39"/>
      <c r="T222" s="373">
        <v>25952.099999999988</v>
      </c>
      <c r="U222" s="243" t="s">
        <v>7</v>
      </c>
      <c r="V222" s="41" t="s">
        <v>2028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2024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2027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2029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2008</v>
      </c>
      <c r="R226" s="40"/>
      <c r="S226" s="39"/>
      <c r="T226" s="75">
        <v>24022.300000000003</v>
      </c>
      <c r="U226" s="243" t="s">
        <v>14</v>
      </c>
      <c r="V226" s="41" t="s">
        <v>2049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2023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2009</v>
      </c>
      <c r="R228" s="40"/>
      <c r="S228" s="39"/>
      <c r="T228" s="75">
        <v>23432.200000000008</v>
      </c>
      <c r="U228" s="243" t="s">
        <v>18</v>
      </c>
      <c r="V228" s="41" t="s">
        <v>2052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2051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2010</v>
      </c>
      <c r="R230" s="40"/>
      <c r="S230" s="39"/>
      <c r="T230" s="75">
        <v>22486.400000000001</v>
      </c>
      <c r="U230" s="243" t="s">
        <v>22</v>
      </c>
      <c r="V230" s="41" t="s">
        <v>2025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399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763</v>
      </c>
      <c r="H232" s="399"/>
      <c r="I232" s="155"/>
      <c r="J232" s="251">
        <v>22110.3</v>
      </c>
      <c r="K232" s="249" t="s">
        <v>26</v>
      </c>
      <c r="L232" s="164" t="s">
        <v>782</v>
      </c>
      <c r="M232" s="155"/>
      <c r="N232" s="368"/>
      <c r="O232" s="248">
        <v>20145.149999999987</v>
      </c>
      <c r="P232" s="243" t="s">
        <v>26</v>
      </c>
      <c r="Q232" s="41" t="s">
        <v>2006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2102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2099</v>
      </c>
      <c r="H234" s="250"/>
      <c r="I234" s="39"/>
      <c r="J234" s="75">
        <v>0</v>
      </c>
      <c r="K234" s="243" t="s">
        <v>30</v>
      </c>
      <c r="L234" s="150" t="s">
        <v>2101</v>
      </c>
      <c r="M234" s="39"/>
      <c r="O234" s="75">
        <v>0</v>
      </c>
      <c r="P234" s="245" t="s">
        <v>30</v>
      </c>
      <c r="Q234" s="449" t="s">
        <v>2002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2098</v>
      </c>
      <c r="H235" s="250"/>
      <c r="I235" s="39"/>
      <c r="J235" s="75">
        <v>0</v>
      </c>
      <c r="K235" s="243" t="s">
        <v>32</v>
      </c>
      <c r="L235" s="150" t="s">
        <v>2100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401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3146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4144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2758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7" t="s">
        <v>3377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2009</v>
      </c>
      <c r="E252" s="42"/>
      <c r="F252" s="42"/>
      <c r="G252" s="42"/>
      <c r="H252" s="42"/>
      <c r="I252" s="42"/>
      <c r="J252" s="42"/>
      <c r="K252" s="42"/>
      <c r="L252" s="3" t="s">
        <v>1981</v>
      </c>
      <c r="M252" s="3" t="s">
        <v>1975</v>
      </c>
      <c r="P252" t="s">
        <v>2759</v>
      </c>
    </row>
    <row r="253" spans="1:19" ht="16.5">
      <c r="A253" s="42"/>
      <c r="B253" s="450" t="s">
        <v>1657</v>
      </c>
      <c r="E253" s="42"/>
      <c r="F253" s="42"/>
      <c r="G253" s="42"/>
      <c r="H253" s="42"/>
      <c r="I253" s="42"/>
      <c r="J253" s="42"/>
      <c r="K253" s="3" t="s">
        <v>1978</v>
      </c>
      <c r="L253" s="3" t="s">
        <v>1977</v>
      </c>
      <c r="M253" s="3" t="s">
        <v>1974</v>
      </c>
      <c r="P253" t="s">
        <v>2760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1947</v>
      </c>
      <c r="L254" s="3" t="s">
        <v>1962</v>
      </c>
      <c r="M254" s="3" t="s">
        <v>1952</v>
      </c>
      <c r="P254" t="s">
        <v>2761</v>
      </c>
    </row>
    <row r="255" spans="1:19" ht="16.5">
      <c r="A255" s="42"/>
      <c r="B255" s="190" t="s">
        <v>2002</v>
      </c>
      <c r="E255" s="42"/>
      <c r="F255" s="42"/>
      <c r="G255" s="42"/>
      <c r="H255" s="42"/>
      <c r="I255" s="42"/>
      <c r="J255" s="42"/>
      <c r="K255" s="42"/>
      <c r="L255" s="3" t="s">
        <v>2507</v>
      </c>
      <c r="M255" s="3" t="s">
        <v>1981</v>
      </c>
      <c r="P255" t="s">
        <v>2762</v>
      </c>
    </row>
    <row r="256" spans="1:19" ht="16.5">
      <c r="A256" s="42"/>
      <c r="B256" s="450" t="s">
        <v>1652</v>
      </c>
      <c r="E256" s="42"/>
      <c r="F256" s="42"/>
      <c r="G256" s="42"/>
      <c r="H256" s="42"/>
      <c r="I256" s="42"/>
      <c r="J256" s="42"/>
      <c r="K256" s="3" t="s">
        <v>1974</v>
      </c>
      <c r="L256" s="3" t="s">
        <v>1980</v>
      </c>
      <c r="M256" s="181" t="s">
        <v>1967</v>
      </c>
      <c r="P256" t="s">
        <v>2763</v>
      </c>
    </row>
    <row r="257" spans="1:16" ht="16.5">
      <c r="A257" s="42"/>
      <c r="B257" s="450" t="s">
        <v>1647</v>
      </c>
      <c r="E257" s="42"/>
      <c r="F257" s="42"/>
      <c r="G257" s="42"/>
      <c r="H257" s="42"/>
      <c r="I257" s="42"/>
      <c r="J257" s="42"/>
      <c r="K257" s="181" t="s">
        <v>1967</v>
      </c>
      <c r="L257" s="181" t="s">
        <v>1959</v>
      </c>
      <c r="M257" s="181" t="s">
        <v>1599</v>
      </c>
      <c r="P257" t="s">
        <v>2764</v>
      </c>
    </row>
    <row r="258" spans="1:16" ht="16.5">
      <c r="A258" s="42"/>
      <c r="B258" s="487" t="s">
        <v>3366</v>
      </c>
      <c r="E258" s="42"/>
      <c r="F258" s="42"/>
      <c r="G258" s="42"/>
      <c r="H258" s="42"/>
      <c r="I258" s="42"/>
      <c r="J258" s="42"/>
      <c r="K258" s="488"/>
      <c r="L258" s="488"/>
      <c r="M258" s="488"/>
      <c r="P258" t="s">
        <v>2765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1948</v>
      </c>
      <c r="L259" s="3" t="s">
        <v>2506</v>
      </c>
      <c r="M259" s="216" t="s">
        <v>1982</v>
      </c>
      <c r="P259" t="s">
        <v>2766</v>
      </c>
    </row>
    <row r="260" spans="1:16" ht="16.5">
      <c r="A260" s="42"/>
      <c r="B260" s="190" t="s">
        <v>2008</v>
      </c>
      <c r="E260" s="42"/>
      <c r="F260" s="42"/>
      <c r="G260" s="42"/>
      <c r="H260" s="42"/>
      <c r="I260" s="42"/>
      <c r="J260" s="42"/>
      <c r="K260" s="42"/>
      <c r="L260" s="3" t="s">
        <v>1972</v>
      </c>
      <c r="M260" s="3" t="s">
        <v>1973</v>
      </c>
      <c r="N260" s="42"/>
      <c r="P260" t="s">
        <v>3145</v>
      </c>
    </row>
    <row r="261" spans="1:16" ht="16.5">
      <c r="A261" s="42"/>
      <c r="B261" s="452" t="s">
        <v>2022</v>
      </c>
      <c r="E261" s="42"/>
      <c r="F261" s="42"/>
      <c r="G261" s="42"/>
      <c r="H261" s="42"/>
      <c r="I261" s="42"/>
      <c r="J261" s="42"/>
      <c r="K261" s="42"/>
      <c r="L261" s="42"/>
      <c r="M261" s="181" t="s">
        <v>4133</v>
      </c>
    </row>
    <row r="262" spans="1:16" ht="16.5">
      <c r="A262" s="42"/>
      <c r="B262" s="487" t="s">
        <v>3385</v>
      </c>
      <c r="E262" s="42"/>
      <c r="F262" s="42"/>
      <c r="G262" s="42"/>
      <c r="H262" s="42"/>
      <c r="I262" s="42"/>
      <c r="J262" s="42"/>
      <c r="K262" s="42"/>
      <c r="L262" s="42"/>
      <c r="M262" s="488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1949</v>
      </c>
      <c r="L264" s="216" t="s">
        <v>1948</v>
      </c>
      <c r="M264" s="42"/>
      <c r="N264" s="42"/>
    </row>
    <row r="265" spans="1:16" ht="16.5">
      <c r="A265" s="42"/>
      <c r="B265" s="451" t="s">
        <v>1653</v>
      </c>
      <c r="E265" s="42"/>
      <c r="F265" s="42"/>
      <c r="G265" s="42"/>
      <c r="H265" s="42"/>
      <c r="I265" s="42"/>
      <c r="J265" s="42"/>
      <c r="K265" s="181" t="s">
        <v>1968</v>
      </c>
      <c r="L265" s="181" t="s">
        <v>1961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1950</v>
      </c>
      <c r="L266" s="216" t="s">
        <v>1586</v>
      </c>
      <c r="M266" s="3" t="s">
        <v>1965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1952</v>
      </c>
      <c r="L267" s="216" t="s">
        <v>1960</v>
      </c>
      <c r="M267" s="42"/>
      <c r="N267" s="42"/>
    </row>
    <row r="268" spans="1:16" ht="16.5">
      <c r="A268" s="42"/>
      <c r="B268" s="452" t="s">
        <v>2052</v>
      </c>
      <c r="E268" s="42"/>
      <c r="F268" s="42"/>
      <c r="G268" s="42"/>
      <c r="H268" s="42"/>
      <c r="I268" s="42"/>
      <c r="J268" s="42"/>
      <c r="K268" s="42"/>
      <c r="L268" s="42"/>
      <c r="M268" s="3" t="s">
        <v>4141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1951</v>
      </c>
      <c r="L269" s="3" t="s">
        <v>1974</v>
      </c>
      <c r="M269" s="3" t="s">
        <v>1976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2005</v>
      </c>
      <c r="E271" s="42"/>
      <c r="F271" s="42"/>
      <c r="G271" s="42"/>
      <c r="H271" s="42"/>
      <c r="I271" s="42"/>
      <c r="J271" s="42"/>
      <c r="K271" s="42"/>
      <c r="L271" s="181" t="s">
        <v>1957</v>
      </c>
      <c r="M271" s="181" t="s">
        <v>1950</v>
      </c>
    </row>
    <row r="272" spans="1:16" ht="16.5">
      <c r="A272" s="42"/>
      <c r="B272" s="487" t="s">
        <v>3367</v>
      </c>
      <c r="E272" s="42"/>
      <c r="F272" s="42"/>
      <c r="G272" s="42"/>
      <c r="H272" s="42"/>
      <c r="I272" s="42"/>
      <c r="J272" s="42"/>
      <c r="K272" s="42"/>
      <c r="L272" s="488"/>
      <c r="M272" s="488"/>
      <c r="P272" s="487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2" t="s">
        <v>2023</v>
      </c>
      <c r="E274" s="42"/>
      <c r="F274" s="42"/>
      <c r="G274" s="42"/>
      <c r="H274" s="42"/>
      <c r="I274" s="42"/>
      <c r="J274" s="42"/>
      <c r="K274" s="42"/>
      <c r="L274" s="42"/>
      <c r="M274" s="3" t="s">
        <v>4140</v>
      </c>
    </row>
    <row r="275" spans="1:16" ht="16.5">
      <c r="A275" s="42"/>
      <c r="B275" s="487" t="s">
        <v>3370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7"/>
    </row>
    <row r="276" spans="1:16" ht="16.5">
      <c r="A276" s="42"/>
      <c r="B276" s="487" t="s">
        <v>3384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7"/>
    </row>
    <row r="277" spans="1:16" ht="16.5">
      <c r="A277" s="42"/>
      <c r="B277" s="190" t="s">
        <v>2003</v>
      </c>
      <c r="E277" s="42"/>
      <c r="F277" s="42"/>
      <c r="G277" s="42"/>
      <c r="H277" s="42"/>
      <c r="I277" s="42"/>
      <c r="J277" s="42"/>
      <c r="K277" s="42"/>
      <c r="L277" s="3" t="s">
        <v>1983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2017</v>
      </c>
      <c r="E280" s="42"/>
      <c r="F280" s="42"/>
      <c r="G280" s="42"/>
      <c r="H280" s="42"/>
      <c r="I280" s="42"/>
      <c r="J280" s="42"/>
      <c r="K280" s="42"/>
      <c r="L280" s="3" t="s">
        <v>1971</v>
      </c>
      <c r="M280" s="181" t="s">
        <v>1957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87" t="s">
        <v>3368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2" t="s">
        <v>2024</v>
      </c>
      <c r="E283" s="42"/>
      <c r="F283" s="42"/>
      <c r="G283" s="42"/>
      <c r="H283" s="42"/>
      <c r="I283" s="42"/>
      <c r="J283" s="42"/>
      <c r="K283" s="42"/>
      <c r="L283" s="42"/>
      <c r="M283" s="3" t="s">
        <v>4136</v>
      </c>
    </row>
    <row r="284" spans="1:16" ht="16.5">
      <c r="A284" s="42"/>
      <c r="B284" s="450" t="s">
        <v>1655</v>
      </c>
      <c r="E284" s="42"/>
      <c r="F284" s="42"/>
      <c r="G284" s="42"/>
      <c r="H284" s="42"/>
      <c r="I284" s="42"/>
      <c r="J284" s="42"/>
      <c r="K284" s="3" t="s">
        <v>1975</v>
      </c>
      <c r="L284" s="3" t="s">
        <v>1975</v>
      </c>
      <c r="M284" s="181" t="s">
        <v>1968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1952</v>
      </c>
      <c r="M285" s="216" t="s">
        <v>1960</v>
      </c>
    </row>
    <row r="286" spans="1:16" ht="16.5">
      <c r="A286" s="42"/>
      <c r="B286" s="190" t="s">
        <v>2010</v>
      </c>
      <c r="E286" s="42"/>
      <c r="F286" s="42"/>
      <c r="G286" s="42"/>
      <c r="H286" s="42"/>
      <c r="I286" s="42"/>
      <c r="J286" s="42"/>
      <c r="K286" s="42"/>
      <c r="L286" s="3" t="s">
        <v>1973</v>
      </c>
      <c r="M286" s="3" t="s">
        <v>1977</v>
      </c>
    </row>
    <row r="287" spans="1:16" ht="16.5">
      <c r="A287" s="42"/>
      <c r="B287" s="487" t="s">
        <v>3378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1953</v>
      </c>
      <c r="L289" s="3" t="s">
        <v>1953</v>
      </c>
      <c r="M289" s="3" t="s">
        <v>1958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1954</v>
      </c>
      <c r="L290" s="3" t="s">
        <v>1965</v>
      </c>
      <c r="M290" s="3" t="s">
        <v>1949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1955</v>
      </c>
      <c r="L292" s="3" t="s">
        <v>1602</v>
      </c>
      <c r="M292" s="3" t="s">
        <v>1589</v>
      </c>
    </row>
    <row r="293" spans="1:16" ht="16.5">
      <c r="A293" s="42"/>
      <c r="B293" s="487" t="s">
        <v>3393</v>
      </c>
      <c r="E293" s="122"/>
      <c r="F293" s="122"/>
      <c r="G293" s="122"/>
      <c r="H293" s="122"/>
      <c r="I293" s="489"/>
      <c r="J293" s="489"/>
      <c r="K293" s="488"/>
      <c r="L293" s="122"/>
      <c r="M293" s="122"/>
    </row>
    <row r="294" spans="1:16" ht="16.5">
      <c r="A294" s="42"/>
      <c r="B294" s="190" t="s">
        <v>2006</v>
      </c>
      <c r="E294" s="42"/>
      <c r="F294" s="42"/>
      <c r="G294" s="42"/>
      <c r="H294" s="42"/>
      <c r="I294" s="42"/>
      <c r="J294" s="42"/>
      <c r="K294" s="42"/>
      <c r="L294" s="3" t="s">
        <v>1982</v>
      </c>
      <c r="M294" s="3" t="s">
        <v>1979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1955</v>
      </c>
    </row>
    <row r="299" spans="1:16" ht="16.5">
      <c r="A299" s="42"/>
      <c r="B299" s="487" t="s">
        <v>3372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7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1956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87" t="s">
        <v>3397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7"/>
    </row>
    <row r="303" spans="1:16" ht="16.5">
      <c r="A303" s="42"/>
      <c r="B303" s="487" t="s">
        <v>3375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7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1957</v>
      </c>
      <c r="L304" s="216" t="s">
        <v>1951</v>
      </c>
      <c r="M304" s="42"/>
      <c r="N304" s="42"/>
    </row>
    <row r="305" spans="1:16" ht="16.5">
      <c r="A305" s="42"/>
      <c r="B305" s="450" t="s">
        <v>1643</v>
      </c>
      <c r="E305" s="42"/>
      <c r="F305" s="42"/>
      <c r="G305" s="42"/>
      <c r="H305" s="42"/>
      <c r="I305" s="42"/>
      <c r="J305" s="42"/>
      <c r="K305" s="3" t="s">
        <v>1984</v>
      </c>
      <c r="L305" s="3" t="s">
        <v>2505</v>
      </c>
      <c r="M305" s="3" t="s">
        <v>1980</v>
      </c>
    </row>
    <row r="306" spans="1:16" ht="16.5">
      <c r="A306" s="42"/>
      <c r="B306" s="487" t="s">
        <v>3371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2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2"/>
    </row>
    <row r="308" spans="1:16" ht="16.5">
      <c r="A308" s="42"/>
      <c r="B308" s="452" t="s">
        <v>4496</v>
      </c>
      <c r="E308" s="42"/>
      <c r="F308" s="42"/>
      <c r="G308" s="42"/>
      <c r="H308" s="42"/>
      <c r="I308" s="42"/>
      <c r="J308" s="42"/>
      <c r="K308" s="42"/>
      <c r="L308" s="42"/>
      <c r="M308" s="181" t="s">
        <v>4134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87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2" t="s">
        <v>3364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7"/>
    </row>
    <row r="313" spans="1:16" ht="16.5">
      <c r="A313" s="42"/>
      <c r="B313" s="452" t="s">
        <v>2025</v>
      </c>
      <c r="E313" s="42"/>
      <c r="F313" s="42"/>
      <c r="G313" s="42"/>
      <c r="H313" s="42"/>
      <c r="I313" s="42"/>
      <c r="J313" s="42"/>
      <c r="K313" s="42"/>
      <c r="L313" s="42"/>
      <c r="M313" s="3" t="s">
        <v>4143</v>
      </c>
      <c r="P313" s="487"/>
    </row>
    <row r="314" spans="1:16" ht="16.5">
      <c r="A314" s="42"/>
      <c r="B314" s="450" t="s">
        <v>1645</v>
      </c>
      <c r="E314" s="42"/>
      <c r="F314" s="42"/>
      <c r="G314" s="42"/>
      <c r="H314" s="42"/>
      <c r="I314" s="42"/>
      <c r="J314" s="42"/>
      <c r="K314" s="3" t="s">
        <v>1977</v>
      </c>
      <c r="L314" s="3" t="s">
        <v>1979</v>
      </c>
      <c r="M314" s="42"/>
      <c r="N314" s="42"/>
    </row>
    <row r="315" spans="1:16" ht="16.5">
      <c r="A315" s="42"/>
      <c r="B315" s="487" t="s">
        <v>3374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2" t="s">
        <v>2026</v>
      </c>
      <c r="E316" s="42"/>
      <c r="F316" s="42"/>
      <c r="G316" s="42"/>
      <c r="H316" s="42"/>
      <c r="I316" s="42"/>
      <c r="J316" s="42"/>
      <c r="K316" s="42"/>
      <c r="L316" s="42"/>
      <c r="M316" s="181" t="s">
        <v>4132</v>
      </c>
    </row>
    <row r="317" spans="1:16" ht="16.5">
      <c r="A317" s="42"/>
      <c r="B317" s="451" t="s">
        <v>1644</v>
      </c>
      <c r="E317" s="42"/>
      <c r="F317" s="42"/>
      <c r="G317" s="42"/>
      <c r="H317" s="42"/>
      <c r="I317" s="42"/>
      <c r="J317" s="42"/>
      <c r="K317" s="3" t="s">
        <v>1980</v>
      </c>
      <c r="L317" s="3" t="s">
        <v>2508</v>
      </c>
      <c r="M317" s="3" t="s">
        <v>1978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87" t="s">
        <v>3373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7" t="s">
        <v>3380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1958</v>
      </c>
      <c r="L321" s="181" t="s">
        <v>1950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1959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1" t="s">
        <v>1654</v>
      </c>
      <c r="E325" s="42"/>
      <c r="F325" s="42"/>
      <c r="G325" s="42"/>
      <c r="H325" s="42"/>
      <c r="I325" s="42"/>
      <c r="J325" s="42"/>
      <c r="K325" s="3" t="s">
        <v>1982</v>
      </c>
      <c r="L325" s="3" t="s">
        <v>1984</v>
      </c>
      <c r="M325" s="3" t="s">
        <v>1970</v>
      </c>
    </row>
    <row r="326" spans="1:14" ht="16.5">
      <c r="A326" s="42"/>
      <c r="B326" s="450" t="s">
        <v>1661</v>
      </c>
      <c r="E326" s="42"/>
      <c r="F326" s="42"/>
      <c r="G326" s="42"/>
      <c r="H326" s="42"/>
      <c r="I326" s="42"/>
      <c r="J326" s="42"/>
      <c r="K326" s="3" t="s">
        <v>1972</v>
      </c>
      <c r="L326" s="181" t="s">
        <v>1966</v>
      </c>
      <c r="M326" s="181" t="s">
        <v>1961</v>
      </c>
    </row>
    <row r="327" spans="1:14" ht="16.5">
      <c r="A327" s="42"/>
      <c r="B327" s="450" t="s">
        <v>1651</v>
      </c>
      <c r="E327" s="42"/>
      <c r="F327" s="42"/>
      <c r="G327" s="42"/>
      <c r="H327" s="42"/>
      <c r="I327" s="42"/>
      <c r="J327" s="42"/>
      <c r="K327" s="3" t="s">
        <v>1979</v>
      </c>
      <c r="L327" s="42"/>
      <c r="M327" s="42"/>
      <c r="N327" s="42"/>
    </row>
    <row r="328" spans="1:14" ht="16.5">
      <c r="A328" s="42"/>
      <c r="B328" s="450" t="s">
        <v>1656</v>
      </c>
      <c r="E328" s="42"/>
      <c r="F328" s="42"/>
      <c r="G328" s="42"/>
      <c r="H328" s="42"/>
      <c r="I328" s="42"/>
      <c r="J328" s="42"/>
      <c r="K328" s="3" t="s">
        <v>1973</v>
      </c>
      <c r="L328" s="3" t="s">
        <v>1970</v>
      </c>
      <c r="M328" s="3" t="s">
        <v>1972</v>
      </c>
    </row>
    <row r="329" spans="1:14" ht="16.5">
      <c r="A329" s="42"/>
      <c r="B329" s="452" t="s">
        <v>2027</v>
      </c>
      <c r="E329" s="42"/>
      <c r="F329" s="42"/>
      <c r="G329" s="42"/>
      <c r="H329" s="42"/>
      <c r="I329" s="42"/>
      <c r="J329" s="42"/>
      <c r="K329" s="42"/>
      <c r="L329" s="42"/>
      <c r="M329" s="3" t="s">
        <v>4137</v>
      </c>
      <c r="N329" s="42"/>
    </row>
    <row r="330" spans="1:14" ht="16.5">
      <c r="A330" s="42"/>
      <c r="B330" s="450" t="s">
        <v>1650</v>
      </c>
      <c r="E330" s="42"/>
      <c r="F330" s="42"/>
      <c r="G330" s="42"/>
      <c r="H330" s="42"/>
      <c r="I330" s="42"/>
      <c r="J330" s="42"/>
      <c r="K330" s="3" t="s">
        <v>1981</v>
      </c>
      <c r="L330" s="42"/>
      <c r="M330" s="42"/>
      <c r="N330" s="42"/>
    </row>
    <row r="331" spans="1:14" ht="16.5">
      <c r="A331" s="42"/>
      <c r="B331" s="487" t="s">
        <v>3369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1954</v>
      </c>
      <c r="M333" s="3" t="s">
        <v>1953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87" t="s">
        <v>3381</v>
      </c>
      <c r="E336" s="122"/>
      <c r="F336" s="122"/>
      <c r="G336" s="122"/>
      <c r="H336" s="122"/>
      <c r="I336" s="488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1960</v>
      </c>
      <c r="L337" s="181" t="s">
        <v>1968</v>
      </c>
      <c r="M337" s="3" t="s">
        <v>1964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1947</v>
      </c>
      <c r="M338" s="216" t="s">
        <v>1951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0" t="s">
        <v>1660</v>
      </c>
      <c r="E341" s="42"/>
      <c r="F341" s="42"/>
      <c r="G341" s="42"/>
      <c r="H341" s="42"/>
      <c r="I341" s="42"/>
      <c r="J341" s="42"/>
      <c r="K341" s="3" t="s">
        <v>1969</v>
      </c>
      <c r="L341" s="3" t="s">
        <v>1978</v>
      </c>
      <c r="M341" s="181" t="s">
        <v>1966</v>
      </c>
    </row>
    <row r="342" spans="1:16" ht="16.5">
      <c r="A342" s="42"/>
      <c r="B342" s="487" t="s">
        <v>3396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2" t="s">
        <v>2049</v>
      </c>
      <c r="E344" s="42"/>
      <c r="F344" s="42"/>
      <c r="G344" s="42"/>
      <c r="H344" s="42"/>
      <c r="I344" s="42"/>
      <c r="J344" s="42"/>
      <c r="K344" s="42"/>
      <c r="L344" s="42"/>
      <c r="M344" s="3" t="s">
        <v>4139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2" t="s">
        <v>2051</v>
      </c>
      <c r="E347" s="42"/>
      <c r="F347" s="42"/>
      <c r="G347" s="42"/>
      <c r="H347" s="42"/>
      <c r="I347" s="42"/>
      <c r="J347" s="42"/>
      <c r="K347" s="42"/>
      <c r="L347" s="42"/>
      <c r="M347" s="3" t="s">
        <v>4142</v>
      </c>
    </row>
    <row r="348" spans="1:16" ht="16.5">
      <c r="A348" s="42"/>
      <c r="B348" s="450" t="s">
        <v>1648</v>
      </c>
      <c r="E348" s="42"/>
      <c r="F348" s="42"/>
      <c r="G348" s="42"/>
      <c r="H348" s="42"/>
      <c r="I348" s="42"/>
      <c r="J348" s="42"/>
      <c r="K348" s="3" t="s">
        <v>1983</v>
      </c>
      <c r="L348" s="42"/>
      <c r="M348" s="42"/>
      <c r="N348" s="42"/>
      <c r="P348" s="487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1956</v>
      </c>
      <c r="N349" s="42"/>
    </row>
    <row r="350" spans="1:16" ht="16.5">
      <c r="A350" s="42"/>
      <c r="B350" s="452" t="s">
        <v>2156</v>
      </c>
      <c r="E350" s="42"/>
      <c r="F350" s="42"/>
      <c r="G350" s="42"/>
      <c r="H350" s="42"/>
      <c r="I350" s="42"/>
      <c r="J350" s="42"/>
      <c r="K350" s="42"/>
      <c r="L350" s="42"/>
      <c r="M350" s="181" t="s">
        <v>4131</v>
      </c>
    </row>
    <row r="351" spans="1:16" ht="16.5">
      <c r="A351" s="42"/>
      <c r="B351" s="487" t="s">
        <v>3376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7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1961</v>
      </c>
      <c r="L352" s="216" t="s">
        <v>1607</v>
      </c>
      <c r="M352" s="3" t="s">
        <v>1954</v>
      </c>
    </row>
    <row r="353" spans="1:16" ht="16.5">
      <c r="A353" s="42"/>
      <c r="B353" s="452" t="s">
        <v>2028</v>
      </c>
      <c r="E353" s="42"/>
      <c r="F353" s="42"/>
      <c r="G353" s="42"/>
      <c r="H353" s="42"/>
      <c r="I353" s="42"/>
      <c r="J353" s="42"/>
      <c r="K353" s="42"/>
      <c r="L353" s="42"/>
      <c r="M353" s="3" t="s">
        <v>4135</v>
      </c>
      <c r="N353" s="42"/>
      <c r="P353" s="487"/>
    </row>
    <row r="354" spans="1:16" ht="16.5">
      <c r="A354" s="42"/>
      <c r="B354" s="487" t="s">
        <v>3379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7"/>
    </row>
    <row r="355" spans="1:16" ht="16.5">
      <c r="A355" s="42"/>
      <c r="B355" s="190" t="s">
        <v>2001</v>
      </c>
      <c r="E355" s="42"/>
      <c r="F355" s="42"/>
      <c r="G355" s="42"/>
      <c r="H355" s="42"/>
      <c r="I355" s="42"/>
      <c r="J355" s="42"/>
      <c r="K355" s="42"/>
      <c r="L355" s="3" t="s">
        <v>1976</v>
      </c>
      <c r="M355" s="3" t="s">
        <v>1969</v>
      </c>
      <c r="P355" s="487"/>
    </row>
    <row r="356" spans="1:16" ht="16.5">
      <c r="A356" s="42"/>
      <c r="B356" s="487" t="s">
        <v>3398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7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87"/>
    </row>
    <row r="359" spans="1:16" ht="16.5">
      <c r="A359" s="42"/>
      <c r="B359" s="487" t="s">
        <v>3382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7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1962</v>
      </c>
      <c r="L360" s="3" t="s">
        <v>1949</v>
      </c>
      <c r="M360" s="3" t="s">
        <v>1962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1963</v>
      </c>
      <c r="L361" s="3" t="s">
        <v>1964</v>
      </c>
      <c r="M361" s="216" t="s">
        <v>1948</v>
      </c>
      <c r="P361" s="487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0" t="s">
        <v>1676</v>
      </c>
      <c r="E363" s="42"/>
      <c r="F363" s="42"/>
      <c r="G363" s="42"/>
      <c r="H363" s="42"/>
      <c r="I363" s="42"/>
      <c r="J363" s="42"/>
      <c r="K363" s="3" t="s">
        <v>1976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1964</v>
      </c>
      <c r="L364" s="216" t="s">
        <v>1956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1" t="s">
        <v>1662</v>
      </c>
      <c r="E368" s="42"/>
      <c r="F368" s="42"/>
      <c r="G368" s="42"/>
      <c r="H368" s="42"/>
      <c r="I368" s="42"/>
      <c r="J368" s="42"/>
      <c r="K368" s="181" t="s">
        <v>1966</v>
      </c>
      <c r="L368" s="181" t="s">
        <v>1955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2" t="s">
        <v>2029</v>
      </c>
      <c r="E370" s="42"/>
      <c r="F370" s="42"/>
      <c r="G370" s="42"/>
      <c r="H370" s="42"/>
      <c r="I370" s="42"/>
      <c r="J370" s="42"/>
      <c r="K370" s="42"/>
      <c r="L370" s="42"/>
      <c r="M370" s="3" t="s">
        <v>4138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7" t="s">
        <v>3394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1958</v>
      </c>
      <c r="M373" s="3" t="s">
        <v>1947</v>
      </c>
    </row>
    <row r="374" spans="1:14" ht="16.5">
      <c r="A374" s="42"/>
      <c r="B374" s="450" t="s">
        <v>1659</v>
      </c>
      <c r="E374" s="42"/>
      <c r="F374" s="42"/>
      <c r="G374" s="42"/>
      <c r="H374" s="42"/>
      <c r="I374" s="42"/>
      <c r="J374" s="42"/>
      <c r="K374" s="3" t="s">
        <v>1971</v>
      </c>
      <c r="L374" s="3" t="s">
        <v>1969</v>
      </c>
      <c r="M374" s="3" t="s">
        <v>1971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0" t="s">
        <v>1658</v>
      </c>
      <c r="E376" s="42"/>
      <c r="F376" s="42"/>
      <c r="G376" s="42"/>
      <c r="H376" s="42"/>
      <c r="I376" s="42"/>
      <c r="J376" s="42"/>
      <c r="K376" s="3" t="s">
        <v>1970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1965</v>
      </c>
      <c r="L377" s="3" t="s">
        <v>1963</v>
      </c>
      <c r="M377" s="181" t="s">
        <v>1959</v>
      </c>
    </row>
    <row r="378" spans="1:14" ht="16.5">
      <c r="A378" s="42"/>
      <c r="B378" s="452" t="s">
        <v>3365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2007</v>
      </c>
      <c r="E379" s="42"/>
      <c r="F379" s="42"/>
      <c r="G379" s="42"/>
      <c r="H379" s="42"/>
      <c r="I379" s="42"/>
      <c r="J379" s="42"/>
      <c r="K379" s="42"/>
      <c r="L379" s="181" t="s">
        <v>1967</v>
      </c>
      <c r="M379" s="3" t="s">
        <v>1963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zoomScale="90" zoomScaleNormal="90" workbookViewId="0">
      <selection activeCell="O711" sqref="O711:O715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2180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2157</v>
      </c>
      <c r="B3" s="289"/>
      <c r="C3" s="289"/>
      <c r="D3" s="289" t="s">
        <v>2158</v>
      </c>
      <c r="E3" s="289"/>
      <c r="F3" s="289"/>
      <c r="G3" s="289" t="s">
        <v>2159</v>
      </c>
      <c r="H3" s="289"/>
      <c r="I3" s="289"/>
      <c r="J3" s="289" t="s">
        <v>2160</v>
      </c>
      <c r="K3" s="289"/>
      <c r="L3" s="290"/>
      <c r="M3" s="289" t="s">
        <v>2161</v>
      </c>
      <c r="N3" s="289"/>
      <c r="O3" s="290"/>
      <c r="P3" s="289" t="s">
        <v>2162</v>
      </c>
      <c r="Q3" s="289"/>
      <c r="R3" s="289"/>
      <c r="S3" s="289" t="s">
        <v>2163</v>
      </c>
      <c r="T3" s="289"/>
      <c r="U3" s="289"/>
      <c r="V3" s="289" t="s">
        <v>2164</v>
      </c>
      <c r="W3" s="289"/>
      <c r="X3" s="289"/>
      <c r="Y3" s="289" t="s">
        <v>3465</v>
      </c>
      <c r="Z3" s="289"/>
      <c r="AA3" s="290"/>
      <c r="AB3" s="289" t="s">
        <v>3466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0" t="s">
        <v>3565</v>
      </c>
      <c r="B5" s="40"/>
      <c r="C5" s="40"/>
      <c r="D5" s="432" t="s">
        <v>3571</v>
      </c>
      <c r="E5" s="40"/>
      <c r="F5" s="40"/>
      <c r="G5" s="432" t="s">
        <v>3578</v>
      </c>
      <c r="H5" s="40"/>
      <c r="I5" s="40"/>
      <c r="J5" s="433" t="s">
        <v>2251</v>
      </c>
      <c r="K5" s="40"/>
      <c r="L5" s="63"/>
      <c r="M5" s="430" t="s">
        <v>2298</v>
      </c>
      <c r="N5" s="40"/>
      <c r="O5" s="63"/>
      <c r="P5" s="433" t="s">
        <v>2260</v>
      </c>
      <c r="Q5" s="63"/>
      <c r="R5" s="28"/>
      <c r="S5" s="432" t="s">
        <v>3596</v>
      </c>
      <c r="T5" s="63"/>
      <c r="U5" s="63"/>
      <c r="V5" s="430" t="s">
        <v>3599</v>
      </c>
      <c r="W5" s="63"/>
      <c r="X5" s="63"/>
      <c r="Y5" s="430" t="s">
        <v>2277</v>
      </c>
      <c r="Z5" s="63"/>
      <c r="AA5" s="40"/>
      <c r="AB5" s="432" t="s">
        <v>3610</v>
      </c>
    </row>
    <row r="6" spans="1:29" ht="15.75">
      <c r="A6" s="279" t="s">
        <v>3567</v>
      </c>
      <c r="B6" s="40"/>
      <c r="C6" s="40"/>
      <c r="D6" s="279" t="s">
        <v>3577</v>
      </c>
      <c r="E6" s="40"/>
      <c r="F6" s="40"/>
      <c r="G6" s="433" t="s">
        <v>2291</v>
      </c>
      <c r="H6" s="40"/>
      <c r="I6" s="40"/>
      <c r="J6" s="433" t="s">
        <v>2252</v>
      </c>
      <c r="K6" s="40"/>
      <c r="L6" s="63"/>
      <c r="M6" s="433" t="s">
        <v>2240</v>
      </c>
      <c r="N6" s="40"/>
      <c r="O6" s="63"/>
      <c r="P6" s="279" t="s">
        <v>3491</v>
      </c>
      <c r="Q6" s="63"/>
      <c r="R6" s="63"/>
      <c r="S6" s="279" t="s">
        <v>2304</v>
      </c>
      <c r="T6" s="63"/>
      <c r="U6" s="63"/>
      <c r="V6" s="279" t="s">
        <v>2276</v>
      </c>
      <c r="W6" s="63"/>
      <c r="X6" s="63"/>
      <c r="Y6" s="432" t="s">
        <v>3604</v>
      </c>
      <c r="Z6" s="63"/>
      <c r="AA6" s="40"/>
      <c r="AB6" s="432" t="s">
        <v>3611</v>
      </c>
    </row>
    <row r="7" spans="1:29" ht="15.75">
      <c r="A7" t="s">
        <v>3568</v>
      </c>
      <c r="B7" s="40"/>
      <c r="C7" s="40"/>
      <c r="D7" s="432" t="s">
        <v>3572</v>
      </c>
      <c r="E7" s="40"/>
      <c r="F7" s="40"/>
      <c r="G7" s="432" t="s">
        <v>3579</v>
      </c>
      <c r="H7" s="40"/>
      <c r="I7" s="40"/>
      <c r="J7" s="432" t="s">
        <v>3580</v>
      </c>
      <c r="K7" s="40"/>
      <c r="L7" s="63"/>
      <c r="M7" s="279" t="s">
        <v>3585</v>
      </c>
      <c r="N7" s="40"/>
      <c r="O7" s="63"/>
      <c r="P7" s="433" t="s">
        <v>3588</v>
      </c>
      <c r="Q7" s="63"/>
      <c r="R7" s="63"/>
      <c r="S7" s="433" t="s">
        <v>2261</v>
      </c>
      <c r="T7" s="63"/>
      <c r="U7" s="63"/>
      <c r="V7" s="430" t="s">
        <v>2243</v>
      </c>
      <c r="W7" s="63"/>
      <c r="X7" s="63"/>
      <c r="Y7" s="430" t="s">
        <v>3605</v>
      </c>
      <c r="Z7" s="63"/>
      <c r="AA7" s="40"/>
      <c r="AB7" s="432" t="s">
        <v>3612</v>
      </c>
    </row>
    <row r="8" spans="1:29" ht="15.75">
      <c r="A8" t="s">
        <v>3569</v>
      </c>
      <c r="B8" s="40"/>
      <c r="C8" s="40"/>
      <c r="D8" s="279" t="s">
        <v>2281</v>
      </c>
      <c r="E8" s="40"/>
      <c r="F8" s="40"/>
      <c r="G8" s="279" t="s">
        <v>2241</v>
      </c>
      <c r="H8" s="40"/>
      <c r="I8" s="40"/>
      <c r="J8" s="430" t="s">
        <v>3581</v>
      </c>
      <c r="K8" s="40"/>
      <c r="L8" s="63"/>
      <c r="M8" s="279" t="s">
        <v>2266</v>
      </c>
      <c r="N8" s="40"/>
      <c r="O8" s="63"/>
      <c r="P8" s="279" t="s">
        <v>3589</v>
      </c>
      <c r="Q8" s="63"/>
      <c r="R8" s="63"/>
      <c r="S8" s="279" t="s">
        <v>2253</v>
      </c>
      <c r="T8" s="63"/>
      <c r="U8" s="63"/>
      <c r="V8" s="433" t="s">
        <v>2265</v>
      </c>
      <c r="W8" s="63"/>
      <c r="X8" s="63"/>
      <c r="Y8" s="279" t="s">
        <v>3606</v>
      </c>
      <c r="Z8" s="63"/>
      <c r="AA8" s="40"/>
      <c r="AB8" s="279" t="s">
        <v>3492</v>
      </c>
    </row>
    <row r="9" spans="1:29" ht="15.75">
      <c r="A9" s="279" t="s">
        <v>2292</v>
      </c>
      <c r="B9" s="40"/>
      <c r="C9" s="40"/>
      <c r="D9" s="279" t="s">
        <v>2267</v>
      </c>
      <c r="E9" s="40"/>
      <c r="F9" s="40"/>
      <c r="G9" s="432" t="s">
        <v>3591</v>
      </c>
      <c r="H9" s="40"/>
      <c r="I9" s="40"/>
      <c r="J9" s="279" t="s">
        <v>2254</v>
      </c>
      <c r="K9" s="40"/>
      <c r="L9" s="63"/>
      <c r="M9" s="432" t="s">
        <v>3586</v>
      </c>
      <c r="N9" s="40"/>
      <c r="O9" s="63"/>
      <c r="P9" s="279" t="s">
        <v>2303</v>
      </c>
      <c r="Q9" s="63"/>
      <c r="R9" s="63"/>
      <c r="S9" s="432" t="s">
        <v>3597</v>
      </c>
      <c r="T9" s="63"/>
      <c r="U9" s="63"/>
      <c r="V9" s="430" t="s">
        <v>2246</v>
      </c>
      <c r="W9" s="63"/>
      <c r="X9" s="63"/>
      <c r="Y9" s="432" t="s">
        <v>3607</v>
      </c>
      <c r="Z9" s="63"/>
      <c r="AA9" s="40"/>
      <c r="AB9" s="279" t="s">
        <v>2245</v>
      </c>
    </row>
    <row r="10" spans="1:29" ht="15.75">
      <c r="A10" t="s">
        <v>3570</v>
      </c>
      <c r="B10" s="40"/>
      <c r="C10" s="40"/>
      <c r="D10" s="433" t="s">
        <v>2268</v>
      </c>
      <c r="E10" s="40"/>
      <c r="F10" s="40"/>
      <c r="G10" s="430" t="s">
        <v>2305</v>
      </c>
      <c r="H10" s="40"/>
      <c r="I10" s="40"/>
      <c r="J10" s="432" t="s">
        <v>3582</v>
      </c>
      <c r="K10" s="40"/>
      <c r="L10" s="63"/>
      <c r="M10" s="279" t="s">
        <v>2248</v>
      </c>
      <c r="N10" s="40"/>
      <c r="O10" s="63"/>
      <c r="P10" s="433" t="s">
        <v>4498</v>
      </c>
      <c r="Q10" s="63"/>
      <c r="R10" s="63"/>
      <c r="S10" s="433" t="s">
        <v>2247</v>
      </c>
      <c r="T10" s="63"/>
      <c r="U10" s="63"/>
      <c r="V10" s="433" t="s">
        <v>3600</v>
      </c>
      <c r="W10" s="63"/>
      <c r="X10" s="63"/>
      <c r="Y10" s="279" t="s">
        <v>3608</v>
      </c>
      <c r="Z10" s="63"/>
      <c r="AA10" s="40"/>
      <c r="AB10" s="279" t="s">
        <v>2278</v>
      </c>
    </row>
    <row r="11" spans="1:29" ht="15.75">
      <c r="A11" s="430" t="s">
        <v>2257</v>
      </c>
      <c r="B11" s="40"/>
      <c r="C11" s="40"/>
      <c r="D11" s="432" t="s">
        <v>3573</v>
      </c>
      <c r="E11" s="40"/>
      <c r="F11" s="40"/>
      <c r="G11" s="279" t="s">
        <v>3490</v>
      </c>
      <c r="H11" s="40"/>
      <c r="I11" s="40"/>
      <c r="J11" s="430" t="s">
        <v>2293</v>
      </c>
      <c r="K11" s="40"/>
      <c r="L11" s="63"/>
      <c r="M11" s="432" t="s">
        <v>3587</v>
      </c>
      <c r="N11" s="40"/>
      <c r="O11" s="63"/>
      <c r="P11" s="279" t="s">
        <v>2263</v>
      </c>
      <c r="Q11" s="63"/>
      <c r="R11" s="63"/>
      <c r="S11" s="432" t="s">
        <v>3598</v>
      </c>
      <c r="T11" s="63"/>
      <c r="U11" s="63"/>
      <c r="V11" s="432" t="s">
        <v>3601</v>
      </c>
      <c r="W11" s="63"/>
      <c r="X11" s="63"/>
      <c r="Y11" s="279" t="s">
        <v>2306</v>
      </c>
      <c r="Z11" s="63"/>
      <c r="AA11" s="40"/>
      <c r="AB11" s="279" t="s">
        <v>2262</v>
      </c>
    </row>
    <row r="12" spans="1:29" ht="15.75">
      <c r="A12" s="279" t="s">
        <v>2242</v>
      </c>
      <c r="B12" s="40"/>
      <c r="C12" s="40"/>
      <c r="D12" s="432" t="s">
        <v>3574</v>
      </c>
      <c r="E12" s="40"/>
      <c r="F12" s="40"/>
      <c r="G12" s="279" t="s">
        <v>2249</v>
      </c>
      <c r="H12" s="40"/>
      <c r="I12" s="40"/>
      <c r="J12" s="432" t="s">
        <v>3583</v>
      </c>
      <c r="K12" s="40"/>
      <c r="L12" s="63"/>
      <c r="M12" s="279" t="s">
        <v>2280</v>
      </c>
      <c r="N12" s="40"/>
      <c r="O12" s="63"/>
      <c r="P12" s="279" t="s">
        <v>2258</v>
      </c>
      <c r="Q12" s="63"/>
      <c r="R12" s="63"/>
      <c r="S12" s="433" t="s">
        <v>2282</v>
      </c>
      <c r="T12" s="63"/>
      <c r="U12" s="63"/>
      <c r="V12" s="279" t="s">
        <v>2279</v>
      </c>
      <c r="W12" s="63"/>
      <c r="X12" s="63"/>
      <c r="Y12" s="433" t="s">
        <v>3609</v>
      </c>
      <c r="Z12" s="63"/>
      <c r="AA12" s="40"/>
      <c r="AB12" s="279" t="s">
        <v>2256</v>
      </c>
    </row>
    <row r="13" spans="1:29" ht="15.75">
      <c r="A13" s="279" t="s">
        <v>3493</v>
      </c>
      <c r="B13" s="40"/>
      <c r="C13" s="40"/>
      <c r="D13" s="432" t="s">
        <v>3575</v>
      </c>
      <c r="E13" s="40"/>
      <c r="F13" s="40"/>
      <c r="G13" s="279" t="s">
        <v>2255</v>
      </c>
      <c r="H13" s="40"/>
      <c r="I13" s="40"/>
      <c r="J13" s="279" t="s">
        <v>3584</v>
      </c>
      <c r="K13" s="40"/>
      <c r="L13" s="63"/>
      <c r="M13" s="279" t="s">
        <v>2307</v>
      </c>
      <c r="N13" s="40"/>
      <c r="O13" s="63"/>
      <c r="P13" s="279" t="s">
        <v>2259</v>
      </c>
      <c r="Q13" s="63"/>
      <c r="R13" s="63"/>
      <c r="S13" s="279" t="s">
        <v>2250</v>
      </c>
      <c r="T13" s="63"/>
      <c r="U13" s="63"/>
      <c r="V13" s="430" t="s">
        <v>3602</v>
      </c>
      <c r="W13" s="63"/>
      <c r="X13" s="63"/>
      <c r="Y13" s="279" t="s">
        <v>2269</v>
      </c>
      <c r="Z13" s="63"/>
      <c r="AA13" s="40"/>
      <c r="AB13" s="279" t="s">
        <v>2295</v>
      </c>
    </row>
    <row r="14" spans="1:29" ht="15.75">
      <c r="A14" s="279" t="s">
        <v>3566</v>
      </c>
      <c r="B14" s="40"/>
      <c r="C14" s="40"/>
      <c r="D14" s="432" t="s">
        <v>3576</v>
      </c>
      <c r="E14" s="40"/>
      <c r="F14" s="40"/>
      <c r="G14" s="279" t="s">
        <v>2284</v>
      </c>
      <c r="H14" s="40"/>
      <c r="I14" s="40"/>
      <c r="J14" s="430" t="s">
        <v>2264</v>
      </c>
      <c r="K14" s="40"/>
      <c r="L14" s="63"/>
      <c r="M14" s="279" t="s">
        <v>2294</v>
      </c>
      <c r="N14" s="40"/>
      <c r="O14" s="63"/>
      <c r="P14" s="432" t="s">
        <v>3590</v>
      </c>
      <c r="Q14" s="63"/>
      <c r="R14" s="63"/>
      <c r="S14" s="430" t="s">
        <v>2283</v>
      </c>
      <c r="T14" s="63"/>
      <c r="U14" s="63"/>
      <c r="V14" s="432" t="s">
        <v>3603</v>
      </c>
      <c r="W14" s="63"/>
      <c r="X14" s="63"/>
      <c r="Y14" s="433" t="s">
        <v>2244</v>
      </c>
      <c r="Z14" s="63"/>
      <c r="AA14" s="40"/>
      <c r="AB14" s="433" t="s">
        <v>2270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7" t="s">
        <v>3467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2184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2165</v>
      </c>
      <c r="B21" s="28" t="s">
        <v>3980</v>
      </c>
      <c r="C21" s="28"/>
      <c r="D21" s="28"/>
      <c r="E21" s="28"/>
      <c r="F21" s="28" t="s">
        <v>3456</v>
      </c>
      <c r="G21" s="28" t="s">
        <v>3997</v>
      </c>
      <c r="H21" s="28"/>
      <c r="I21" s="28"/>
      <c r="J21" s="28"/>
      <c r="K21" t="s">
        <v>2166</v>
      </c>
      <c r="L21" s="28" t="s">
        <v>2186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3981</v>
      </c>
      <c r="C22" s="28"/>
      <c r="D22" s="28"/>
      <c r="E22" s="28"/>
      <c r="G22" s="28" t="s">
        <v>3998</v>
      </c>
      <c r="H22" s="28"/>
      <c r="I22" s="28"/>
      <c r="J22" s="28"/>
      <c r="K22" s="28"/>
      <c r="L22" s="28" t="s">
        <v>4003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2183</v>
      </c>
      <c r="C23" s="28"/>
      <c r="D23" s="28"/>
      <c r="E23" s="28"/>
      <c r="G23" s="28" t="s">
        <v>2185</v>
      </c>
      <c r="H23" s="28"/>
      <c r="I23" s="28"/>
      <c r="J23" s="28"/>
      <c r="K23" s="28"/>
      <c r="L23" s="28" t="s">
        <v>4004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3982</v>
      </c>
      <c r="C24" s="28"/>
      <c r="D24" s="28"/>
      <c r="E24" s="28"/>
      <c r="G24" s="28" t="s">
        <v>3999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3983</v>
      </c>
      <c r="C25" s="28"/>
      <c r="D25" s="28"/>
      <c r="E25" s="28"/>
      <c r="G25" s="28" t="s">
        <v>4002</v>
      </c>
      <c r="H25" s="28"/>
      <c r="I25" s="28"/>
      <c r="K25" t="s">
        <v>2167</v>
      </c>
      <c r="L25" s="28" t="s">
        <v>4005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3984</v>
      </c>
      <c r="C26" s="28"/>
      <c r="D26" s="28"/>
      <c r="E26" s="28"/>
      <c r="G26" s="28" t="s">
        <v>5077</v>
      </c>
      <c r="I26" s="28"/>
      <c r="K26" s="28"/>
      <c r="L26" s="28" t="s">
        <v>4006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3985</v>
      </c>
      <c r="C27" s="28"/>
      <c r="D27" s="28"/>
      <c r="E27" s="28"/>
      <c r="G27" s="28" t="s">
        <v>4000</v>
      </c>
      <c r="H27" s="28"/>
      <c r="I27" s="28"/>
      <c r="J27" s="28"/>
      <c r="L27" s="28" t="s">
        <v>4008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3987</v>
      </c>
      <c r="C28" s="28"/>
      <c r="D28" s="28"/>
      <c r="E28" s="28"/>
      <c r="G28" s="28" t="s">
        <v>4001</v>
      </c>
      <c r="H28" s="28"/>
      <c r="I28" s="28"/>
      <c r="J28" s="28"/>
      <c r="X28" s="28"/>
      <c r="Y28" s="28"/>
      <c r="Z28" s="28"/>
    </row>
    <row r="29" spans="1:26" ht="14.25">
      <c r="B29" s="28" t="s">
        <v>3986</v>
      </c>
      <c r="G29" s="28" t="s">
        <v>5078</v>
      </c>
      <c r="H29" s="28"/>
      <c r="K29" t="s">
        <v>2167</v>
      </c>
      <c r="L29" s="28" t="s">
        <v>4007</v>
      </c>
      <c r="X29" s="28"/>
      <c r="Y29" s="28"/>
      <c r="Z29" s="28"/>
    </row>
    <row r="30" spans="1:26" ht="14.25">
      <c r="B30" s="28" t="s">
        <v>3990</v>
      </c>
      <c r="G30" s="28" t="s">
        <v>5079</v>
      </c>
      <c r="H30" s="28"/>
      <c r="L30" s="28" t="s">
        <v>4009</v>
      </c>
      <c r="X30" s="28"/>
      <c r="Y30" s="28"/>
      <c r="Z30" s="28"/>
    </row>
    <row r="31" spans="1:26" ht="14.25">
      <c r="B31" s="28" t="s">
        <v>3988</v>
      </c>
      <c r="G31" s="28"/>
      <c r="L31" s="28" t="s">
        <v>4010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3989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3991</v>
      </c>
      <c r="K33" t="s">
        <v>2169</v>
      </c>
      <c r="L33" s="28" t="s">
        <v>4011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3992</v>
      </c>
      <c r="L34" s="28" t="s">
        <v>4012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3993</v>
      </c>
      <c r="L35" s="28" t="s">
        <v>4013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3994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3995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3996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3468</v>
      </c>
      <c r="K41" s="28" t="s">
        <v>2182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2172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3469</v>
      </c>
      <c r="B43" s="28"/>
      <c r="C43" s="293" t="s">
        <v>3473</v>
      </c>
      <c r="E43" s="124" t="s">
        <v>2166</v>
      </c>
      <c r="F43" s="28"/>
      <c r="G43" s="124" t="s">
        <v>2168</v>
      </c>
      <c r="H43" s="28"/>
      <c r="I43" s="28"/>
      <c r="K43" s="28" t="s">
        <v>3457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3477</v>
      </c>
      <c r="F44" t="s">
        <v>2171</v>
      </c>
      <c r="G44" s="221" t="s">
        <v>3488</v>
      </c>
      <c r="H44" t="s">
        <v>2171</v>
      </c>
      <c r="K44" s="28" t="s">
        <v>4569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3478</v>
      </c>
      <c r="F45" t="s">
        <v>2174</v>
      </c>
      <c r="G45" s="221" t="s">
        <v>3489</v>
      </c>
      <c r="H45" t="s">
        <v>2174</v>
      </c>
      <c r="K45" s="28" t="s">
        <v>2181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3479</v>
      </c>
      <c r="F46" t="s">
        <v>2176</v>
      </c>
      <c r="G46" s="221"/>
      <c r="K46" s="28" t="s">
        <v>3464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3480</v>
      </c>
      <c r="F47" t="s">
        <v>2178</v>
      </c>
      <c r="G47" s="221"/>
      <c r="K47" s="28" t="s">
        <v>3462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3481</v>
      </c>
      <c r="F48" t="s">
        <v>2190</v>
      </c>
      <c r="G48" s="293" t="s">
        <v>2169</v>
      </c>
      <c r="K48" s="28" t="s">
        <v>3463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3482</v>
      </c>
      <c r="F49" t="s">
        <v>2187</v>
      </c>
      <c r="G49" t="s">
        <v>2191</v>
      </c>
      <c r="K49" s="28" t="s">
        <v>3458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3470</v>
      </c>
      <c r="B50" s="221"/>
      <c r="C50" s="293" t="s">
        <v>3475</v>
      </c>
      <c r="E50" s="221" t="s">
        <v>3483</v>
      </c>
      <c r="F50" t="s">
        <v>2188</v>
      </c>
      <c r="G50" s="221"/>
      <c r="K50" s="28" t="s">
        <v>3459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3484</v>
      </c>
      <c r="F51" t="s">
        <v>2189</v>
      </c>
      <c r="G51" s="221"/>
      <c r="K51" s="28" t="s">
        <v>3460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3461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2167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2191</v>
      </c>
      <c r="F55" s="221" t="s">
        <v>2170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3485</v>
      </c>
      <c r="F56" s="221" t="s">
        <v>2173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3471</v>
      </c>
      <c r="B57" s="221"/>
      <c r="C57" s="293" t="s">
        <v>3476</v>
      </c>
      <c r="E57" t="s">
        <v>3486</v>
      </c>
      <c r="F57" s="221" t="s">
        <v>2175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3487</v>
      </c>
      <c r="F58" s="221" t="s">
        <v>2177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3472</v>
      </c>
      <c r="B64" s="221"/>
      <c r="C64" s="293" t="s">
        <v>3474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2157</v>
      </c>
      <c r="B73" s="325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9"/>
      <c r="C75" s="439"/>
      <c r="D75" s="440"/>
      <c r="E75" s="440"/>
      <c r="F75" s="440"/>
      <c r="G75" s="317" t="s">
        <v>150</v>
      </c>
      <c r="H75" s="439"/>
      <c r="I75" s="318" t="s">
        <v>184</v>
      </c>
      <c r="J75" s="440"/>
      <c r="K75" s="439"/>
      <c r="L75" s="317"/>
      <c r="M75" s="439"/>
      <c r="N75" s="439"/>
      <c r="O75" s="317" t="s">
        <v>150</v>
      </c>
      <c r="P75" s="439"/>
      <c r="Q75" s="318" t="s">
        <v>843</v>
      </c>
      <c r="R75" s="439"/>
      <c r="S75" s="439"/>
      <c r="T75" s="439"/>
      <c r="U75" s="439"/>
      <c r="V75" s="439"/>
      <c r="W75" s="317" t="s">
        <v>150</v>
      </c>
    </row>
    <row r="76" spans="1:26" ht="15.75">
      <c r="A76" s="323" t="s">
        <v>3439</v>
      </c>
      <c r="B76" s="319"/>
      <c r="C76" s="319"/>
      <c r="D76" s="315"/>
      <c r="E76" s="463">
        <f>'Punten per wedstrijd'!E113*1.2</f>
        <v>601.55999999999995</v>
      </c>
      <c r="F76" s="463">
        <f>'Punten per wedstrijd'!E181</f>
        <v>696</v>
      </c>
      <c r="G76" s="312" t="s">
        <v>4530</v>
      </c>
      <c r="H76" s="319"/>
      <c r="I76" s="323" t="s">
        <v>3443</v>
      </c>
      <c r="J76" s="315"/>
      <c r="K76" s="316"/>
      <c r="L76" s="317"/>
      <c r="M76" s="463">
        <f>'Punten per wedstrijd'!E28*1.2</f>
        <v>285.83999999999986</v>
      </c>
      <c r="N76" s="463">
        <f>'Punten per wedstrijd'!E9</f>
        <v>257.99999999999977</v>
      </c>
      <c r="O76" s="312" t="s">
        <v>4533</v>
      </c>
      <c r="P76" s="319"/>
      <c r="Q76" s="323" t="s">
        <v>3448</v>
      </c>
      <c r="R76" s="316"/>
      <c r="S76" s="316"/>
      <c r="T76" s="316"/>
      <c r="U76" s="463">
        <f>'Punten per wedstrijd'!F113*1.2</f>
        <v>740.15999999999906</v>
      </c>
      <c r="V76" s="463">
        <f>'Punten per wedstrijd'!F200</f>
        <v>374.99999999999955</v>
      </c>
      <c r="W76" s="312" t="s">
        <v>4531</v>
      </c>
    </row>
    <row r="77" spans="1:26" ht="15.75">
      <c r="A77" s="323" t="s">
        <v>3440</v>
      </c>
      <c r="B77" s="319"/>
      <c r="C77" s="319"/>
      <c r="D77" s="315"/>
      <c r="E77" s="463">
        <f>'Punten per wedstrijd'!E123*1.2</f>
        <v>439.20000000000005</v>
      </c>
      <c r="F77" s="463">
        <f>'Punten per wedstrijd'!E132</f>
        <v>198</v>
      </c>
      <c r="G77" s="312" t="s">
        <v>4531</v>
      </c>
      <c r="H77" s="319"/>
      <c r="I77" s="323" t="s">
        <v>3444</v>
      </c>
      <c r="J77" s="315"/>
      <c r="K77" s="316"/>
      <c r="L77" s="317"/>
      <c r="M77" s="463">
        <f>'Punten per wedstrijd'!E45*1.2</f>
        <v>92.400000000000063</v>
      </c>
      <c r="N77" s="463">
        <f>'Punten per wedstrijd'!E102</f>
        <v>0</v>
      </c>
      <c r="O77" s="312" t="s">
        <v>4531</v>
      </c>
      <c r="P77" s="319"/>
      <c r="Q77" s="323" t="s">
        <v>3449</v>
      </c>
      <c r="R77" s="316"/>
      <c r="S77" s="316"/>
      <c r="T77" s="316"/>
      <c r="U77" s="463">
        <f>'Punten per wedstrijd'!F123*1.2</f>
        <v>636.36000000000024</v>
      </c>
      <c r="V77" s="463">
        <f>'Punten per wedstrijd'!F149</f>
        <v>227.29999999999973</v>
      </c>
      <c r="W77" s="312" t="s">
        <v>4531</v>
      </c>
    </row>
    <row r="78" spans="1:26" ht="15.75">
      <c r="A78" s="323" t="s">
        <v>3441</v>
      </c>
      <c r="B78" s="319"/>
      <c r="C78" s="319"/>
      <c r="D78" s="315"/>
      <c r="E78" s="463">
        <f>'Punten per wedstrijd'!E137*1.2</f>
        <v>246.6</v>
      </c>
      <c r="F78" s="463">
        <f>'Punten per wedstrijd'!E169</f>
        <v>313.04999999999995</v>
      </c>
      <c r="G78" s="312" t="s">
        <v>4532</v>
      </c>
      <c r="H78" s="319"/>
      <c r="I78" s="323" t="s">
        <v>3445</v>
      </c>
      <c r="J78" s="315"/>
      <c r="K78" s="316"/>
      <c r="L78" s="317"/>
      <c r="M78" s="463">
        <f>'Punten per wedstrijd'!E65*1.2</f>
        <v>85.799999999999926</v>
      </c>
      <c r="N78" s="463">
        <f>'Punten per wedstrijd'!E37</f>
        <v>83.700000000000045</v>
      </c>
      <c r="O78" s="312" t="s">
        <v>4533</v>
      </c>
      <c r="P78" s="319"/>
      <c r="Q78" s="323" t="s">
        <v>3450</v>
      </c>
      <c r="R78" s="316"/>
      <c r="S78" s="316"/>
      <c r="T78" s="316"/>
      <c r="U78" s="463">
        <f>'Punten per wedstrijd'!F137*1.2</f>
        <v>839.87999999999977</v>
      </c>
      <c r="V78" s="463">
        <f>'Punten per wedstrijd'!F132</f>
        <v>584.79999999999973</v>
      </c>
      <c r="W78" s="312" t="s">
        <v>4531</v>
      </c>
    </row>
    <row r="79" spans="1:26" ht="15.75">
      <c r="A79" s="323" t="s">
        <v>3442</v>
      </c>
      <c r="B79" s="319"/>
      <c r="C79" s="319"/>
      <c r="D79" s="315"/>
      <c r="E79" s="463">
        <f>'Punten per wedstrijd'!E141*1.2</f>
        <v>436.7999999999999</v>
      </c>
      <c r="F79" s="463">
        <f>'Punten per wedstrijd'!E149</f>
        <v>144.19999999999999</v>
      </c>
      <c r="G79" s="312" t="s">
        <v>4531</v>
      </c>
      <c r="H79" s="319"/>
      <c r="I79" s="323" t="s">
        <v>3446</v>
      </c>
      <c r="J79" s="315"/>
      <c r="K79" s="316"/>
      <c r="L79" s="317"/>
      <c r="M79" s="463">
        <f>'Punten per wedstrijd'!E77*1.2</f>
        <v>198.4800000000001</v>
      </c>
      <c r="N79" s="463">
        <f>'Punten per wedstrijd'!E33</f>
        <v>208.90000000000003</v>
      </c>
      <c r="O79" s="312" t="s">
        <v>4530</v>
      </c>
      <c r="P79" s="319"/>
      <c r="Q79" s="323" t="s">
        <v>3451</v>
      </c>
      <c r="R79" s="316"/>
      <c r="S79" s="316"/>
      <c r="T79" s="316"/>
      <c r="U79" s="463">
        <f>'Punten per wedstrijd'!F181*1.2</f>
        <v>870.12000000000046</v>
      </c>
      <c r="V79" s="463">
        <f>'Punten per wedstrijd'!F169</f>
        <v>548.80000000000018</v>
      </c>
      <c r="W79" s="312" t="s">
        <v>4531</v>
      </c>
    </row>
    <row r="80" spans="1:26" ht="15.75">
      <c r="A80" s="323" t="s">
        <v>4529</v>
      </c>
      <c r="B80" s="319"/>
      <c r="C80" s="319"/>
      <c r="D80" s="315"/>
      <c r="E80" s="463">
        <f>'Punten per wedstrijd'!E206*1.2</f>
        <v>262.8</v>
      </c>
      <c r="F80" s="463">
        <f>'Punten per wedstrijd'!E200</f>
        <v>361</v>
      </c>
      <c r="G80" s="312" t="s">
        <v>4532</v>
      </c>
      <c r="H80" s="319"/>
      <c r="I80" s="323" t="s">
        <v>3447</v>
      </c>
      <c r="J80" s="315"/>
      <c r="K80" s="316"/>
      <c r="L80" s="317"/>
      <c r="M80" s="463">
        <f>'Punten per wedstrijd'!E96*1.2</f>
        <v>295.2</v>
      </c>
      <c r="N80" s="463">
        <f>'Punten per wedstrijd'!E19</f>
        <v>162.00000000000011</v>
      </c>
      <c r="O80" s="312" t="s">
        <v>4531</v>
      </c>
      <c r="P80" s="319"/>
      <c r="Q80" s="323" t="s">
        <v>3452</v>
      </c>
      <c r="R80" s="316"/>
      <c r="S80" s="316"/>
      <c r="T80" s="316"/>
      <c r="U80" s="463">
        <f>'Punten per wedstrijd'!F206*1.2</f>
        <v>704.15999999999963</v>
      </c>
      <c r="V80" s="463">
        <f>'Punten per wedstrijd'!F141</f>
        <v>453.10000000000036</v>
      </c>
      <c r="W80" s="312" t="s">
        <v>4531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90"/>
      <c r="N81" s="490"/>
      <c r="O81" s="313"/>
      <c r="P81" s="319"/>
      <c r="Q81" s="315"/>
      <c r="R81" s="316"/>
      <c r="S81" s="316"/>
      <c r="T81" s="316"/>
      <c r="U81" s="490"/>
      <c r="V81" s="490"/>
      <c r="W81" s="313"/>
    </row>
    <row r="82" spans="1:24" s="39" customFormat="1" ht="15.75">
      <c r="A82" s="318" t="s">
        <v>2205</v>
      </c>
      <c r="B82" s="439"/>
      <c r="C82" s="439"/>
      <c r="D82" s="440"/>
      <c r="E82" s="441"/>
      <c r="F82" s="441"/>
      <c r="G82" s="442" t="s">
        <v>150</v>
      </c>
      <c r="H82" s="439"/>
      <c r="I82" s="318" t="s">
        <v>186</v>
      </c>
      <c r="J82" s="440"/>
      <c r="K82" s="439"/>
      <c r="L82" s="317"/>
      <c r="M82" s="490"/>
      <c r="N82" s="490"/>
      <c r="O82" s="442" t="s">
        <v>150</v>
      </c>
      <c r="P82" s="439"/>
      <c r="Q82" s="318" t="s">
        <v>175</v>
      </c>
      <c r="R82" s="439"/>
      <c r="S82" s="439"/>
      <c r="T82" s="439"/>
      <c r="U82" s="490"/>
      <c r="V82" s="490"/>
      <c r="W82" s="442" t="s">
        <v>150</v>
      </c>
    </row>
    <row r="83" spans="1:24" ht="15.75">
      <c r="A83" s="323" t="s">
        <v>3494</v>
      </c>
      <c r="B83" s="319"/>
      <c r="C83" s="319"/>
      <c r="D83" s="315"/>
      <c r="E83" s="463">
        <f>'Punten per wedstrijd'!F28*1.2</f>
        <v>304.43999999999977</v>
      </c>
      <c r="F83" s="463">
        <f>'Punten per wedstrijd'!F77</f>
        <v>163</v>
      </c>
      <c r="G83" s="312" t="s">
        <v>4531</v>
      </c>
      <c r="H83" s="319"/>
      <c r="I83" s="323" t="s">
        <v>2296</v>
      </c>
      <c r="J83" s="315"/>
      <c r="K83" s="316"/>
      <c r="L83" s="317"/>
      <c r="M83" s="463">
        <f>'Punten per wedstrijd'!G9*1.2</f>
        <v>107.2800000000001</v>
      </c>
      <c r="N83" s="463">
        <f>'Punten per wedstrijd'!G37</f>
        <v>542.09999999999945</v>
      </c>
      <c r="O83" s="312" t="s">
        <v>4532</v>
      </c>
      <c r="P83" s="319"/>
      <c r="Q83" s="323" t="s">
        <v>3502</v>
      </c>
      <c r="R83" s="316"/>
      <c r="S83" s="316"/>
      <c r="T83" s="316"/>
      <c r="U83" s="463">
        <f>'Punten per wedstrijd'!G141*1.2</f>
        <v>1154.1599999999996</v>
      </c>
      <c r="V83" s="463">
        <f>'Punten per wedstrijd'!G137</f>
        <v>556.80000000000018</v>
      </c>
      <c r="W83" s="312" t="s">
        <v>4531</v>
      </c>
    </row>
    <row r="84" spans="1:24" ht="15.75">
      <c r="A84" s="323" t="s">
        <v>3495</v>
      </c>
      <c r="B84" s="319"/>
      <c r="C84" s="319"/>
      <c r="D84" s="315"/>
      <c r="E84" s="463">
        <f>'Punten per wedstrijd'!F37*1.2</f>
        <v>288.84000000000003</v>
      </c>
      <c r="F84" s="463">
        <f>'Punten per wedstrijd'!F19</f>
        <v>259.5</v>
      </c>
      <c r="G84" s="312" t="s">
        <v>4533</v>
      </c>
      <c r="H84" s="319"/>
      <c r="I84" s="323" t="s">
        <v>3499</v>
      </c>
      <c r="J84" s="315"/>
      <c r="K84" s="316"/>
      <c r="L84" s="317"/>
      <c r="M84" s="463">
        <f>'Punten per wedstrijd'!G19*1.2</f>
        <v>328.32000000000045</v>
      </c>
      <c r="N84" s="463">
        <f>'Punten per wedstrijd'!G102</f>
        <v>204.89999999999964</v>
      </c>
      <c r="O84" s="312" t="s">
        <v>4531</v>
      </c>
      <c r="P84" s="319"/>
      <c r="Q84" s="323" t="s">
        <v>3503</v>
      </c>
      <c r="R84" s="316"/>
      <c r="S84" s="316"/>
      <c r="T84" s="316"/>
      <c r="U84" s="463">
        <f>'Punten per wedstrijd'!G149*1.2</f>
        <v>835.91999999999985</v>
      </c>
      <c r="V84" s="463">
        <f>'Punten per wedstrijd'!G181</f>
        <v>887.70000000000027</v>
      </c>
      <c r="W84" s="312" t="s">
        <v>4530</v>
      </c>
    </row>
    <row r="85" spans="1:24" ht="15.75">
      <c r="A85" s="323" t="s">
        <v>3496</v>
      </c>
      <c r="B85" s="319"/>
      <c r="C85" s="319"/>
      <c r="D85" s="315"/>
      <c r="E85" s="463">
        <f>'Punten per wedstrijd'!F45*1.2</f>
        <v>407.99999999999972</v>
      </c>
      <c r="F85" s="463">
        <f>'Punten per wedstrijd'!F9</f>
        <v>174.5</v>
      </c>
      <c r="G85" s="312" t="s">
        <v>4531</v>
      </c>
      <c r="H85" s="319"/>
      <c r="I85" s="323" t="s">
        <v>3500</v>
      </c>
      <c r="J85" s="315"/>
      <c r="K85" s="316"/>
      <c r="L85" s="317"/>
      <c r="M85" s="463">
        <f>'Punten per wedstrijd'!G28*1.2</f>
        <v>504.59999999999945</v>
      </c>
      <c r="N85" s="463">
        <f>'Punten per wedstrijd'!G65</f>
        <v>183</v>
      </c>
      <c r="O85" s="312" t="s">
        <v>4531</v>
      </c>
      <c r="P85" s="319"/>
      <c r="Q85" s="323" t="s">
        <v>3504</v>
      </c>
      <c r="R85" s="316"/>
      <c r="S85" s="316"/>
      <c r="T85" s="316"/>
      <c r="U85" s="463">
        <f>'Punten per wedstrijd'!G169*1.2</f>
        <v>988.6799999999995</v>
      </c>
      <c r="V85" s="463">
        <f>'Punten per wedstrijd'!G123</f>
        <v>1211.0999999999985</v>
      </c>
      <c r="W85" s="312" t="s">
        <v>4530</v>
      </c>
    </row>
    <row r="86" spans="1:24" ht="15.75">
      <c r="A86" s="323" t="s">
        <v>3497</v>
      </c>
      <c r="B86" s="319"/>
      <c r="C86" s="319"/>
      <c r="D86" s="315"/>
      <c r="E86" s="463">
        <f>'Punten per wedstrijd'!F65*1.2</f>
        <v>696.3599999999999</v>
      </c>
      <c r="F86" s="463">
        <f>'Punten per wedstrijd'!F102</f>
        <v>181.09999999999991</v>
      </c>
      <c r="G86" s="312" t="s">
        <v>4531</v>
      </c>
      <c r="H86" s="319"/>
      <c r="I86" s="323" t="s">
        <v>3501</v>
      </c>
      <c r="J86" s="315"/>
      <c r="K86" s="316"/>
      <c r="L86" s="317"/>
      <c r="M86" s="463">
        <f>'Punten per wedstrijd'!G33*1.2</f>
        <v>350.99999999999943</v>
      </c>
      <c r="N86" s="463">
        <f>'Punten per wedstrijd'!G45</f>
        <v>85.399999999999636</v>
      </c>
      <c r="O86" s="312" t="s">
        <v>4531</v>
      </c>
      <c r="P86" s="319"/>
      <c r="Q86" s="323" t="s">
        <v>3505</v>
      </c>
      <c r="R86" s="316"/>
      <c r="S86" s="316"/>
      <c r="T86" s="316"/>
      <c r="U86" s="463">
        <f>'Punten per wedstrijd'!G200*1.2</f>
        <v>1232.4000000000005</v>
      </c>
      <c r="V86" s="463">
        <f>'Punten per wedstrijd'!G132</f>
        <v>613.40000000000009</v>
      </c>
      <c r="W86" s="312" t="s">
        <v>4531</v>
      </c>
    </row>
    <row r="87" spans="1:24" ht="15.75">
      <c r="A87" s="323" t="s">
        <v>3498</v>
      </c>
      <c r="B87" s="319"/>
      <c r="C87" s="319"/>
      <c r="D87" s="315"/>
      <c r="E87" s="463">
        <f>'Punten per wedstrijd'!F96*1.2</f>
        <v>339.95999999999992</v>
      </c>
      <c r="F87" s="463">
        <f>'Punten per wedstrijd'!F33</f>
        <v>317.99999999999977</v>
      </c>
      <c r="G87" s="312" t="s">
        <v>4533</v>
      </c>
      <c r="H87" s="319"/>
      <c r="I87" s="323" t="s">
        <v>2524</v>
      </c>
      <c r="J87" s="315"/>
      <c r="K87" s="316"/>
      <c r="L87" s="317"/>
      <c r="M87" s="463">
        <f>'Punten per wedstrijd'!G77*1.2</f>
        <v>291.36000000000075</v>
      </c>
      <c r="N87" s="463">
        <f>'Punten per wedstrijd'!G96</f>
        <v>307.30000000000018</v>
      </c>
      <c r="O87" s="312" t="s">
        <v>4530</v>
      </c>
      <c r="P87" s="319"/>
      <c r="Q87" s="323" t="s">
        <v>3506</v>
      </c>
      <c r="R87" s="316"/>
      <c r="S87" s="316"/>
      <c r="T87" s="316"/>
      <c r="U87" s="463">
        <f>'Punten per wedstrijd'!G206*1.2</f>
        <v>1104.7199999999993</v>
      </c>
      <c r="V87" s="463">
        <f>'Punten per wedstrijd'!G113</f>
        <v>903.5</v>
      </c>
      <c r="W87" s="312" t="s">
        <v>4533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90"/>
      <c r="N88" s="490"/>
      <c r="O88" s="313"/>
      <c r="P88" s="319"/>
      <c r="Q88" s="316"/>
      <c r="R88" s="316"/>
      <c r="S88" s="316"/>
      <c r="T88" s="316"/>
      <c r="U88" s="490"/>
      <c r="V88" s="490"/>
      <c r="W88" s="313"/>
    </row>
    <row r="89" spans="1:24" s="39" customFormat="1" ht="15.75">
      <c r="A89" s="318" t="s">
        <v>187</v>
      </c>
      <c r="B89" s="439"/>
      <c r="C89" s="439"/>
      <c r="D89" s="440"/>
      <c r="E89" s="441"/>
      <c r="F89" s="441"/>
      <c r="G89" s="442" t="s">
        <v>150</v>
      </c>
      <c r="H89" s="439"/>
      <c r="I89" s="318" t="s">
        <v>188</v>
      </c>
      <c r="J89" s="440"/>
      <c r="K89" s="439"/>
      <c r="L89" s="317"/>
      <c r="M89" s="490"/>
      <c r="N89" s="490"/>
      <c r="O89" s="442" t="s">
        <v>150</v>
      </c>
      <c r="P89" s="439"/>
      <c r="Q89" s="318" t="s">
        <v>2206</v>
      </c>
      <c r="R89" s="439"/>
      <c r="S89" s="439"/>
      <c r="T89" s="439"/>
      <c r="U89" s="490"/>
      <c r="V89" s="490"/>
      <c r="W89" s="442" t="s">
        <v>150</v>
      </c>
    </row>
    <row r="90" spans="1:24" ht="15.75">
      <c r="A90" s="323" t="s">
        <v>3507</v>
      </c>
      <c r="B90" s="319"/>
      <c r="C90" s="319"/>
      <c r="D90" s="315"/>
      <c r="E90" s="463">
        <f>'Punten per wedstrijd'!H113*1.2</f>
        <v>892.91999999999985</v>
      </c>
      <c r="F90" s="463">
        <f>'Punten per wedstrijd'!H123</f>
        <v>620.39999999999918</v>
      </c>
      <c r="G90" s="312" t="s">
        <v>4531</v>
      </c>
      <c r="H90" s="319"/>
      <c r="I90" s="323" t="s">
        <v>3512</v>
      </c>
      <c r="J90" s="315"/>
      <c r="K90" s="316"/>
      <c r="L90" s="317"/>
      <c r="M90" s="463">
        <f>'Punten per wedstrijd'!H9*1.2</f>
        <v>657.41999999999825</v>
      </c>
      <c r="N90" s="463">
        <f>'Punten per wedstrijd'!H65</f>
        <v>677.09999999999945</v>
      </c>
      <c r="O90" s="312" t="s">
        <v>4530</v>
      </c>
      <c r="P90" s="319"/>
      <c r="Q90" s="323" t="s">
        <v>3517</v>
      </c>
      <c r="R90" s="316"/>
      <c r="S90" s="316"/>
      <c r="T90" s="316"/>
      <c r="U90" s="463">
        <f>'Punten per wedstrijd'!I132*1.2</f>
        <v>958.92000000000144</v>
      </c>
      <c r="V90" s="463">
        <f>'Punten per wedstrijd'!I206</f>
        <v>1039.7999999999993</v>
      </c>
      <c r="W90" s="312" t="s">
        <v>4530</v>
      </c>
    </row>
    <row r="91" spans="1:24" ht="15.75">
      <c r="A91" s="323" t="s">
        <v>3508</v>
      </c>
      <c r="B91" s="319"/>
      <c r="C91" s="319"/>
      <c r="D91" s="315"/>
      <c r="E91" s="463">
        <f>'Punten per wedstrijd'!H132*1.2</f>
        <v>527.88000000000011</v>
      </c>
      <c r="F91" s="463">
        <f>'Punten per wedstrijd'!H149</f>
        <v>385.49999999999955</v>
      </c>
      <c r="G91" s="312" t="s">
        <v>4531</v>
      </c>
      <c r="H91" s="319"/>
      <c r="I91" s="323" t="s">
        <v>3513</v>
      </c>
      <c r="J91" s="315"/>
      <c r="K91" s="316"/>
      <c r="L91" s="317"/>
      <c r="M91" s="463">
        <f>'Punten per wedstrijd'!H19*1.2</f>
        <v>731.52000000000146</v>
      </c>
      <c r="N91" s="463">
        <f>'Punten per wedstrijd'!H33</f>
        <v>481.05000000000018</v>
      </c>
      <c r="O91" s="312" t="s">
        <v>4531</v>
      </c>
      <c r="P91" s="319"/>
      <c r="Q91" s="323" t="s">
        <v>3518</v>
      </c>
      <c r="R91" s="316"/>
      <c r="S91" s="316"/>
      <c r="T91" s="316"/>
      <c r="U91" s="463">
        <f>'Punten per wedstrijd'!I137*1.2</f>
        <v>1088.6399999999996</v>
      </c>
      <c r="V91" s="463">
        <f>'Punten per wedstrijd'!I113</f>
        <v>881.59999999999673</v>
      </c>
      <c r="W91" s="312" t="s">
        <v>4533</v>
      </c>
    </row>
    <row r="92" spans="1:24" ht="15.75">
      <c r="A92" s="323" t="s">
        <v>3509</v>
      </c>
      <c r="B92" s="319"/>
      <c r="C92" s="319"/>
      <c r="D92" s="315"/>
      <c r="E92" s="463">
        <f>'Punten per wedstrijd'!H137*1.2</f>
        <v>686.69999999999993</v>
      </c>
      <c r="F92" s="463">
        <f>'Punten per wedstrijd'!H206</f>
        <v>513.80000000000018</v>
      </c>
      <c r="G92" s="312" t="s">
        <v>4531</v>
      </c>
      <c r="H92" s="319"/>
      <c r="I92" s="323" t="s">
        <v>3514</v>
      </c>
      <c r="J92" s="315"/>
      <c r="K92" s="316"/>
      <c r="L92" s="317"/>
      <c r="M92" s="463">
        <f>'Punten per wedstrijd'!H37*1.2</f>
        <v>518.87999999999954</v>
      </c>
      <c r="N92" s="463">
        <f>'Punten per wedstrijd'!H28</f>
        <v>487.5</v>
      </c>
      <c r="O92" s="312" t="s">
        <v>4533</v>
      </c>
      <c r="P92" s="319"/>
      <c r="Q92" s="323" t="s">
        <v>3519</v>
      </c>
      <c r="R92" s="316"/>
      <c r="S92" s="316"/>
      <c r="T92" s="316"/>
      <c r="U92" s="463">
        <f>'Punten per wedstrijd'!I169*1.2</f>
        <v>667.62000000000046</v>
      </c>
      <c r="V92" s="463">
        <f>'Punten per wedstrijd'!I149</f>
        <v>379.600000000004</v>
      </c>
      <c r="W92" s="312" t="s">
        <v>4531</v>
      </c>
    </row>
    <row r="93" spans="1:24" ht="15.75">
      <c r="A93" s="323" t="s">
        <v>3510</v>
      </c>
      <c r="B93" s="319"/>
      <c r="C93" s="319"/>
      <c r="D93" s="315"/>
      <c r="E93" s="463">
        <f>'Punten per wedstrijd'!H181*1.2</f>
        <v>1018.4400000000003</v>
      </c>
      <c r="F93" s="463">
        <f>'Punten per wedstrijd'!H141</f>
        <v>837.89999999999964</v>
      </c>
      <c r="G93" s="312" t="s">
        <v>4533</v>
      </c>
      <c r="I93" s="323" t="s">
        <v>3515</v>
      </c>
      <c r="J93" s="315"/>
      <c r="K93" s="316"/>
      <c r="L93" s="317"/>
      <c r="M93" s="463">
        <f>'Punten per wedstrijd'!H45*1.2</f>
        <v>669.47999999999956</v>
      </c>
      <c r="N93" s="463">
        <f>'Punten per wedstrijd'!H96</f>
        <v>545.30000000000291</v>
      </c>
      <c r="O93" s="312" t="s">
        <v>4533</v>
      </c>
      <c r="P93" s="319"/>
      <c r="Q93" s="323" t="s">
        <v>3520</v>
      </c>
      <c r="R93" s="316"/>
      <c r="S93" s="316"/>
      <c r="T93" s="316"/>
      <c r="U93" s="463">
        <f>'Punten per wedstrijd'!I181*1.2</f>
        <v>1363.3199999999993</v>
      </c>
      <c r="V93" s="463">
        <f>'Punten per wedstrijd'!I123</f>
        <v>988.70000000000255</v>
      </c>
      <c r="W93" s="312" t="s">
        <v>4531</v>
      </c>
    </row>
    <row r="94" spans="1:24" ht="15.75">
      <c r="A94" s="323" t="s">
        <v>3511</v>
      </c>
      <c r="B94" s="319"/>
      <c r="C94" s="319"/>
      <c r="D94" s="315"/>
      <c r="E94" s="463">
        <f>'Punten per wedstrijd'!H200*1.2</f>
        <v>932.16000000000292</v>
      </c>
      <c r="F94" s="463">
        <f>'Punten per wedstrijd'!H169</f>
        <v>245.099999999999</v>
      </c>
      <c r="G94" s="312" t="s">
        <v>4531</v>
      </c>
      <c r="H94" s="315"/>
      <c r="I94" s="323" t="s">
        <v>3516</v>
      </c>
      <c r="J94" s="315"/>
      <c r="K94" s="316"/>
      <c r="L94" s="317"/>
      <c r="M94" s="463">
        <f>'Punten per wedstrijd'!H102*1.2</f>
        <v>496.79999999999944</v>
      </c>
      <c r="N94" s="463">
        <f>'Punten per wedstrijd'!H77</f>
        <v>376.39999999999964</v>
      </c>
      <c r="O94" s="312" t="s">
        <v>4531</v>
      </c>
      <c r="P94" s="316"/>
      <c r="Q94" s="323" t="s">
        <v>3521</v>
      </c>
      <c r="R94" s="316"/>
      <c r="S94" s="316"/>
      <c r="T94" s="316"/>
      <c r="U94" s="463">
        <f>'Punten per wedstrijd'!I200*1.2</f>
        <v>1272.7200000000005</v>
      </c>
      <c r="V94" s="463">
        <f>'Punten per wedstrijd'!I141</f>
        <v>833.00000000000091</v>
      </c>
      <c r="W94" s="312" t="s">
        <v>4531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90"/>
      <c r="N95" s="490"/>
      <c r="O95" s="313"/>
      <c r="P95" s="316"/>
      <c r="Q95" s="314"/>
      <c r="R95" s="316"/>
      <c r="S95" s="316"/>
      <c r="T95" s="316"/>
      <c r="U95" s="490"/>
      <c r="V95" s="490"/>
      <c r="W95" s="313"/>
      <c r="X95" s="28"/>
    </row>
    <row r="96" spans="1:24" s="39" customFormat="1" ht="15.75">
      <c r="A96" s="318" t="s">
        <v>2207</v>
      </c>
      <c r="B96" s="439"/>
      <c r="C96" s="439"/>
      <c r="D96" s="440"/>
      <c r="E96" s="441"/>
      <c r="F96" s="441"/>
      <c r="G96" s="442" t="s">
        <v>150</v>
      </c>
      <c r="H96" s="439"/>
      <c r="I96" s="318" t="s">
        <v>3527</v>
      </c>
      <c r="J96" s="440"/>
      <c r="K96" s="439"/>
      <c r="L96" s="317"/>
      <c r="M96" s="490"/>
      <c r="N96" s="490"/>
      <c r="O96" s="442" t="s">
        <v>150</v>
      </c>
      <c r="P96" s="439"/>
      <c r="Q96" s="318" t="s">
        <v>3528</v>
      </c>
      <c r="R96" s="439"/>
      <c r="S96" s="439"/>
      <c r="T96" s="439"/>
      <c r="U96" s="490"/>
      <c r="V96" s="490"/>
      <c r="W96" s="442" t="s">
        <v>150</v>
      </c>
    </row>
    <row r="97" spans="1:24" ht="15.75">
      <c r="A97" s="323" t="s">
        <v>3522</v>
      </c>
      <c r="B97" s="319"/>
      <c r="C97" s="319"/>
      <c r="D97" s="315"/>
      <c r="E97" s="463">
        <f>'Punten per wedstrijd'!I77*1.2</f>
        <v>152.4</v>
      </c>
      <c r="F97" s="463">
        <f>'Punten per wedstrijd'!I9</f>
        <v>437.3</v>
      </c>
      <c r="G97" s="312" t="s">
        <v>4532</v>
      </c>
      <c r="H97" s="319"/>
      <c r="I97" s="323" t="s">
        <v>3529</v>
      </c>
      <c r="J97" s="315"/>
      <c r="K97" s="316"/>
      <c r="L97" s="317"/>
      <c r="M97" s="463">
        <f>'Punten per wedstrijd'!J9*1.2</f>
        <v>593.1</v>
      </c>
      <c r="N97" s="463">
        <f>'Punten per wedstrijd'!J28</f>
        <v>431.7</v>
      </c>
      <c r="O97" s="312" t="s">
        <v>4531</v>
      </c>
      <c r="P97" s="319"/>
      <c r="Q97" s="323" t="s">
        <v>3534</v>
      </c>
      <c r="R97" s="316"/>
      <c r="S97" s="316"/>
      <c r="T97" s="316"/>
      <c r="U97" s="463">
        <f>'Punten per wedstrijd'!K96*1.2</f>
        <v>411.72</v>
      </c>
      <c r="V97" s="463">
        <f>'Punten per wedstrijd'!K9</f>
        <v>226.1</v>
      </c>
      <c r="W97" s="312" t="s">
        <v>4531</v>
      </c>
      <c r="X97" s="28"/>
    </row>
    <row r="98" spans="1:24" ht="15.75">
      <c r="A98" s="323" t="s">
        <v>3523</v>
      </c>
      <c r="B98" s="319"/>
      <c r="C98" s="319"/>
      <c r="D98" s="315"/>
      <c r="E98" s="463">
        <f>'Punten per wedstrijd'!I28*1.2</f>
        <v>156</v>
      </c>
      <c r="F98" s="463">
        <f>'Punten per wedstrijd'!I19</f>
        <v>471.09999999999997</v>
      </c>
      <c r="G98" s="312" t="s">
        <v>4532</v>
      </c>
      <c r="H98" s="319"/>
      <c r="I98" s="323" t="s">
        <v>3530</v>
      </c>
      <c r="J98" s="315"/>
      <c r="K98" s="316"/>
      <c r="L98" s="317"/>
      <c r="M98" s="463">
        <f>'Punten per wedstrijd'!J102*1.2</f>
        <v>468.71999999999991</v>
      </c>
      <c r="N98" s="463">
        <f>'Punten per wedstrijd'!J45</f>
        <v>496.5</v>
      </c>
      <c r="O98" s="312" t="s">
        <v>4530</v>
      </c>
      <c r="P98" s="319"/>
      <c r="Q98" s="323" t="s">
        <v>3535</v>
      </c>
      <c r="R98" s="316"/>
      <c r="S98" s="316"/>
      <c r="T98" s="316"/>
      <c r="U98" s="463">
        <f>'Punten per wedstrijd'!K45*1.2</f>
        <v>400.56</v>
      </c>
      <c r="V98" s="463">
        <f>'Punten per wedstrijd'!K19</f>
        <v>376.4</v>
      </c>
      <c r="W98" s="312" t="s">
        <v>4533</v>
      </c>
      <c r="X98" s="28"/>
    </row>
    <row r="99" spans="1:24" ht="15.75">
      <c r="A99" s="323" t="s">
        <v>3524</v>
      </c>
      <c r="B99" s="319"/>
      <c r="C99" s="319"/>
      <c r="D99" s="315"/>
      <c r="E99" s="463">
        <f>'Punten per wedstrijd'!I65*1.2</f>
        <v>589.43999999999994</v>
      </c>
      <c r="F99" s="463">
        <f>'Punten per wedstrijd'!I33</f>
        <v>179.89999999999998</v>
      </c>
      <c r="G99" s="312" t="s">
        <v>4531</v>
      </c>
      <c r="H99" s="319"/>
      <c r="I99" s="323" t="s">
        <v>3531</v>
      </c>
      <c r="J99" s="315"/>
      <c r="K99" s="316"/>
      <c r="L99" s="317"/>
      <c r="M99" s="463">
        <f>'Punten per wedstrijd'!J37*1.2</f>
        <v>425.64</v>
      </c>
      <c r="N99" s="463">
        <f>'Punten per wedstrijd'!J65</f>
        <v>613.9</v>
      </c>
      <c r="O99" s="312" t="s">
        <v>4532</v>
      </c>
      <c r="P99" s="319"/>
      <c r="Q99" s="323" t="s">
        <v>3536</v>
      </c>
      <c r="R99" s="316"/>
      <c r="S99" s="316"/>
      <c r="T99" s="316"/>
      <c r="U99" s="463">
        <f>'Punten per wedstrijd'!K28*1.2</f>
        <v>360.96</v>
      </c>
      <c r="V99" s="463">
        <f>'Punten per wedstrijd'!K33</f>
        <v>210.5</v>
      </c>
      <c r="W99" s="312" t="s">
        <v>4531</v>
      </c>
      <c r="X99" s="28"/>
    </row>
    <row r="100" spans="1:24" ht="15.75">
      <c r="A100" s="323" t="s">
        <v>3525</v>
      </c>
      <c r="B100" s="319"/>
      <c r="C100" s="319"/>
      <c r="D100" s="315"/>
      <c r="E100" s="463">
        <f>'Punten per wedstrijd'!I45*1.2</f>
        <v>316.31999999999994</v>
      </c>
      <c r="F100" s="463">
        <f>'Punten per wedstrijd'!I37</f>
        <v>279</v>
      </c>
      <c r="G100" s="312" t="s">
        <v>4533</v>
      </c>
      <c r="H100" s="319"/>
      <c r="I100" s="323" t="s">
        <v>3532</v>
      </c>
      <c r="J100" s="315"/>
      <c r="K100" s="316"/>
      <c r="L100" s="317"/>
      <c r="M100" s="463">
        <f>'Punten per wedstrijd'!J33*1.2</f>
        <v>625.79999999999995</v>
      </c>
      <c r="N100" s="463">
        <f>'Punten per wedstrijd'!J77</f>
        <v>284.89999999999998</v>
      </c>
      <c r="O100" s="312" t="s">
        <v>4531</v>
      </c>
      <c r="P100" s="319"/>
      <c r="Q100" s="323" t="s">
        <v>3537</v>
      </c>
      <c r="R100" s="316"/>
      <c r="S100" s="316"/>
      <c r="T100" s="316"/>
      <c r="U100" s="463">
        <f>'Punten per wedstrijd'!K65*1.2</f>
        <v>500.15999999999997</v>
      </c>
      <c r="V100" s="463">
        <f>'Punten per wedstrijd'!K77</f>
        <v>149.5</v>
      </c>
      <c r="W100" s="312" t="s">
        <v>4531</v>
      </c>
      <c r="X100" s="28"/>
    </row>
    <row r="101" spans="1:24" ht="15.75">
      <c r="A101" s="323" t="s">
        <v>3526</v>
      </c>
      <c r="B101" s="319"/>
      <c r="C101" s="319"/>
      <c r="D101" s="315"/>
      <c r="E101" s="463">
        <f>'Punten per wedstrijd'!I96*1.2</f>
        <v>328.56</v>
      </c>
      <c r="F101" s="463">
        <f>'Punten per wedstrijd'!I102</f>
        <v>131.4</v>
      </c>
      <c r="G101" s="312" t="s">
        <v>4531</v>
      </c>
      <c r="H101" s="319"/>
      <c r="I101" s="323" t="s">
        <v>3533</v>
      </c>
      <c r="J101" s="315"/>
      <c r="K101" s="316"/>
      <c r="L101" s="317"/>
      <c r="M101" s="463">
        <f>'Punten per wedstrijd'!J19*1.2</f>
        <v>701.52</v>
      </c>
      <c r="N101" s="463">
        <f>'Punten per wedstrijd'!J96</f>
        <v>452.5</v>
      </c>
      <c r="O101" s="312" t="s">
        <v>4531</v>
      </c>
      <c r="P101" s="319"/>
      <c r="Q101" s="323" t="s">
        <v>3538</v>
      </c>
      <c r="R101" s="316"/>
      <c r="S101" s="316"/>
      <c r="T101" s="316"/>
      <c r="U101" s="463">
        <f>'Punten per wedstrijd'!K37*1.2</f>
        <v>541.20000000000005</v>
      </c>
      <c r="V101" s="463">
        <f>'Punten per wedstrijd'!K102</f>
        <v>118.5</v>
      </c>
      <c r="W101" s="312" t="s">
        <v>4531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90"/>
      <c r="N102" s="490"/>
      <c r="O102" s="313"/>
      <c r="P102" s="319"/>
      <c r="Q102" s="315"/>
      <c r="R102" s="316"/>
      <c r="S102" s="316"/>
      <c r="T102" s="316"/>
      <c r="U102" s="490"/>
      <c r="V102" s="490"/>
      <c r="W102" s="313"/>
      <c r="X102" s="28"/>
    </row>
    <row r="103" spans="1:24" s="39" customFormat="1" ht="15.75">
      <c r="A103" s="318" t="s">
        <v>191</v>
      </c>
      <c r="B103" s="439"/>
      <c r="C103" s="439"/>
      <c r="D103" s="440"/>
      <c r="E103" s="441"/>
      <c r="F103" s="441"/>
      <c r="G103" s="442" t="s">
        <v>150</v>
      </c>
      <c r="H103" s="439"/>
      <c r="I103" s="318" t="s">
        <v>192</v>
      </c>
      <c r="J103" s="440"/>
      <c r="K103" s="439"/>
      <c r="L103" s="317"/>
      <c r="M103" s="490"/>
      <c r="N103" s="490"/>
      <c r="O103" s="442" t="s">
        <v>150</v>
      </c>
      <c r="P103" s="439"/>
      <c r="Q103" s="318" t="s">
        <v>195</v>
      </c>
      <c r="R103" s="439"/>
      <c r="S103" s="439"/>
      <c r="T103" s="439"/>
      <c r="U103" s="490"/>
      <c r="V103" s="490"/>
      <c r="W103" s="442" t="s">
        <v>150</v>
      </c>
    </row>
    <row r="104" spans="1:24" ht="15.75">
      <c r="A104" s="323" t="s">
        <v>3539</v>
      </c>
      <c r="B104" s="319"/>
      <c r="C104" s="319"/>
      <c r="D104" s="315"/>
      <c r="E104" s="463">
        <f>'Punten per wedstrijd'!L77*1.2</f>
        <v>122.39999999999999</v>
      </c>
      <c r="F104" s="463">
        <f>'Punten per wedstrijd'!L28</f>
        <v>183.3</v>
      </c>
      <c r="G104" s="312" t="s">
        <v>4532</v>
      </c>
      <c r="H104" s="319"/>
      <c r="I104" s="323" t="s">
        <v>2301</v>
      </c>
      <c r="J104" s="315"/>
      <c r="K104" s="316"/>
      <c r="L104" s="317"/>
      <c r="M104" s="463">
        <f>'Punten per wedstrijd'!M37*1.2</f>
        <v>484.31999999999823</v>
      </c>
      <c r="N104" s="463">
        <f>'Punten per wedstrijd'!M9</f>
        <v>522.99999999999818</v>
      </c>
      <c r="O104" s="312" t="s">
        <v>4530</v>
      </c>
      <c r="P104" s="319"/>
      <c r="Q104" s="323" t="s">
        <v>3546</v>
      </c>
      <c r="R104" s="316"/>
      <c r="S104" s="316"/>
      <c r="T104" s="316"/>
      <c r="U104" s="463">
        <f>'Punten per wedstrijd'!J137*1.2</f>
        <v>785.1600000000002</v>
      </c>
      <c r="V104" s="463">
        <f>'Punten per wedstrijd'!J141</f>
        <v>788.09999999999764</v>
      </c>
      <c r="W104" s="312" t="s">
        <v>4530</v>
      </c>
      <c r="X104" s="28"/>
    </row>
    <row r="105" spans="1:24" ht="15.75">
      <c r="A105" s="323" t="s">
        <v>3540</v>
      </c>
      <c r="B105" s="319"/>
      <c r="C105" s="319"/>
      <c r="D105" s="315"/>
      <c r="E105" s="463">
        <f>'Punten per wedstrijd'!L19*1.2</f>
        <v>229.79999999999998</v>
      </c>
      <c r="F105" s="463">
        <f>'Punten per wedstrijd'!L37</f>
        <v>210</v>
      </c>
      <c r="G105" s="312" t="s">
        <v>4533</v>
      </c>
      <c r="H105" s="319"/>
      <c r="I105" s="323" t="s">
        <v>3542</v>
      </c>
      <c r="J105" s="315"/>
      <c r="K105" s="316"/>
      <c r="L105" s="317"/>
      <c r="M105" s="463">
        <f>'Punten per wedstrijd'!M102*1.2</f>
        <v>664.56000000000017</v>
      </c>
      <c r="N105" s="463">
        <f>'Punten per wedstrijd'!M19</f>
        <v>514.40000000000146</v>
      </c>
      <c r="O105" s="312" t="s">
        <v>4531</v>
      </c>
      <c r="P105" s="319"/>
      <c r="Q105" s="323" t="s">
        <v>3547</v>
      </c>
      <c r="R105" s="316"/>
      <c r="S105" s="316"/>
      <c r="T105" s="316"/>
      <c r="U105" s="463">
        <f>'Punten per wedstrijd'!J181*1.2</f>
        <v>861.59999999999889</v>
      </c>
      <c r="V105" s="463">
        <f>'Punten per wedstrijd'!J149</f>
        <v>644.50000000000091</v>
      </c>
      <c r="W105" s="312" t="s">
        <v>4531</v>
      </c>
      <c r="X105" s="28"/>
    </row>
    <row r="106" spans="1:24" ht="15.75">
      <c r="A106" s="323" t="s">
        <v>3541</v>
      </c>
      <c r="B106" s="319"/>
      <c r="C106" s="319"/>
      <c r="D106" s="315"/>
      <c r="E106" s="463">
        <f>'Punten per wedstrijd'!L9*1.2</f>
        <v>194.76000000000002</v>
      </c>
      <c r="F106" s="463">
        <f>'Punten per wedstrijd'!L45</f>
        <v>176.9</v>
      </c>
      <c r="G106" s="312" t="s">
        <v>4533</v>
      </c>
      <c r="H106" s="319"/>
      <c r="I106" s="323" t="s">
        <v>3543</v>
      </c>
      <c r="J106" s="315"/>
      <c r="K106" s="316"/>
      <c r="L106" s="317"/>
      <c r="M106" s="463">
        <f>'Punten per wedstrijd'!M65*1.2</f>
        <v>712.43999999999971</v>
      </c>
      <c r="N106" s="463">
        <f>'Punten per wedstrijd'!M28</f>
        <v>600.10000000000127</v>
      </c>
      <c r="O106" s="312" t="s">
        <v>4533</v>
      </c>
      <c r="P106" s="319"/>
      <c r="Q106" s="323" t="s">
        <v>3548</v>
      </c>
      <c r="R106" s="316"/>
      <c r="S106" s="316"/>
      <c r="T106" s="316"/>
      <c r="U106" s="463">
        <f>'Punten per wedstrijd'!J123*1.2</f>
        <v>730.92000000000257</v>
      </c>
      <c r="V106" s="463">
        <f>'Punten per wedstrijd'!J169</f>
        <v>292.19999999999891</v>
      </c>
      <c r="W106" s="312" t="s">
        <v>4531</v>
      </c>
      <c r="X106" s="28"/>
    </row>
    <row r="107" spans="1:24" ht="15.75">
      <c r="A107" s="323" t="s">
        <v>5037</v>
      </c>
      <c r="B107" s="319"/>
      <c r="C107" s="319"/>
      <c r="D107" s="315"/>
      <c r="E107" s="463">
        <f>'Punten per wedstrijd'!L102*1.2</f>
        <v>205.92</v>
      </c>
      <c r="F107" s="463">
        <f>'Punten per wedstrijd'!L65</f>
        <v>437</v>
      </c>
      <c r="G107" s="312" t="s">
        <v>4532</v>
      </c>
      <c r="H107" s="319"/>
      <c r="I107" s="323" t="s">
        <v>3544</v>
      </c>
      <c r="J107" s="315"/>
      <c r="K107" s="316"/>
      <c r="L107" s="317"/>
      <c r="M107" s="463">
        <f>'Punten per wedstrijd'!M45*1.2</f>
        <v>595.92000000000371</v>
      </c>
      <c r="N107" s="463">
        <f>'Punten per wedstrijd'!M33</f>
        <v>531.05000000000018</v>
      </c>
      <c r="O107" s="312" t="s">
        <v>4533</v>
      </c>
      <c r="P107" s="319"/>
      <c r="Q107" s="323" t="s">
        <v>3549</v>
      </c>
      <c r="R107" s="316"/>
      <c r="S107" s="316"/>
      <c r="T107" s="316"/>
      <c r="U107" s="463">
        <f>'Punten per wedstrijd'!J132*1.2</f>
        <v>578.64000000000192</v>
      </c>
      <c r="V107" s="463">
        <f>'Punten per wedstrijd'!J200</f>
        <v>578.20000000000255</v>
      </c>
      <c r="W107" s="312" t="s">
        <v>4533</v>
      </c>
      <c r="X107" s="28"/>
    </row>
    <row r="108" spans="1:24" ht="15.75">
      <c r="A108" s="323" t="s">
        <v>5036</v>
      </c>
      <c r="B108" s="319"/>
      <c r="C108" s="319"/>
      <c r="D108" s="315"/>
      <c r="E108" s="463">
        <f>'Punten per wedstrijd'!L33*1.2</f>
        <v>99</v>
      </c>
      <c r="F108" s="463">
        <f>'Punten per wedstrijd'!L96</f>
        <v>150.5</v>
      </c>
      <c r="G108" s="312" t="s">
        <v>4532</v>
      </c>
      <c r="H108" s="319"/>
      <c r="I108" s="323" t="s">
        <v>3545</v>
      </c>
      <c r="J108" s="315"/>
      <c r="K108" s="316"/>
      <c r="L108" s="317"/>
      <c r="M108" s="463">
        <f>'Punten per wedstrijd'!M96*1.2</f>
        <v>627</v>
      </c>
      <c r="N108" s="463">
        <f>'Punten per wedstrijd'!M77</f>
        <v>376</v>
      </c>
      <c r="O108" s="312" t="s">
        <v>4531</v>
      </c>
      <c r="P108" s="319"/>
      <c r="Q108" s="323" t="s">
        <v>3550</v>
      </c>
      <c r="R108" s="316"/>
      <c r="S108" s="316"/>
      <c r="T108" s="316"/>
      <c r="U108" s="463">
        <f>'Punten per wedstrijd'!J113*1.2</f>
        <v>503.15999999999804</v>
      </c>
      <c r="V108" s="463">
        <f>'Punten per wedstrijd'!J206</f>
        <v>499</v>
      </c>
      <c r="W108" s="312" t="s">
        <v>4533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90"/>
      <c r="N109" s="490"/>
      <c r="O109" s="313"/>
      <c r="P109" s="319"/>
      <c r="Q109" s="316"/>
      <c r="R109" s="316"/>
      <c r="S109" s="316"/>
      <c r="T109" s="316"/>
      <c r="U109" s="490"/>
      <c r="V109" s="490"/>
      <c r="W109" s="313"/>
      <c r="X109" s="28"/>
    </row>
    <row r="110" spans="1:24" s="39" customFormat="1" ht="15.75">
      <c r="A110" s="318" t="s">
        <v>193</v>
      </c>
      <c r="B110" s="439"/>
      <c r="C110" s="439"/>
      <c r="D110" s="440"/>
      <c r="E110" s="441"/>
      <c r="F110" s="441"/>
      <c r="G110" s="442" t="s">
        <v>150</v>
      </c>
      <c r="H110" s="439"/>
      <c r="I110" s="318" t="s">
        <v>194</v>
      </c>
      <c r="J110" s="440"/>
      <c r="K110" s="439"/>
      <c r="L110" s="317"/>
      <c r="M110" s="490"/>
      <c r="N110" s="490"/>
      <c r="O110" s="442" t="s">
        <v>150</v>
      </c>
      <c r="P110" s="439"/>
      <c r="Q110" s="318" t="s">
        <v>176</v>
      </c>
      <c r="R110" s="439"/>
      <c r="S110" s="439"/>
      <c r="T110" s="439"/>
      <c r="U110" s="490"/>
      <c r="V110" s="490"/>
      <c r="W110" s="442" t="s">
        <v>150</v>
      </c>
    </row>
    <row r="111" spans="1:24" ht="15.75">
      <c r="A111" s="323" t="s">
        <v>3551</v>
      </c>
      <c r="B111" s="319"/>
      <c r="C111" s="319"/>
      <c r="D111" s="315"/>
      <c r="E111" s="463">
        <f>'Punten per wedstrijd'!N19*1.2</f>
        <v>552.83999999999867</v>
      </c>
      <c r="F111" s="463">
        <f>'Punten per wedstrijd'!N9</f>
        <v>436.49999999999909</v>
      </c>
      <c r="G111" s="312" t="s">
        <v>4531</v>
      </c>
      <c r="H111" s="319"/>
      <c r="I111" s="323" t="s">
        <v>3556</v>
      </c>
      <c r="J111" s="315"/>
      <c r="K111" s="316"/>
      <c r="L111" s="317"/>
      <c r="M111" s="463">
        <f>'Punten per wedstrijd'!O65*1.2</f>
        <v>369.71999999999827</v>
      </c>
      <c r="N111" s="463">
        <f>'Punten per wedstrijd'!O9</f>
        <v>276</v>
      </c>
      <c r="O111" s="312" t="s">
        <v>4531</v>
      </c>
      <c r="P111" s="319"/>
      <c r="Q111" s="323" t="s">
        <v>3561</v>
      </c>
      <c r="R111" s="316"/>
      <c r="S111" s="316"/>
      <c r="T111" s="316"/>
      <c r="U111" s="463">
        <f>'Punten per wedstrijd'!P102*1.2</f>
        <v>426.24000000000007</v>
      </c>
      <c r="V111" s="463">
        <f>'Punten per wedstrijd'!P28</f>
        <v>318</v>
      </c>
      <c r="W111" s="312" t="s">
        <v>4531</v>
      </c>
      <c r="X111" s="28"/>
    </row>
    <row r="112" spans="1:24" ht="15.75">
      <c r="A112" s="323" t="s">
        <v>3552</v>
      </c>
      <c r="B112" s="319"/>
      <c r="C112" s="319"/>
      <c r="D112" s="315"/>
      <c r="E112" s="463">
        <f>'Punten per wedstrijd'!N45*1.2</f>
        <v>653.03999999999974</v>
      </c>
      <c r="F112" s="463">
        <f>'Punten per wedstrijd'!N28</f>
        <v>374.20000000000073</v>
      </c>
      <c r="G112" s="312" t="s">
        <v>4531</v>
      </c>
      <c r="H112" s="319"/>
      <c r="I112" s="323" t="s">
        <v>3557</v>
      </c>
      <c r="J112" s="315"/>
      <c r="K112" s="316"/>
      <c r="L112" s="317"/>
      <c r="M112" s="463">
        <f>'Punten per wedstrijd'!O33*1.2</f>
        <v>266.40000000000219</v>
      </c>
      <c r="N112" s="463">
        <f>'Punten per wedstrijd'!O19</f>
        <v>294.10000000000036</v>
      </c>
      <c r="O112" s="312" t="s">
        <v>4530</v>
      </c>
      <c r="P112" s="319"/>
      <c r="Q112" s="323" t="s">
        <v>3562</v>
      </c>
      <c r="R112" s="316"/>
      <c r="S112" s="316"/>
      <c r="T112" s="316"/>
      <c r="U112" s="463">
        <f>'Punten per wedstrijd'!P9*1.2</f>
        <v>320.28000000000003</v>
      </c>
      <c r="V112" s="463">
        <f>'Punten per wedstrijd'!P33</f>
        <v>344.6</v>
      </c>
      <c r="W112" s="312" t="s">
        <v>4530</v>
      </c>
      <c r="X112" s="28"/>
    </row>
    <row r="113" spans="1:26" ht="15.75">
      <c r="A113" s="323" t="s">
        <v>3553</v>
      </c>
      <c r="B113" s="319"/>
      <c r="C113" s="319"/>
      <c r="D113" s="315"/>
      <c r="E113" s="463">
        <f>'Punten per wedstrijd'!N102*1.2</f>
        <v>427.68000000000063</v>
      </c>
      <c r="F113" s="463">
        <f>'Punten per wedstrijd'!N33</f>
        <v>361.95000000000073</v>
      </c>
      <c r="G113" s="312" t="s">
        <v>4533</v>
      </c>
      <c r="H113" s="319"/>
      <c r="I113" s="323" t="s">
        <v>3558</v>
      </c>
      <c r="J113" s="315"/>
      <c r="K113" s="316"/>
      <c r="L113" s="317"/>
      <c r="M113" s="463">
        <f>'Punten per wedstrijd'!O28*1.2</f>
        <v>360.00000000000108</v>
      </c>
      <c r="N113" s="463">
        <f>'Punten per wedstrijd'!O37</f>
        <v>451.89999999999964</v>
      </c>
      <c r="O113" s="312" t="s">
        <v>4532</v>
      </c>
      <c r="P113" s="319"/>
      <c r="Q113" s="323" t="s">
        <v>4804</v>
      </c>
      <c r="R113" s="316"/>
      <c r="S113" s="316"/>
      <c r="T113" s="316"/>
      <c r="U113" s="463">
        <f>'Punten per wedstrijd'!P45*1.2</f>
        <v>461.15999999999997</v>
      </c>
      <c r="V113" s="463">
        <f>'Punten per wedstrijd'!P65</f>
        <v>261.40000000000003</v>
      </c>
      <c r="W113" s="312" t="s">
        <v>4531</v>
      </c>
      <c r="X113" s="28"/>
    </row>
    <row r="114" spans="1:26" ht="15.75">
      <c r="A114" s="323" t="s">
        <v>3554</v>
      </c>
      <c r="B114" s="319"/>
      <c r="C114" s="319"/>
      <c r="D114" s="315"/>
      <c r="E114" s="463">
        <f>'Punten per wedstrijd'!N37*1.2</f>
        <v>291.83999999999867</v>
      </c>
      <c r="F114" s="463">
        <f>'Punten per wedstrijd'!N77</f>
        <v>164.20000000000255</v>
      </c>
      <c r="G114" s="312" t="s">
        <v>4531</v>
      </c>
      <c r="H114" s="319"/>
      <c r="I114" s="323" t="s">
        <v>3559</v>
      </c>
      <c r="J114" s="315"/>
      <c r="K114" s="316"/>
      <c r="L114" s="317"/>
      <c r="M114" s="463">
        <f>'Punten per wedstrijd'!O96*1.2</f>
        <v>428.4</v>
      </c>
      <c r="N114" s="463">
        <f>'Punten per wedstrijd'!O45</f>
        <v>258.90000000000055</v>
      </c>
      <c r="O114" s="312" t="s">
        <v>4531</v>
      </c>
      <c r="P114" s="319"/>
      <c r="Q114" s="323" t="s">
        <v>3563</v>
      </c>
      <c r="R114" s="316"/>
      <c r="S114" s="316"/>
      <c r="T114" s="316"/>
      <c r="U114" s="463">
        <f>'Punten per wedstrijd'!P19*1.2</f>
        <v>363</v>
      </c>
      <c r="V114" s="463">
        <f>'Punten per wedstrijd'!P77</f>
        <v>405.9</v>
      </c>
      <c r="W114" s="312" t="s">
        <v>4530</v>
      </c>
      <c r="X114" s="28"/>
    </row>
    <row r="115" spans="1:26" ht="15.75">
      <c r="A115" s="323" t="s">
        <v>3555</v>
      </c>
      <c r="D115" s="295"/>
      <c r="E115" s="463">
        <f>'Punten per wedstrijd'!N65*1.2</f>
        <v>638.27999999999736</v>
      </c>
      <c r="F115" s="463">
        <f>'Punten per wedstrijd'!N96</f>
        <v>355.80000000000109</v>
      </c>
      <c r="G115" s="312" t="s">
        <v>4531</v>
      </c>
      <c r="H115" s="295"/>
      <c r="I115" s="323" t="s">
        <v>3560</v>
      </c>
      <c r="J115" s="295"/>
      <c r="K115" s="28"/>
      <c r="L115" s="296"/>
      <c r="M115" s="463">
        <f>'Punten per wedstrijd'!O77*1.2</f>
        <v>461.04000000000303</v>
      </c>
      <c r="N115" s="463">
        <f>'Punten per wedstrijd'!O102</f>
        <v>277.90000000000055</v>
      </c>
      <c r="O115" s="312" t="s">
        <v>4531</v>
      </c>
      <c r="P115" s="28"/>
      <c r="Q115" s="323" t="s">
        <v>3564</v>
      </c>
      <c r="R115" s="28"/>
      <c r="S115" s="28"/>
      <c r="T115" s="28"/>
      <c r="U115" s="463">
        <f>'Punten per wedstrijd'!P37*1.2</f>
        <v>321.95999999999998</v>
      </c>
      <c r="V115" s="463">
        <f>'Punten per wedstrijd'!P96</f>
        <v>368.10000000000008</v>
      </c>
      <c r="W115" s="312" t="s">
        <v>4530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31" t="s">
        <v>3454</v>
      </c>
      <c r="E118" s="431" t="s">
        <v>3455</v>
      </c>
      <c r="F118" s="431" t="s">
        <v>843</v>
      </c>
      <c r="G118" s="431" t="s">
        <v>2523</v>
      </c>
      <c r="H118" s="431" t="s">
        <v>2192</v>
      </c>
      <c r="I118" s="431" t="s">
        <v>2194</v>
      </c>
      <c r="J118" s="431" t="s">
        <v>2193</v>
      </c>
      <c r="K118" s="431" t="s">
        <v>2195</v>
      </c>
      <c r="L118" s="431" t="s">
        <v>2196</v>
      </c>
      <c r="M118" s="431" t="s">
        <v>2197</v>
      </c>
      <c r="N118" s="431" t="s">
        <v>2198</v>
      </c>
      <c r="O118" s="431" t="s">
        <v>2199</v>
      </c>
      <c r="P118" s="431" t="s">
        <v>2200</v>
      </c>
      <c r="Q118" s="431" t="s">
        <v>2201</v>
      </c>
      <c r="R118" s="431" t="s">
        <v>2202</v>
      </c>
      <c r="S118" s="431" t="s">
        <v>2179</v>
      </c>
      <c r="T118" s="431" t="s">
        <v>2203</v>
      </c>
      <c r="U118" s="431" t="s">
        <v>2204</v>
      </c>
      <c r="V118" s="202" t="s">
        <v>40</v>
      </c>
      <c r="W118" s="28"/>
      <c r="X118" s="28"/>
      <c r="Y118" s="28"/>
      <c r="Z118" s="28"/>
    </row>
    <row r="119" spans="1:26" ht="15.75">
      <c r="A119" s="506" t="s">
        <v>5074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7" t="s">
        <v>2257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93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6" t="s">
        <v>3567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93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8" t="s">
        <v>2292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94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505" t="s">
        <v>3565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93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3568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93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3570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93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2242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93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3569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93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3566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93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4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4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2158</v>
      </c>
      <c r="B133" s="325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9"/>
      <c r="C135" s="439"/>
      <c r="D135" s="440"/>
      <c r="E135" s="440"/>
      <c r="F135" s="440"/>
      <c r="G135" s="317" t="s">
        <v>150</v>
      </c>
      <c r="H135" s="439"/>
      <c r="I135" s="318" t="s">
        <v>184</v>
      </c>
      <c r="J135" s="440"/>
      <c r="K135" s="439"/>
      <c r="L135" s="317"/>
      <c r="M135" s="439"/>
      <c r="N135" s="439"/>
      <c r="O135" s="317" t="s">
        <v>150</v>
      </c>
      <c r="P135" s="439"/>
      <c r="Q135" s="318" t="s">
        <v>843</v>
      </c>
      <c r="R135" s="439"/>
      <c r="S135" s="439"/>
      <c r="T135" s="439"/>
      <c r="U135" s="439"/>
      <c r="V135" s="439"/>
      <c r="W135" s="317" t="s">
        <v>150</v>
      </c>
    </row>
    <row r="136" spans="1:26" ht="15.75">
      <c r="A136" s="323" t="s">
        <v>3592</v>
      </c>
      <c r="B136" s="319"/>
      <c r="C136" s="319"/>
      <c r="D136" s="315"/>
      <c r="E136" s="463">
        <f>'Punten per wedstrijd'!E142*1.2</f>
        <v>392.51999999999992</v>
      </c>
      <c r="F136" s="463">
        <f>'Punten per wedstrijd'!E191</f>
        <v>256.89999999999998</v>
      </c>
      <c r="G136" s="312" t="s">
        <v>4531</v>
      </c>
      <c r="H136" s="319"/>
      <c r="I136" s="323" t="s">
        <v>3650</v>
      </c>
      <c r="J136" s="315"/>
      <c r="K136" s="316"/>
      <c r="L136" s="317"/>
      <c r="M136" s="463">
        <f>'Punten per wedstrijd'!E66*1.2</f>
        <v>309</v>
      </c>
      <c r="N136" s="463">
        <f>'Punten per wedstrijd'!E38</f>
        <v>211.69999999999982</v>
      </c>
      <c r="O136" s="312" t="s">
        <v>4531</v>
      </c>
      <c r="P136" s="319"/>
      <c r="Q136" s="323" t="s">
        <v>3655</v>
      </c>
      <c r="R136" s="316"/>
      <c r="S136" s="316"/>
      <c r="T136" s="316"/>
      <c r="U136" s="463">
        <f>'Punten per wedstrijd'!F142*1.2</f>
        <v>537.12000000000069</v>
      </c>
      <c r="V136" s="463">
        <f>'Punten per wedstrijd'!F194</f>
        <v>288.40000000000055</v>
      </c>
      <c r="W136" s="312" t="s">
        <v>4531</v>
      </c>
      <c r="Y136" s="300"/>
      <c r="Z136" s="299"/>
    </row>
    <row r="137" spans="1:26" ht="15.75">
      <c r="A137" s="323" t="s">
        <v>3593</v>
      </c>
      <c r="B137" s="319"/>
      <c r="C137" s="319"/>
      <c r="D137" s="315"/>
      <c r="E137" s="463">
        <f>'Punten per wedstrijd'!E154*1.2</f>
        <v>660.24</v>
      </c>
      <c r="F137" s="463">
        <f>'Punten per wedstrijd'!E170</f>
        <v>584.70000000000005</v>
      </c>
      <c r="G137" s="312" t="s">
        <v>4533</v>
      </c>
      <c r="H137" s="319"/>
      <c r="I137" s="323" t="s">
        <v>3651</v>
      </c>
      <c r="J137" s="315"/>
      <c r="K137" s="316"/>
      <c r="L137" s="317"/>
      <c r="M137" s="463">
        <f>'Punten per wedstrijd'!E81*1.2</f>
        <v>72.599999999999994</v>
      </c>
      <c r="N137" s="463">
        <f>'Punten per wedstrijd'!E103</f>
        <v>191.5</v>
      </c>
      <c r="O137" s="312" t="s">
        <v>4532</v>
      </c>
      <c r="P137" s="319"/>
      <c r="Q137" s="323" t="s">
        <v>3656</v>
      </c>
      <c r="R137" s="316"/>
      <c r="S137" s="316"/>
      <c r="T137" s="316"/>
      <c r="U137" s="463">
        <f>'Punten per wedstrijd'!F154*1.2</f>
        <v>593.99999999999943</v>
      </c>
      <c r="V137" s="463">
        <f>'Punten per wedstrijd'!F185</f>
        <v>196.39999999999964</v>
      </c>
      <c r="W137" s="312" t="s">
        <v>4531</v>
      </c>
      <c r="Y137" s="300"/>
      <c r="Z137" s="299"/>
    </row>
    <row r="138" spans="1:26" ht="15.75">
      <c r="A138" s="323" t="s">
        <v>3594</v>
      </c>
      <c r="B138" s="319"/>
      <c r="C138" s="319"/>
      <c r="D138" s="315"/>
      <c r="E138" s="463">
        <f>'Punten per wedstrijd'!E177*1.2</f>
        <v>402.84</v>
      </c>
      <c r="F138" s="463">
        <f>'Punten per wedstrijd'!E189</f>
        <v>280.89999999999998</v>
      </c>
      <c r="G138" s="312" t="s">
        <v>4531</v>
      </c>
      <c r="H138" s="319"/>
      <c r="I138" s="323" t="s">
        <v>3652</v>
      </c>
      <c r="J138" s="315"/>
      <c r="K138" s="316"/>
      <c r="L138" s="317"/>
      <c r="M138" s="463">
        <f>'Punten per wedstrijd'!E85*1.2</f>
        <v>86.999999999999929</v>
      </c>
      <c r="N138" s="463">
        <f>'Punten per wedstrijd'!E80</f>
        <v>240.90000000000009</v>
      </c>
      <c r="O138" s="313" t="s">
        <v>4532</v>
      </c>
      <c r="P138" s="319"/>
      <c r="Q138" s="323" t="s">
        <v>3657</v>
      </c>
      <c r="R138" s="316"/>
      <c r="S138" s="316"/>
      <c r="T138" s="316"/>
      <c r="U138" s="463">
        <f>'Punten per wedstrijd'!F177*1.2</f>
        <v>407.51999999999936</v>
      </c>
      <c r="V138" s="463">
        <f>'Punten per wedstrijd'!F170</f>
        <v>664.69999999999959</v>
      </c>
      <c r="W138" s="313" t="s">
        <v>4532</v>
      </c>
      <c r="Y138" s="300"/>
      <c r="Z138" s="299"/>
    </row>
    <row r="139" spans="1:26" ht="15.75">
      <c r="A139" s="323" t="s">
        <v>2274</v>
      </c>
      <c r="B139" s="319"/>
      <c r="C139" s="319"/>
      <c r="D139" s="315"/>
      <c r="E139" s="463">
        <f>'Punten per wedstrijd'!E184*1.2</f>
        <v>251.63999999999993</v>
      </c>
      <c r="F139" s="463">
        <f>'Punten per wedstrijd'!E185</f>
        <v>73.900000000000006</v>
      </c>
      <c r="G139" s="312" t="s">
        <v>4531</v>
      </c>
      <c r="H139" s="319"/>
      <c r="I139" s="323" t="s">
        <v>3653</v>
      </c>
      <c r="J139" s="315"/>
      <c r="K139" s="316"/>
      <c r="L139" s="317"/>
      <c r="M139" s="463">
        <f>'Punten per wedstrijd'!E87*1.2</f>
        <v>140.4</v>
      </c>
      <c r="N139" s="463">
        <f>'Punten per wedstrijd'!E73</f>
        <v>251.70000000000016</v>
      </c>
      <c r="O139" s="313" t="s">
        <v>4532</v>
      </c>
      <c r="P139" s="319"/>
      <c r="Q139" s="323" t="s">
        <v>4189</v>
      </c>
      <c r="R139" s="316"/>
      <c r="S139" s="316"/>
      <c r="T139" s="316"/>
      <c r="U139" s="463">
        <f>'Punten per wedstrijd'!F191*1.2</f>
        <v>435.11999999999932</v>
      </c>
      <c r="V139" s="463">
        <f>'Punten per wedstrijd'!F189</f>
        <v>655.90000000000009</v>
      </c>
      <c r="W139" s="313" t="s">
        <v>4532</v>
      </c>
      <c r="Y139" s="28"/>
      <c r="Z139" s="28"/>
    </row>
    <row r="140" spans="1:26" ht="15.75">
      <c r="A140" s="323" t="s">
        <v>3595</v>
      </c>
      <c r="B140" s="319"/>
      <c r="C140" s="319"/>
      <c r="D140" s="315"/>
      <c r="E140" s="463">
        <f>'Punten per wedstrijd'!E207*1.2</f>
        <v>486.23999999999995</v>
      </c>
      <c r="F140" s="463">
        <f>'Punten per wedstrijd'!E194</f>
        <v>188.20000000000002</v>
      </c>
      <c r="G140" s="312" t="s">
        <v>4531</v>
      </c>
      <c r="H140" s="319"/>
      <c r="I140" s="323" t="s">
        <v>3654</v>
      </c>
      <c r="J140" s="315"/>
      <c r="K140" s="316"/>
      <c r="L140" s="317"/>
      <c r="M140" s="463">
        <f>'Punten per wedstrijd'!E90*1.2</f>
        <v>460.2</v>
      </c>
      <c r="N140" s="463">
        <f>'Punten per wedstrijd'!E50</f>
        <v>160.99999999999989</v>
      </c>
      <c r="O140" s="313" t="s">
        <v>4531</v>
      </c>
      <c r="P140" s="319"/>
      <c r="Q140" s="323" t="s">
        <v>3658</v>
      </c>
      <c r="R140" s="316"/>
      <c r="S140" s="316"/>
      <c r="T140" s="316"/>
      <c r="U140" s="463">
        <f>'Punten per wedstrijd'!F207*1.2</f>
        <v>144.95999999999967</v>
      </c>
      <c r="V140" s="463">
        <f>'Punten per wedstrijd'!F184</f>
        <v>582.80000000000041</v>
      </c>
      <c r="W140" s="313" t="s">
        <v>4532</v>
      </c>
      <c r="Y140" s="28"/>
      <c r="Z140" s="28"/>
    </row>
    <row r="141" spans="1:26" ht="15.75">
      <c r="A141" s="322"/>
      <c r="B141" s="319"/>
      <c r="C141" s="319"/>
      <c r="D141" s="315"/>
      <c r="E141" s="463"/>
      <c r="F141" s="463"/>
      <c r="G141" s="312"/>
      <c r="H141" s="319"/>
      <c r="I141" s="319"/>
      <c r="J141" s="315"/>
      <c r="K141" s="316"/>
      <c r="L141" s="317"/>
      <c r="M141" s="490"/>
      <c r="N141" s="490"/>
      <c r="O141" s="313"/>
      <c r="P141" s="319"/>
      <c r="Q141" s="315"/>
      <c r="R141" s="316"/>
      <c r="S141" s="316"/>
      <c r="T141" s="316"/>
      <c r="U141" s="490"/>
      <c r="V141" s="490"/>
      <c r="W141" s="313"/>
      <c r="Y141" s="28"/>
      <c r="Z141" s="298"/>
    </row>
    <row r="142" spans="1:26" s="39" customFormat="1" ht="15.75">
      <c r="A142" s="318" t="s">
        <v>2205</v>
      </c>
      <c r="B142" s="439"/>
      <c r="C142" s="439"/>
      <c r="D142" s="440"/>
      <c r="E142" s="463"/>
      <c r="F142" s="463"/>
      <c r="G142" s="442" t="s">
        <v>150</v>
      </c>
      <c r="H142" s="439"/>
      <c r="I142" s="318" t="s">
        <v>186</v>
      </c>
      <c r="J142" s="440"/>
      <c r="K142" s="439"/>
      <c r="L142" s="317"/>
      <c r="M142" s="490"/>
      <c r="N142" s="490"/>
      <c r="O142" s="442" t="s">
        <v>150</v>
      </c>
      <c r="P142" s="439"/>
      <c r="Q142" s="318" t="s">
        <v>175</v>
      </c>
      <c r="R142" s="439"/>
      <c r="S142" s="439"/>
      <c r="T142" s="439"/>
      <c r="U142" s="490"/>
      <c r="V142" s="490"/>
      <c r="W142" s="442" t="s">
        <v>150</v>
      </c>
    </row>
    <row r="143" spans="1:26" ht="15.75">
      <c r="A143" s="323" t="s">
        <v>3659</v>
      </c>
      <c r="B143" s="319"/>
      <c r="C143" s="319"/>
      <c r="D143" s="315"/>
      <c r="E143" s="463">
        <f>'Punten per wedstrijd'!F66*1.2</f>
        <v>292.8</v>
      </c>
      <c r="F143" s="463">
        <f>'Punten per wedstrijd'!F87</f>
        <v>430.69999999999982</v>
      </c>
      <c r="G143" s="312" t="s">
        <v>4532</v>
      </c>
      <c r="H143" s="319"/>
      <c r="I143" s="323" t="s">
        <v>3664</v>
      </c>
      <c r="J143" s="315"/>
      <c r="K143" s="316"/>
      <c r="L143" s="317"/>
      <c r="M143" s="463">
        <f>'Punten per wedstrijd'!G38*1.2</f>
        <v>246.24000000000032</v>
      </c>
      <c r="N143" s="463">
        <f>'Punten per wedstrijd'!G80</f>
        <v>25.200000000000273</v>
      </c>
      <c r="O143" s="313" t="s">
        <v>4531</v>
      </c>
      <c r="P143" s="319"/>
      <c r="Q143" s="323" t="s">
        <v>3669</v>
      </c>
      <c r="R143" s="316"/>
      <c r="S143" s="316"/>
      <c r="T143" s="316"/>
      <c r="U143" s="463">
        <f>'Punten per wedstrijd'!G184*1.2</f>
        <v>1240.68</v>
      </c>
      <c r="V143" s="463">
        <f>'Punten per wedstrijd'!G177</f>
        <v>1083.8000000000006</v>
      </c>
      <c r="W143" s="312" t="s">
        <v>4533</v>
      </c>
      <c r="Y143" s="300"/>
      <c r="Z143" s="299"/>
    </row>
    <row r="144" spans="1:26" ht="15.75">
      <c r="A144" s="323" t="s">
        <v>3660</v>
      </c>
      <c r="B144" s="319"/>
      <c r="C144" s="319"/>
      <c r="D144" s="315"/>
      <c r="E144" s="463">
        <f>'Punten per wedstrijd'!F80*1.2</f>
        <v>78</v>
      </c>
      <c r="F144" s="463">
        <f>'Punten per wedstrijd'!F50</f>
        <v>541.00000000000068</v>
      </c>
      <c r="G144" s="312" t="s">
        <v>4532</v>
      </c>
      <c r="H144" s="319"/>
      <c r="I144" s="323" t="s">
        <v>3665</v>
      </c>
      <c r="J144" s="315"/>
      <c r="K144" s="316"/>
      <c r="L144" s="317"/>
      <c r="M144" s="463">
        <f>'Punten per wedstrijd'!G50*1.2</f>
        <v>337.67999999999898</v>
      </c>
      <c r="N144" s="463">
        <f>'Punten per wedstrijd'!G103</f>
        <v>170</v>
      </c>
      <c r="O144" s="313" t="s">
        <v>4531</v>
      </c>
      <c r="P144" s="319"/>
      <c r="Q144" s="323" t="s">
        <v>3670</v>
      </c>
      <c r="R144" s="316"/>
      <c r="S144" s="316"/>
      <c r="T144" s="316"/>
      <c r="U144" s="463">
        <f>'Punten per wedstrijd'!G185*1.2</f>
        <v>514.6799999999995</v>
      </c>
      <c r="V144" s="463">
        <f>'Punten per wedstrijd'!G191</f>
        <v>756.20000000000073</v>
      </c>
      <c r="W144" s="313" t="s">
        <v>4532</v>
      </c>
      <c r="Y144" s="300"/>
      <c r="Z144" s="299"/>
    </row>
    <row r="145" spans="1:26" ht="15.75">
      <c r="A145" s="323" t="s">
        <v>3661</v>
      </c>
      <c r="B145" s="319"/>
      <c r="C145" s="319"/>
      <c r="D145" s="315"/>
      <c r="E145" s="463">
        <f>'Punten per wedstrijd'!F81*1.2</f>
        <v>176.15999999999966</v>
      </c>
      <c r="F145" s="463">
        <f>'Punten per wedstrijd'!F38</f>
        <v>286.70000000000073</v>
      </c>
      <c r="G145" s="312" t="s">
        <v>4532</v>
      </c>
      <c r="H145" s="319"/>
      <c r="I145" s="323" t="s">
        <v>3666</v>
      </c>
      <c r="J145" s="315"/>
      <c r="K145" s="316"/>
      <c r="L145" s="317"/>
      <c r="M145" s="463">
        <f>'Punten per wedstrijd'!G66*1.2</f>
        <v>59.279999999999561</v>
      </c>
      <c r="N145" s="463">
        <f>'Punten per wedstrijd'!G85</f>
        <v>21</v>
      </c>
      <c r="O145" s="313" t="s">
        <v>4531</v>
      </c>
      <c r="P145" s="319"/>
      <c r="Q145" s="323" t="s">
        <v>3671</v>
      </c>
      <c r="R145" s="316"/>
      <c r="S145" s="316"/>
      <c r="T145" s="316"/>
      <c r="U145" s="463">
        <f>'Punten per wedstrijd'!G189*1.2</f>
        <v>1071.9599999999984</v>
      </c>
      <c r="V145" s="463">
        <f>'Punten per wedstrijd'!G154</f>
        <v>812.49999999999909</v>
      </c>
      <c r="W145" s="312" t="s">
        <v>4531</v>
      </c>
      <c r="Y145" s="300"/>
      <c r="Z145" s="299"/>
    </row>
    <row r="146" spans="1:26" ht="15.75">
      <c r="A146" s="323" t="s">
        <v>3662</v>
      </c>
      <c r="B146" s="319"/>
      <c r="C146" s="319"/>
      <c r="D146" s="315"/>
      <c r="E146" s="463">
        <f>'Punten per wedstrijd'!F85*1.2</f>
        <v>239.39999999999998</v>
      </c>
      <c r="F146" s="463">
        <f>'Punten per wedstrijd'!F103</f>
        <v>502.7999999999995</v>
      </c>
      <c r="G146" s="312" t="s">
        <v>4532</v>
      </c>
      <c r="H146" s="319"/>
      <c r="I146" s="323" t="s">
        <v>3667</v>
      </c>
      <c r="J146" s="315"/>
      <c r="K146" s="316"/>
      <c r="L146" s="317"/>
      <c r="M146" s="463">
        <f>'Punten per wedstrijd'!G73*1.2</f>
        <v>343.07999999999953</v>
      </c>
      <c r="N146" s="463">
        <f>'Punten per wedstrijd'!G81</f>
        <v>98.399999999999864</v>
      </c>
      <c r="O146" s="313" t="s">
        <v>4531</v>
      </c>
      <c r="P146" s="319"/>
      <c r="Q146" s="323" t="s">
        <v>3672</v>
      </c>
      <c r="R146" s="316"/>
      <c r="S146" s="316"/>
      <c r="T146" s="316"/>
      <c r="U146" s="463">
        <f>'Punten per wedstrijd'!G194*1.2</f>
        <v>628.56000000000017</v>
      </c>
      <c r="V146" s="463">
        <f>'Punten per wedstrijd'!G170</f>
        <v>585.09999999999991</v>
      </c>
      <c r="W146" s="312" t="s">
        <v>4533</v>
      </c>
      <c r="Y146" s="28"/>
      <c r="Z146" s="28"/>
    </row>
    <row r="147" spans="1:26" ht="15.75">
      <c r="A147" s="323" t="s">
        <v>3663</v>
      </c>
      <c r="B147" s="319"/>
      <c r="C147" s="319"/>
      <c r="D147" s="315"/>
      <c r="E147" s="463">
        <f>'Punten per wedstrijd'!F90*1.2</f>
        <v>680.81999999999982</v>
      </c>
      <c r="F147" s="463">
        <f>'Punten per wedstrijd'!F73</f>
        <v>249.5</v>
      </c>
      <c r="G147" s="312" t="s">
        <v>4531</v>
      </c>
      <c r="H147" s="319"/>
      <c r="I147" s="323" t="s">
        <v>3668</v>
      </c>
      <c r="J147" s="315"/>
      <c r="K147" s="316"/>
      <c r="L147" s="317"/>
      <c r="M147" s="463">
        <f>'Punten per wedstrijd'!G87*1.2</f>
        <v>453.84000000000032</v>
      </c>
      <c r="N147" s="463">
        <f>'Punten per wedstrijd'!G90</f>
        <v>406.10000000000036</v>
      </c>
      <c r="O147" s="312" t="s">
        <v>4533</v>
      </c>
      <c r="P147" s="319"/>
      <c r="Q147" s="323" t="s">
        <v>3673</v>
      </c>
      <c r="R147" s="316"/>
      <c r="S147" s="316"/>
      <c r="T147" s="316"/>
      <c r="U147" s="463">
        <f>'Punten per wedstrijd'!G207*1.2</f>
        <v>797.15999999999906</v>
      </c>
      <c r="V147" s="463">
        <f>'Punten per wedstrijd'!G142</f>
        <v>941.70000000000027</v>
      </c>
      <c r="W147" s="312" t="s">
        <v>4530</v>
      </c>
      <c r="Y147" s="28"/>
      <c r="Z147" s="28"/>
    </row>
    <row r="148" spans="1:26" ht="15.75">
      <c r="A148" s="322"/>
      <c r="B148" s="319"/>
      <c r="C148" s="319"/>
      <c r="D148" s="315"/>
      <c r="E148" s="463"/>
      <c r="F148" s="463"/>
      <c r="G148" s="310"/>
      <c r="H148" s="319"/>
      <c r="I148" s="315"/>
      <c r="J148" s="315"/>
      <c r="K148" s="316"/>
      <c r="L148" s="317"/>
      <c r="M148" s="490"/>
      <c r="N148" s="490"/>
      <c r="O148" s="313"/>
      <c r="P148" s="319"/>
      <c r="Q148" s="316"/>
      <c r="R148" s="316"/>
      <c r="S148" s="316"/>
      <c r="T148" s="316"/>
      <c r="U148" s="490"/>
      <c r="V148" s="490"/>
      <c r="W148" s="313"/>
      <c r="Y148" s="28"/>
      <c r="Z148" s="298"/>
    </row>
    <row r="149" spans="1:26" s="39" customFormat="1" ht="15.75">
      <c r="A149" s="318" t="s">
        <v>187</v>
      </c>
      <c r="B149" s="439"/>
      <c r="C149" s="439"/>
      <c r="D149" s="440"/>
      <c r="E149" s="463"/>
      <c r="F149" s="463"/>
      <c r="G149" s="442" t="s">
        <v>150</v>
      </c>
      <c r="H149" s="439"/>
      <c r="I149" s="318" t="s">
        <v>188</v>
      </c>
      <c r="J149" s="440"/>
      <c r="K149" s="439"/>
      <c r="L149" s="317"/>
      <c r="M149" s="490"/>
      <c r="N149" s="490"/>
      <c r="O149" s="442" t="s">
        <v>150</v>
      </c>
      <c r="P149" s="439"/>
      <c r="Q149" s="318" t="s">
        <v>2206</v>
      </c>
      <c r="R149" s="439"/>
      <c r="S149" s="439"/>
      <c r="T149" s="439"/>
      <c r="U149" s="490"/>
      <c r="V149" s="490"/>
      <c r="W149" s="442" t="s">
        <v>150</v>
      </c>
    </row>
    <row r="150" spans="1:26" ht="15.75">
      <c r="A150" s="323" t="s">
        <v>3674</v>
      </c>
      <c r="B150" s="319"/>
      <c r="C150" s="319"/>
      <c r="D150" s="315"/>
      <c r="E150" s="463">
        <f>'Punten per wedstrijd'!H142*1.2</f>
        <v>872.03999999999917</v>
      </c>
      <c r="F150" s="463">
        <f>'Punten per wedstrijd'!H154</f>
        <v>218.69999999999891</v>
      </c>
      <c r="G150" s="312" t="s">
        <v>4531</v>
      </c>
      <c r="H150" s="319"/>
      <c r="I150" s="323" t="s">
        <v>3679</v>
      </c>
      <c r="J150" s="315"/>
      <c r="K150" s="316"/>
      <c r="L150" s="317"/>
      <c r="M150" s="463">
        <f>'Punten per wedstrijd'!H38*1.2</f>
        <v>797.03999999999974</v>
      </c>
      <c r="N150" s="463">
        <f>'Punten per wedstrijd'!H85</f>
        <v>557.99999999999864</v>
      </c>
      <c r="O150" s="313" t="s">
        <v>4531</v>
      </c>
      <c r="P150" s="319"/>
      <c r="Q150" s="323" t="s">
        <v>3684</v>
      </c>
      <c r="R150" s="316"/>
      <c r="S150" s="316"/>
      <c r="T150" s="316"/>
      <c r="U150" s="463">
        <f>'Punten per wedstrijd'!I170*1.2</f>
        <v>1091.5200000000025</v>
      </c>
      <c r="V150" s="463">
        <f>'Punten per wedstrijd'!I207</f>
        <v>15.199999999998909</v>
      </c>
      <c r="W150" s="312" t="s">
        <v>4531</v>
      </c>
      <c r="Y150" s="300"/>
      <c r="Z150" s="299"/>
    </row>
    <row r="151" spans="1:26" ht="15.75">
      <c r="A151" s="323" t="s">
        <v>3675</v>
      </c>
      <c r="B151" s="319"/>
      <c r="C151" s="319"/>
      <c r="D151" s="315"/>
      <c r="E151" s="463">
        <f>'Punten per wedstrijd'!H170*1.2</f>
        <v>725.21999999999991</v>
      </c>
      <c r="F151" s="463">
        <f>'Punten per wedstrijd'!H185</f>
        <v>523</v>
      </c>
      <c r="G151" s="312" t="s">
        <v>4531</v>
      </c>
      <c r="H151" s="319"/>
      <c r="I151" s="323" t="s">
        <v>3680</v>
      </c>
      <c r="J151" s="315"/>
      <c r="K151" s="316"/>
      <c r="L151" s="317"/>
      <c r="M151" s="463">
        <f>'Punten per wedstrijd'!H50*1.2</f>
        <v>852.96000000000015</v>
      </c>
      <c r="N151" s="463">
        <f>'Punten per wedstrijd'!H73</f>
        <v>652.50000000000091</v>
      </c>
      <c r="O151" s="313" t="s">
        <v>4531</v>
      </c>
      <c r="P151" s="319"/>
      <c r="Q151" s="323" t="s">
        <v>3685</v>
      </c>
      <c r="R151" s="316"/>
      <c r="S151" s="316"/>
      <c r="T151" s="316"/>
      <c r="U151" s="463">
        <f>'Punten per wedstrijd'!I177*1.2</f>
        <v>1194.359999999999</v>
      </c>
      <c r="V151" s="463">
        <f>'Punten per wedstrijd'!I142</f>
        <v>933.09999999999945</v>
      </c>
      <c r="W151" s="312" t="s">
        <v>4531</v>
      </c>
      <c r="Y151" s="300"/>
      <c r="Z151" s="299"/>
    </row>
    <row r="152" spans="1:26" ht="15.75">
      <c r="A152" s="323" t="s">
        <v>3676</v>
      </c>
      <c r="B152" s="319"/>
      <c r="C152" s="319"/>
      <c r="D152" s="315"/>
      <c r="E152" s="463">
        <f>'Punten per wedstrijd'!H177*1.2</f>
        <v>978.60000000000105</v>
      </c>
      <c r="F152" s="463">
        <f>'Punten per wedstrijd'!H207</f>
        <v>262.05000000000064</v>
      </c>
      <c r="G152" s="312" t="s">
        <v>4531</v>
      </c>
      <c r="H152" s="319"/>
      <c r="I152" s="323" t="s">
        <v>3681</v>
      </c>
      <c r="J152" s="315"/>
      <c r="K152" s="316"/>
      <c r="L152" s="317"/>
      <c r="M152" s="463">
        <f>'Punten per wedstrijd'!H80*1.2</f>
        <v>950.04000000000087</v>
      </c>
      <c r="N152" s="463">
        <f>'Punten per wedstrijd'!H66</f>
        <v>710.05000000000109</v>
      </c>
      <c r="O152" s="313" t="s">
        <v>4531</v>
      </c>
      <c r="P152" s="319"/>
      <c r="Q152" s="323" t="s">
        <v>3686</v>
      </c>
      <c r="R152" s="316"/>
      <c r="S152" s="316"/>
      <c r="T152" s="316"/>
      <c r="U152" s="463">
        <f>'Punten per wedstrijd'!I189*1.2</f>
        <v>861</v>
      </c>
      <c r="V152" s="463">
        <f>'Punten per wedstrijd'!I185</f>
        <v>542.80000000000155</v>
      </c>
      <c r="W152" s="312" t="s">
        <v>4531</v>
      </c>
      <c r="Y152" s="300"/>
      <c r="Z152" s="299"/>
    </row>
    <row r="153" spans="1:26" ht="15.75">
      <c r="A153" s="323" t="s">
        <v>3677</v>
      </c>
      <c r="B153" s="319"/>
      <c r="C153" s="319"/>
      <c r="D153" s="315"/>
      <c r="E153" s="463">
        <f>'Punten per wedstrijd'!H191*1.2</f>
        <v>620.46000000000015</v>
      </c>
      <c r="F153" s="463">
        <f>'Punten per wedstrijd'!H184</f>
        <v>716.70000000000073</v>
      </c>
      <c r="G153" s="312" t="s">
        <v>4530</v>
      </c>
      <c r="H153" s="319"/>
      <c r="I153" s="323" t="s">
        <v>3682</v>
      </c>
      <c r="J153" s="315"/>
      <c r="K153" s="316"/>
      <c r="L153" s="317"/>
      <c r="M153" s="463">
        <f>'Punten per wedstrijd'!H81*1.2</f>
        <v>416.04000000000087</v>
      </c>
      <c r="N153" s="463">
        <f>'Punten per wedstrijd'!H90</f>
        <v>831.34999999999945</v>
      </c>
      <c r="O153" s="313" t="s">
        <v>4532</v>
      </c>
      <c r="P153" s="319"/>
      <c r="Q153" s="323" t="s">
        <v>3687</v>
      </c>
      <c r="R153" s="316"/>
      <c r="S153" s="316"/>
      <c r="T153" s="316"/>
      <c r="U153" s="463">
        <f>'Punten per wedstrijd'!I191*1.2</f>
        <v>423.71999999999935</v>
      </c>
      <c r="V153" s="463">
        <f>'Punten per wedstrijd'!I154</f>
        <v>479.79999999999927</v>
      </c>
      <c r="W153" s="312" t="s">
        <v>4530</v>
      </c>
      <c r="Y153" s="28"/>
      <c r="Z153" s="28"/>
    </row>
    <row r="154" spans="1:26" ht="15.75">
      <c r="A154" s="323" t="s">
        <v>3678</v>
      </c>
      <c r="B154" s="319"/>
      <c r="C154" s="319"/>
      <c r="D154" s="315"/>
      <c r="E154" s="463">
        <f>'Punten per wedstrijd'!H194*1.2</f>
        <v>417</v>
      </c>
      <c r="F154" s="463">
        <f>'Punten per wedstrijd'!H189</f>
        <v>759.29999999999973</v>
      </c>
      <c r="G154" s="312" t="s">
        <v>4532</v>
      </c>
      <c r="H154" s="315"/>
      <c r="I154" s="323" t="s">
        <v>3683</v>
      </c>
      <c r="J154" s="315"/>
      <c r="K154" s="316"/>
      <c r="L154" s="317"/>
      <c r="M154" s="463">
        <f>'Punten per wedstrijd'!H103*1.2</f>
        <v>729.42000000000098</v>
      </c>
      <c r="N154" s="463">
        <f>'Punten per wedstrijd'!H87</f>
        <v>690.55000000000018</v>
      </c>
      <c r="O154" s="312" t="s">
        <v>4533</v>
      </c>
      <c r="P154" s="316"/>
      <c r="Q154" s="323" t="s">
        <v>3688</v>
      </c>
      <c r="R154" s="316"/>
      <c r="S154" s="316"/>
      <c r="T154" s="316"/>
      <c r="U154" s="463">
        <f>'Punten per wedstrijd'!I194*1.2</f>
        <v>733.55999999999915</v>
      </c>
      <c r="V154" s="463">
        <f>'Punten per wedstrijd'!I184</f>
        <v>678.69999999999891</v>
      </c>
      <c r="W154" s="312" t="s">
        <v>4533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63"/>
      <c r="F155" s="463"/>
      <c r="G155" s="310"/>
      <c r="H155" s="315"/>
      <c r="I155" s="314"/>
      <c r="J155" s="315"/>
      <c r="K155" s="316"/>
      <c r="L155" s="317"/>
      <c r="M155" s="490"/>
      <c r="N155" s="490"/>
      <c r="O155" s="313"/>
      <c r="P155" s="316"/>
      <c r="Q155" s="314"/>
      <c r="R155" s="316"/>
      <c r="S155" s="316"/>
      <c r="T155" s="316"/>
      <c r="U155" s="490"/>
      <c r="V155" s="490"/>
      <c r="W155" s="313"/>
      <c r="X155" s="28"/>
      <c r="Y155" s="28"/>
      <c r="Z155" s="28"/>
    </row>
    <row r="156" spans="1:26" s="39" customFormat="1" ht="15.75">
      <c r="A156" s="318" t="s">
        <v>2207</v>
      </c>
      <c r="B156" s="439"/>
      <c r="C156" s="439"/>
      <c r="D156" s="440"/>
      <c r="E156" s="463"/>
      <c r="F156" s="463"/>
      <c r="G156" s="442" t="s">
        <v>150</v>
      </c>
      <c r="H156" s="439"/>
      <c r="I156" s="318" t="s">
        <v>3527</v>
      </c>
      <c r="J156" s="440"/>
      <c r="K156" s="439"/>
      <c r="L156" s="317"/>
      <c r="M156" s="490"/>
      <c r="N156" s="490"/>
      <c r="O156" s="442" t="s">
        <v>150</v>
      </c>
      <c r="P156" s="439"/>
      <c r="Q156" s="318" t="s">
        <v>3528</v>
      </c>
      <c r="R156" s="439"/>
      <c r="S156" s="439"/>
      <c r="T156" s="439"/>
      <c r="U156" s="490"/>
      <c r="V156" s="490"/>
      <c r="W156" s="442" t="s">
        <v>150</v>
      </c>
    </row>
    <row r="157" spans="1:26" ht="15.75">
      <c r="A157" s="323" t="s">
        <v>4148</v>
      </c>
      <c r="B157" s="319"/>
      <c r="C157" s="319"/>
      <c r="D157" s="315"/>
      <c r="E157" s="463">
        <f>'Punten per wedstrijd'!I87*1.2</f>
        <v>477.96</v>
      </c>
      <c r="F157" s="463">
        <f>'Punten per wedstrijd'!I38</f>
        <v>236</v>
      </c>
      <c r="G157" s="312" t="s">
        <v>4531</v>
      </c>
      <c r="H157" s="319"/>
      <c r="I157" s="323" t="s">
        <v>4149</v>
      </c>
      <c r="J157" s="315"/>
      <c r="K157" s="316"/>
      <c r="L157" s="317"/>
      <c r="M157" s="463">
        <f>'Punten per wedstrijd'!J38*1.2</f>
        <v>594.4799999999999</v>
      </c>
      <c r="N157" s="463">
        <f>'Punten per wedstrijd'!J66</f>
        <v>707.8</v>
      </c>
      <c r="O157" s="312" t="s">
        <v>4530</v>
      </c>
      <c r="P157" s="319"/>
      <c r="Q157" s="323" t="s">
        <v>4891</v>
      </c>
      <c r="R157" s="316"/>
      <c r="S157" s="316"/>
      <c r="T157" s="316"/>
      <c r="U157" s="463">
        <f>'Punten per wedstrijd'!K90*1.2</f>
        <v>509.88</v>
      </c>
      <c r="V157" s="463">
        <f>'Punten per wedstrijd'!K38</f>
        <v>259.7</v>
      </c>
      <c r="W157" s="312" t="s">
        <v>4531</v>
      </c>
      <c r="X157" s="28"/>
      <c r="Y157" s="28"/>
      <c r="Z157" s="28"/>
    </row>
    <row r="158" spans="1:26" ht="15.75">
      <c r="A158" s="323" t="s">
        <v>4150</v>
      </c>
      <c r="B158" s="319"/>
      <c r="C158" s="319"/>
      <c r="D158" s="315"/>
      <c r="E158" s="463">
        <f>'Punten per wedstrijd'!I66*1.2</f>
        <v>163.79999999999998</v>
      </c>
      <c r="F158" s="463">
        <f>'Punten per wedstrijd'!I50</f>
        <v>425</v>
      </c>
      <c r="G158" s="312" t="s">
        <v>4532</v>
      </c>
      <c r="H158" s="319"/>
      <c r="I158" s="323" t="s">
        <v>4151</v>
      </c>
      <c r="J158" s="315"/>
      <c r="K158" s="316"/>
      <c r="L158" s="317"/>
      <c r="M158" s="463">
        <f>'Punten per wedstrijd'!J103*1.2</f>
        <v>596.28</v>
      </c>
      <c r="N158" s="463">
        <f>'Punten per wedstrijd'!J81</f>
        <v>490</v>
      </c>
      <c r="O158" s="312" t="s">
        <v>4533</v>
      </c>
      <c r="P158" s="319"/>
      <c r="Q158" s="323" t="s">
        <v>4152</v>
      </c>
      <c r="R158" s="316"/>
      <c r="S158" s="316"/>
      <c r="T158" s="316"/>
      <c r="U158" s="463">
        <f>'Punten per wedstrijd'!K81*1.2</f>
        <v>184.32</v>
      </c>
      <c r="V158" s="463">
        <f>'Punten per wedstrijd'!K50</f>
        <v>455.40000000000003</v>
      </c>
      <c r="W158" s="312" t="s">
        <v>4532</v>
      </c>
      <c r="X158" s="28"/>
      <c r="Y158" s="28"/>
      <c r="Z158" s="28"/>
    </row>
    <row r="159" spans="1:26" ht="15.75">
      <c r="A159" s="323" t="s">
        <v>4153</v>
      </c>
      <c r="B159" s="319"/>
      <c r="C159" s="319"/>
      <c r="D159" s="315"/>
      <c r="E159" s="463">
        <f>'Punten per wedstrijd'!I85*1.2</f>
        <v>479.51999999999992</v>
      </c>
      <c r="F159" s="463">
        <f>'Punten per wedstrijd'!I73</f>
        <v>84.5</v>
      </c>
      <c r="G159" s="312" t="s">
        <v>4531</v>
      </c>
      <c r="H159" s="319"/>
      <c r="I159" s="323" t="s">
        <v>4154</v>
      </c>
      <c r="J159" s="315"/>
      <c r="K159" s="316"/>
      <c r="L159" s="317"/>
      <c r="M159" s="463">
        <f>'Punten per wedstrijd'!J80*1.2</f>
        <v>650.7600000000001</v>
      </c>
      <c r="N159" s="463">
        <f>'Punten per wedstrijd'!J85</f>
        <v>396.8</v>
      </c>
      <c r="O159" s="312" t="s">
        <v>4531</v>
      </c>
      <c r="P159" s="319"/>
      <c r="Q159" s="323" t="s">
        <v>4155</v>
      </c>
      <c r="R159" s="316"/>
      <c r="S159" s="316"/>
      <c r="T159" s="316"/>
      <c r="U159" s="463">
        <f>'Punten per wedstrijd'!K66*1.2</f>
        <v>600.6</v>
      </c>
      <c r="V159" s="463">
        <f>'Punten per wedstrijd'!K73</f>
        <v>166.79999999999998</v>
      </c>
      <c r="W159" s="312" t="s">
        <v>4531</v>
      </c>
      <c r="X159" s="28"/>
      <c r="Y159" s="28"/>
      <c r="Z159" s="28"/>
    </row>
    <row r="160" spans="1:26" ht="15.75">
      <c r="A160" s="323" t="s">
        <v>2271</v>
      </c>
      <c r="B160" s="319"/>
      <c r="C160" s="319"/>
      <c r="D160" s="315"/>
      <c r="E160" s="463">
        <f>'Punten per wedstrijd'!I81*1.2</f>
        <v>176.16</v>
      </c>
      <c r="F160" s="463">
        <f>'Punten per wedstrijd'!I80</f>
        <v>386.8</v>
      </c>
      <c r="G160" s="312" t="s">
        <v>4532</v>
      </c>
      <c r="H160" s="319"/>
      <c r="I160" s="323" t="s">
        <v>4156</v>
      </c>
      <c r="J160" s="315"/>
      <c r="K160" s="316"/>
      <c r="L160" s="317"/>
      <c r="M160" s="463">
        <f>'Punten per wedstrijd'!J73*1.2</f>
        <v>690.6</v>
      </c>
      <c r="N160" s="463">
        <f>'Punten per wedstrijd'!J87</f>
        <v>621.79999999999995</v>
      </c>
      <c r="O160" s="312" t="s">
        <v>4533</v>
      </c>
      <c r="P160" s="319"/>
      <c r="Q160" s="323" t="s">
        <v>4190</v>
      </c>
      <c r="R160" s="316"/>
      <c r="S160" s="316"/>
      <c r="T160" s="316"/>
      <c r="U160" s="463">
        <f>'Punten per wedstrijd'!K85*1.2</f>
        <v>384.59999999999997</v>
      </c>
      <c r="V160" s="463">
        <f>'Punten per wedstrijd'!K87</f>
        <v>454.7</v>
      </c>
      <c r="W160" s="312" t="s">
        <v>4530</v>
      </c>
      <c r="X160" s="28"/>
      <c r="Y160" s="28"/>
      <c r="Z160" s="28"/>
    </row>
    <row r="161" spans="1:26" ht="15.75">
      <c r="A161" s="323" t="s">
        <v>4157</v>
      </c>
      <c r="B161" s="319"/>
      <c r="C161" s="319"/>
      <c r="D161" s="315"/>
      <c r="E161" s="463">
        <f>'Punten per wedstrijd'!I90*1.2</f>
        <v>288.36</v>
      </c>
      <c r="F161" s="463">
        <f>'Punten per wedstrijd'!I103</f>
        <v>196.9</v>
      </c>
      <c r="G161" s="312" t="s">
        <v>4531</v>
      </c>
      <c r="H161" s="319"/>
      <c r="I161" s="323" t="s">
        <v>4158</v>
      </c>
      <c r="J161" s="315"/>
      <c r="K161" s="316"/>
      <c r="L161" s="317"/>
      <c r="M161" s="463">
        <f>'Punten per wedstrijd'!J50*1.2</f>
        <v>752.40000000000009</v>
      </c>
      <c r="N161" s="463">
        <f>'Punten per wedstrijd'!J90</f>
        <v>742.89999999999986</v>
      </c>
      <c r="O161" s="312" t="s">
        <v>4533</v>
      </c>
      <c r="P161" s="319"/>
      <c r="Q161" s="323" t="s">
        <v>4159</v>
      </c>
      <c r="R161" s="316"/>
      <c r="S161" s="316"/>
      <c r="T161" s="316"/>
      <c r="U161" s="463">
        <f>'Punten per wedstrijd'!K80*1.2</f>
        <v>423.48</v>
      </c>
      <c r="V161" s="463">
        <f>'Punten per wedstrijd'!K103</f>
        <v>325.39999999999998</v>
      </c>
      <c r="W161" s="312" t="s">
        <v>4531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63"/>
      <c r="F162" s="463"/>
      <c r="G162" s="312"/>
      <c r="H162" s="319"/>
      <c r="I162" s="319"/>
      <c r="J162" s="315"/>
      <c r="K162" s="316"/>
      <c r="L162" s="317"/>
      <c r="M162" s="490"/>
      <c r="N162" s="490"/>
      <c r="O162" s="313"/>
      <c r="P162" s="319"/>
      <c r="Q162" s="315"/>
      <c r="R162" s="316"/>
      <c r="S162" s="316"/>
      <c r="T162" s="316"/>
      <c r="U162" s="490"/>
      <c r="V162" s="490"/>
      <c r="W162" s="313"/>
      <c r="X162" s="28"/>
      <c r="Y162" s="28"/>
      <c r="Z162" s="28"/>
    </row>
    <row r="163" spans="1:26" s="39" customFormat="1" ht="15.75">
      <c r="A163" s="318" t="s">
        <v>191</v>
      </c>
      <c r="B163" s="439"/>
      <c r="C163" s="439"/>
      <c r="D163" s="440"/>
      <c r="E163" s="463"/>
      <c r="F163" s="463"/>
      <c r="G163" s="442" t="s">
        <v>150</v>
      </c>
      <c r="H163" s="439"/>
      <c r="I163" s="318" t="s">
        <v>192</v>
      </c>
      <c r="J163" s="440"/>
      <c r="K163" s="439"/>
      <c r="L163" s="317"/>
      <c r="M163" s="490"/>
      <c r="N163" s="490"/>
      <c r="O163" s="442" t="s">
        <v>150</v>
      </c>
      <c r="P163" s="439"/>
      <c r="Q163" s="318" t="s">
        <v>195</v>
      </c>
      <c r="R163" s="439"/>
      <c r="S163" s="439"/>
      <c r="T163" s="439"/>
      <c r="U163" s="490"/>
      <c r="V163" s="490"/>
      <c r="W163" s="442" t="s">
        <v>150</v>
      </c>
    </row>
    <row r="164" spans="1:26" ht="15.75">
      <c r="A164" s="323" t="s">
        <v>4160</v>
      </c>
      <c r="B164" s="319"/>
      <c r="C164" s="319"/>
      <c r="D164" s="315"/>
      <c r="E164" s="463">
        <f>'Punten per wedstrijd'!L87*1.2</f>
        <v>540.72</v>
      </c>
      <c r="F164" s="463">
        <f>'Punten per wedstrijd'!L66</f>
        <v>201.3</v>
      </c>
      <c r="G164" s="312" t="s">
        <v>4531</v>
      </c>
      <c r="H164" s="319"/>
      <c r="I164" s="323" t="s">
        <v>4161</v>
      </c>
      <c r="J164" s="315"/>
      <c r="K164" s="316"/>
      <c r="L164" s="317"/>
      <c r="M164" s="463">
        <f>'Punten per wedstrijd'!M80*1.2</f>
        <v>648.23999999999978</v>
      </c>
      <c r="N164" s="463">
        <f>'Punten per wedstrijd'!M38</f>
        <v>581.49999999999909</v>
      </c>
      <c r="O164" s="312" t="s">
        <v>4533</v>
      </c>
      <c r="P164" s="319"/>
      <c r="Q164" s="323" t="s">
        <v>4162</v>
      </c>
      <c r="R164" s="316"/>
      <c r="S164" s="316"/>
      <c r="T164" s="316"/>
      <c r="U164" s="463">
        <f>'Punten per wedstrijd'!J177*1.2</f>
        <v>794.6400000000009</v>
      </c>
      <c r="V164" s="463">
        <f>'Punten per wedstrijd'!J184</f>
        <v>489.59999999999945</v>
      </c>
      <c r="W164" s="312" t="s">
        <v>4531</v>
      </c>
      <c r="X164" s="28"/>
      <c r="Y164" s="28"/>
      <c r="Z164" s="28"/>
    </row>
    <row r="165" spans="1:26" ht="15.75">
      <c r="A165" s="323" t="s">
        <v>4163</v>
      </c>
      <c r="B165" s="319"/>
      <c r="C165" s="319"/>
      <c r="D165" s="315"/>
      <c r="E165" s="463">
        <f>'Punten per wedstrijd'!L50*1.2</f>
        <v>366.84</v>
      </c>
      <c r="F165" s="463">
        <f>'Punten per wedstrijd'!L80</f>
        <v>240.6</v>
      </c>
      <c r="G165" s="312" t="s">
        <v>4531</v>
      </c>
      <c r="H165" s="319"/>
      <c r="I165" s="323" t="s">
        <v>4164</v>
      </c>
      <c r="J165" s="315"/>
      <c r="K165" s="316"/>
      <c r="L165" s="317"/>
      <c r="M165" s="463">
        <f>'Punten per wedstrijd'!M103*1.2</f>
        <v>520.73999999999864</v>
      </c>
      <c r="N165" s="463">
        <f>'Punten per wedstrijd'!M50</f>
        <v>568.5</v>
      </c>
      <c r="O165" s="312" t="s">
        <v>4530</v>
      </c>
      <c r="P165" s="319"/>
      <c r="Q165" s="323" t="s">
        <v>4165</v>
      </c>
      <c r="R165" s="316"/>
      <c r="S165" s="316"/>
      <c r="T165" s="316"/>
      <c r="U165" s="463">
        <f>'Punten per wedstrijd'!J191*1.2</f>
        <v>332.03999999999866</v>
      </c>
      <c r="V165" s="463">
        <f>'Punten per wedstrijd'!J185</f>
        <v>549.00000000000364</v>
      </c>
      <c r="W165" s="312" t="s">
        <v>4532</v>
      </c>
      <c r="X165" s="28"/>
      <c r="Y165" s="28"/>
      <c r="Z165" s="28"/>
    </row>
    <row r="166" spans="1:26" ht="15.75">
      <c r="A166" s="323" t="s">
        <v>4166</v>
      </c>
      <c r="B166" s="319"/>
      <c r="C166" s="319"/>
      <c r="D166" s="315"/>
      <c r="E166" s="463">
        <f>'Punten per wedstrijd'!L38*1.2</f>
        <v>168.72</v>
      </c>
      <c r="F166" s="463">
        <f>'Punten per wedstrijd'!L81</f>
        <v>119.5</v>
      </c>
      <c r="G166" s="312" t="s">
        <v>4531</v>
      </c>
      <c r="H166" s="319"/>
      <c r="I166" s="323" t="s">
        <v>4892</v>
      </c>
      <c r="J166" s="315"/>
      <c r="K166" s="316"/>
      <c r="L166" s="317"/>
      <c r="M166" s="463">
        <f>'Punten per wedstrijd'!M85*1.2</f>
        <v>549.47999999999843</v>
      </c>
      <c r="N166" s="463">
        <f>'Punten per wedstrijd'!M66</f>
        <v>588.85000000000218</v>
      </c>
      <c r="O166" s="312" t="s">
        <v>4530</v>
      </c>
      <c r="P166" s="319"/>
      <c r="Q166" s="323" t="s">
        <v>4167</v>
      </c>
      <c r="R166" s="316"/>
      <c r="S166" s="316"/>
      <c r="T166" s="316"/>
      <c r="U166" s="463">
        <f>'Punten per wedstrijd'!J154*1.2</f>
        <v>334.55999999999801</v>
      </c>
      <c r="V166" s="463">
        <f>'Punten per wedstrijd'!J189</f>
        <v>674.09999999999945</v>
      </c>
      <c r="W166" s="312" t="s">
        <v>4532</v>
      </c>
      <c r="X166" s="28"/>
      <c r="Y166" s="28"/>
      <c r="Z166" s="28"/>
    </row>
    <row r="167" spans="1:26" ht="15.75">
      <c r="A167" s="323" t="s">
        <v>4168</v>
      </c>
      <c r="B167" s="319"/>
      <c r="C167" s="319"/>
      <c r="D167" s="315"/>
      <c r="E167" s="463">
        <f>'Punten per wedstrijd'!L103*1.2</f>
        <v>380.76</v>
      </c>
      <c r="F167" s="463">
        <f>'Punten per wedstrijd'!L85</f>
        <v>190.5</v>
      </c>
      <c r="G167" s="312" t="s">
        <v>4531</v>
      </c>
      <c r="H167" s="319"/>
      <c r="I167" s="323" t="s">
        <v>4169</v>
      </c>
      <c r="J167" s="315"/>
      <c r="K167" s="316"/>
      <c r="L167" s="317"/>
      <c r="M167" s="463">
        <f>'Punten per wedstrijd'!M81*1.2</f>
        <v>386.28000000000281</v>
      </c>
      <c r="N167" s="463">
        <f>'Punten per wedstrijd'!M73</f>
        <v>517.59999999999945</v>
      </c>
      <c r="O167" s="312" t="s">
        <v>4532</v>
      </c>
      <c r="P167" s="319"/>
      <c r="Q167" s="323" t="s">
        <v>4170</v>
      </c>
      <c r="R167" s="316"/>
      <c r="S167" s="316"/>
      <c r="T167" s="316"/>
      <c r="U167" s="463">
        <f>'Punten per wedstrijd'!J170*1.2</f>
        <v>179.16000000000238</v>
      </c>
      <c r="V167" s="463">
        <f>'Punten per wedstrijd'!J194</f>
        <v>44.800000000000182</v>
      </c>
      <c r="W167" s="312" t="s">
        <v>4531</v>
      </c>
      <c r="X167" s="28"/>
      <c r="Y167" s="28"/>
      <c r="Z167" s="28"/>
    </row>
    <row r="168" spans="1:26" ht="15.75">
      <c r="A168" s="323" t="s">
        <v>4171</v>
      </c>
      <c r="B168" s="319"/>
      <c r="C168" s="319"/>
      <c r="D168" s="315"/>
      <c r="E168" s="463">
        <f>'Punten per wedstrijd'!L73*1.2</f>
        <v>173.4</v>
      </c>
      <c r="F168" s="463">
        <f>'Punten per wedstrijd'!L90</f>
        <v>538.4</v>
      </c>
      <c r="G168" s="312" t="s">
        <v>4532</v>
      </c>
      <c r="H168" s="319"/>
      <c r="I168" s="323" t="s">
        <v>4172</v>
      </c>
      <c r="J168" s="315"/>
      <c r="K168" s="316"/>
      <c r="L168" s="317"/>
      <c r="M168" s="463">
        <f>'Punten per wedstrijd'!M90*1.2</f>
        <v>967.80000000000109</v>
      </c>
      <c r="N168" s="463">
        <f>'Punten per wedstrijd'!M87</f>
        <v>734.55000000000018</v>
      </c>
      <c r="O168" s="312" t="s">
        <v>4531</v>
      </c>
      <c r="P168" s="319"/>
      <c r="Q168" s="323" t="s">
        <v>4173</v>
      </c>
      <c r="R168" s="316"/>
      <c r="S168" s="316"/>
      <c r="T168" s="316"/>
      <c r="U168" s="463">
        <f>'Punten per wedstrijd'!J142*1.2</f>
        <v>655.43999999999539</v>
      </c>
      <c r="V168" s="463">
        <f>'Punten per wedstrijd'!J207</f>
        <v>269.39999999999964</v>
      </c>
      <c r="W168" s="312" t="s">
        <v>4531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63"/>
      <c r="F169" s="463"/>
      <c r="G169" s="310"/>
      <c r="H169" s="319"/>
      <c r="I169" s="315"/>
      <c r="J169" s="315"/>
      <c r="K169" s="316"/>
      <c r="L169" s="317"/>
      <c r="M169" s="490"/>
      <c r="N169" s="490"/>
      <c r="O169" s="313"/>
      <c r="P169" s="319"/>
      <c r="Q169" s="316"/>
      <c r="R169" s="316"/>
      <c r="S169" s="316"/>
      <c r="T169" s="316"/>
      <c r="U169" s="490"/>
      <c r="V169" s="490"/>
      <c r="W169" s="313"/>
      <c r="X169" s="28"/>
      <c r="Y169" s="28"/>
      <c r="Z169" s="28"/>
    </row>
    <row r="170" spans="1:26" s="39" customFormat="1" ht="15.75">
      <c r="A170" s="318" t="s">
        <v>193</v>
      </c>
      <c r="B170" s="439"/>
      <c r="C170" s="439"/>
      <c r="D170" s="440"/>
      <c r="E170" s="463"/>
      <c r="F170" s="463"/>
      <c r="G170" s="442" t="s">
        <v>150</v>
      </c>
      <c r="H170" s="439"/>
      <c r="I170" s="318" t="s">
        <v>194</v>
      </c>
      <c r="J170" s="440"/>
      <c r="K170" s="439"/>
      <c r="L170" s="317"/>
      <c r="M170" s="490"/>
      <c r="N170" s="490"/>
      <c r="O170" s="442" t="s">
        <v>150</v>
      </c>
      <c r="P170" s="439"/>
      <c r="Q170" s="318" t="s">
        <v>176</v>
      </c>
      <c r="R170" s="439"/>
      <c r="S170" s="439"/>
      <c r="T170" s="439"/>
      <c r="U170" s="490"/>
      <c r="V170" s="490"/>
      <c r="W170" s="442" t="s">
        <v>150</v>
      </c>
    </row>
    <row r="171" spans="1:26" ht="15.75">
      <c r="A171" s="323" t="s">
        <v>4174</v>
      </c>
      <c r="B171" s="319"/>
      <c r="C171" s="319"/>
      <c r="D171" s="315"/>
      <c r="E171" s="463">
        <f>'Punten per wedstrijd'!N50*1.2</f>
        <v>783.47999999999956</v>
      </c>
      <c r="F171" s="463">
        <f>'Punten per wedstrijd'!N38</f>
        <v>418.49999999999818</v>
      </c>
      <c r="G171" s="312" t="s">
        <v>4531</v>
      </c>
      <c r="H171" s="319"/>
      <c r="I171" s="323" t="s">
        <v>4175</v>
      </c>
      <c r="J171" s="315"/>
      <c r="K171" s="316"/>
      <c r="L171" s="317"/>
      <c r="M171" s="509">
        <f>'Punten per wedstrijd'!O85*1.2</f>
        <v>300.83999999999651</v>
      </c>
      <c r="N171" s="509">
        <f>'Punten per wedstrijd'!O38</f>
        <v>307.49999999999818</v>
      </c>
      <c r="O171" s="312" t="s">
        <v>4530</v>
      </c>
      <c r="P171" s="319"/>
      <c r="Q171" s="323" t="s">
        <v>4176</v>
      </c>
      <c r="R171" s="316"/>
      <c r="S171" s="316"/>
      <c r="T171" s="316"/>
      <c r="U171" s="463">
        <f>'Punten per wedstrijd'!P103*1.2</f>
        <v>276.95999999999998</v>
      </c>
      <c r="V171" s="463">
        <f>'Punten per wedstrijd'!P66</f>
        <v>293.39999999999998</v>
      </c>
      <c r="W171" s="312" t="s">
        <v>4530</v>
      </c>
      <c r="X171" s="28"/>
      <c r="Y171" s="28"/>
      <c r="Z171" s="28"/>
    </row>
    <row r="172" spans="1:26" ht="15.75">
      <c r="A172" s="323" t="s">
        <v>4177</v>
      </c>
      <c r="B172" s="319"/>
      <c r="C172" s="319"/>
      <c r="D172" s="315"/>
      <c r="E172" s="463">
        <f>'Punten per wedstrijd'!N81*1.2</f>
        <v>122.40000000000435</v>
      </c>
      <c r="F172" s="463">
        <f>'Punten per wedstrijd'!N66</f>
        <v>533.25000000000182</v>
      </c>
      <c r="G172" s="312" t="s">
        <v>4532</v>
      </c>
      <c r="H172" s="319"/>
      <c r="I172" s="323" t="s">
        <v>4178</v>
      </c>
      <c r="J172" s="315"/>
      <c r="K172" s="316"/>
      <c r="L172" s="317"/>
      <c r="M172" s="510">
        <f>'Punten per wedstrijd'!O73*1.2</f>
        <v>531.00000000000432</v>
      </c>
      <c r="N172" s="509">
        <f>'Punten per wedstrijd'!O50</f>
        <v>282.10000000000036</v>
      </c>
      <c r="O172" s="312" t="s">
        <v>4531</v>
      </c>
      <c r="P172" s="319"/>
      <c r="Q172" s="323" t="s">
        <v>4179</v>
      </c>
      <c r="R172" s="316"/>
      <c r="S172" s="316"/>
      <c r="T172" s="316"/>
      <c r="U172" s="463">
        <f>'Punten per wedstrijd'!P38*1.2</f>
        <v>282</v>
      </c>
      <c r="V172" s="463">
        <f>'Punten per wedstrijd'!P73</f>
        <v>491.1</v>
      </c>
      <c r="W172" s="312" t="s">
        <v>4532</v>
      </c>
      <c r="X172" s="28"/>
      <c r="Y172" s="28"/>
      <c r="Z172" s="28"/>
    </row>
    <row r="173" spans="1:26" ht="15.75">
      <c r="A173" s="323" t="s">
        <v>4180</v>
      </c>
      <c r="B173" s="319"/>
      <c r="C173" s="319"/>
      <c r="D173" s="315"/>
      <c r="E173" s="463">
        <f>'Punten per wedstrijd'!N103*1.2</f>
        <v>476.94000000000085</v>
      </c>
      <c r="F173" s="463">
        <f>'Punten per wedstrijd'!N73</f>
        <v>405.00000000000182</v>
      </c>
      <c r="G173" s="312" t="s">
        <v>4533</v>
      </c>
      <c r="H173" s="319"/>
      <c r="I173" s="323" t="s">
        <v>4181</v>
      </c>
      <c r="J173" s="315"/>
      <c r="K173" s="316"/>
      <c r="L173" s="317"/>
      <c r="M173" s="510">
        <f>'Punten per wedstrijd'!O66*1.2</f>
        <v>172.79999999999998</v>
      </c>
      <c r="N173" s="509">
        <f>'Punten per wedstrijd'!O80</f>
        <v>180</v>
      </c>
      <c r="O173" s="312" t="s">
        <v>4530</v>
      </c>
      <c r="P173" s="319"/>
      <c r="Q173" s="323" t="s">
        <v>4182</v>
      </c>
      <c r="R173" s="316"/>
      <c r="S173" s="316"/>
      <c r="T173" s="316"/>
      <c r="U173" s="463">
        <f>'Punten per wedstrijd'!P81*1.2</f>
        <v>410.64000000000004</v>
      </c>
      <c r="V173" s="463">
        <f>'Punten per wedstrijd'!P85</f>
        <v>319.3</v>
      </c>
      <c r="W173" s="312" t="s">
        <v>4531</v>
      </c>
      <c r="X173" s="28"/>
      <c r="Y173" s="28"/>
      <c r="Z173" s="28"/>
    </row>
    <row r="174" spans="1:26" ht="15.75">
      <c r="A174" s="323" t="s">
        <v>4183</v>
      </c>
      <c r="B174" s="319"/>
      <c r="C174" s="319"/>
      <c r="D174" s="315"/>
      <c r="E174" s="463">
        <f>'Punten per wedstrijd'!N80*1.2</f>
        <v>780.48000000000172</v>
      </c>
      <c r="F174" s="463">
        <f>'Punten per wedstrijd'!N87</f>
        <v>646.449999999998</v>
      </c>
      <c r="G174" s="312" t="s">
        <v>4533</v>
      </c>
      <c r="H174" s="319"/>
      <c r="I174" s="323" t="s">
        <v>4184</v>
      </c>
      <c r="J174" s="315"/>
      <c r="K174" s="316"/>
      <c r="L174" s="317"/>
      <c r="M174" s="509">
        <f>'Punten per wedstrijd'!O90*1.2</f>
        <v>505.80000000000217</v>
      </c>
      <c r="N174" s="509">
        <f>'Punten per wedstrijd'!O81</f>
        <v>161.50000000000364</v>
      </c>
      <c r="O174" s="312" t="s">
        <v>4531</v>
      </c>
      <c r="P174" s="319"/>
      <c r="Q174" s="323" t="s">
        <v>4185</v>
      </c>
      <c r="R174" s="316"/>
      <c r="S174" s="316"/>
      <c r="T174" s="316"/>
      <c r="U174" s="463">
        <f>'Punten per wedstrijd'!P50*1.2</f>
        <v>356.4</v>
      </c>
      <c r="V174" s="463">
        <f>'Punten per wedstrijd'!P87</f>
        <v>184.5</v>
      </c>
      <c r="W174" s="312" t="s">
        <v>4531</v>
      </c>
      <c r="X174" s="28"/>
      <c r="Y174" s="28"/>
      <c r="Z174" s="28"/>
    </row>
    <row r="175" spans="1:26" ht="15.75">
      <c r="A175" s="323" t="s">
        <v>4186</v>
      </c>
      <c r="B175" s="319"/>
      <c r="C175" s="319"/>
      <c r="D175" s="315"/>
      <c r="E175" s="463">
        <f>'Punten per wedstrijd'!N85*1.2</f>
        <v>590.75999999999908</v>
      </c>
      <c r="F175" s="463">
        <f>'Punten per wedstrijd'!N90</f>
        <v>600.50000000000182</v>
      </c>
      <c r="G175" s="312" t="s">
        <v>4530</v>
      </c>
      <c r="H175" s="315"/>
      <c r="I175" s="323" t="s">
        <v>4187</v>
      </c>
      <c r="J175" s="315"/>
      <c r="K175" s="316"/>
      <c r="L175" s="317"/>
      <c r="M175" s="509">
        <f>'Punten per wedstrijd'!O87*1.2</f>
        <v>365.51999999999822</v>
      </c>
      <c r="N175" s="509">
        <f>'Punten per wedstrijd'!O103</f>
        <v>295.89999999999964</v>
      </c>
      <c r="O175" s="312" t="s">
        <v>4533</v>
      </c>
      <c r="P175" s="316"/>
      <c r="Q175" s="323" t="s">
        <v>4188</v>
      </c>
      <c r="R175" s="316"/>
      <c r="S175" s="316"/>
      <c r="T175" s="316"/>
      <c r="U175" s="463">
        <f>'Punten per wedstrijd'!P80*1.2</f>
        <v>441.71999999999997</v>
      </c>
      <c r="V175" s="463">
        <f>'Punten per wedstrijd'!P90</f>
        <v>237.2</v>
      </c>
      <c r="W175" s="312" t="s">
        <v>4531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5">
      <c r="A178" s="297"/>
      <c r="D178" s="431" t="s">
        <v>3454</v>
      </c>
      <c r="E178" s="431" t="s">
        <v>3455</v>
      </c>
      <c r="F178" s="431" t="s">
        <v>843</v>
      </c>
      <c r="G178" s="431" t="s">
        <v>2523</v>
      </c>
      <c r="H178" s="431" t="s">
        <v>2192</v>
      </c>
      <c r="I178" s="431" t="s">
        <v>2194</v>
      </c>
      <c r="J178" s="431" t="s">
        <v>2193</v>
      </c>
      <c r="K178" s="431" t="s">
        <v>2195</v>
      </c>
      <c r="L178" s="431" t="s">
        <v>2196</v>
      </c>
      <c r="M178" s="431" t="s">
        <v>2197</v>
      </c>
      <c r="N178" s="431" t="s">
        <v>2198</v>
      </c>
      <c r="O178" s="431" t="s">
        <v>2199</v>
      </c>
      <c r="P178" s="431" t="s">
        <v>2200</v>
      </c>
      <c r="Q178" s="431" t="s">
        <v>2201</v>
      </c>
      <c r="R178" s="431" t="s">
        <v>2202</v>
      </c>
      <c r="S178" s="431" t="s">
        <v>2179</v>
      </c>
      <c r="T178" s="431" t="s">
        <v>2203</v>
      </c>
      <c r="U178" s="435" t="s">
        <v>2204</v>
      </c>
      <c r="V178" s="80" t="s">
        <v>40</v>
      </c>
      <c r="W178" s="28"/>
      <c r="X178" s="28"/>
      <c r="Y178" s="28"/>
      <c r="Z178" s="28"/>
    </row>
    <row r="179" spans="1:26" ht="15.75">
      <c r="A179" s="506" t="s">
        <v>2267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93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6" t="s">
        <v>3577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93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04" t="s">
        <v>3572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93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13" t="s">
        <v>3575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94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2281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93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3571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93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3574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93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3573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93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3576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93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03" t="s">
        <v>2268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93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92"/>
      <c r="X189" s="28"/>
      <c r="Y189" s="300"/>
      <c r="Z189" s="299"/>
    </row>
    <row r="190" spans="1:26" ht="1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92"/>
      <c r="W190" s="464">
        <f>SUM(W179:W188)</f>
        <v>82139.180000000008</v>
      </c>
      <c r="X190" s="28"/>
      <c r="Y190" s="300"/>
      <c r="Z190" s="299"/>
    </row>
    <row r="191" spans="1:26" ht="1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92"/>
      <c r="W191" s="464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2159</v>
      </c>
      <c r="B193" s="325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5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9"/>
      <c r="C195" s="439"/>
      <c r="D195" s="440"/>
      <c r="E195" s="440"/>
      <c r="F195" s="440"/>
      <c r="G195" s="317" t="s">
        <v>150</v>
      </c>
      <c r="H195" s="439"/>
      <c r="I195" s="318" t="s">
        <v>184</v>
      </c>
      <c r="J195" s="440"/>
      <c r="K195" s="439"/>
      <c r="L195" s="317"/>
      <c r="M195" s="439"/>
      <c r="N195" s="439"/>
      <c r="O195" s="317" t="s">
        <v>150</v>
      </c>
      <c r="P195" s="439"/>
      <c r="Q195" s="318" t="s">
        <v>843</v>
      </c>
      <c r="R195" s="439"/>
      <c r="S195" s="439"/>
      <c r="T195" s="439"/>
      <c r="U195" s="490"/>
      <c r="V195" s="490"/>
      <c r="W195" s="317" t="s">
        <v>150</v>
      </c>
    </row>
    <row r="196" spans="1:26" ht="15.75">
      <c r="A196" s="323" t="s">
        <v>3613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4531</v>
      </c>
      <c r="H196" s="319"/>
      <c r="I196" s="323" t="s">
        <v>3689</v>
      </c>
      <c r="J196" s="315"/>
      <c r="K196" s="316"/>
      <c r="L196" s="317"/>
      <c r="M196" s="463">
        <f>'Punten per wedstrijd'!E47*1.2</f>
        <v>171.95999999999995</v>
      </c>
      <c r="N196" s="463">
        <f>'Punten per wedstrijd'!E14</f>
        <v>157.10000000000014</v>
      </c>
      <c r="O196" s="312" t="s">
        <v>4533</v>
      </c>
      <c r="P196" s="319"/>
      <c r="Q196" s="323" t="s">
        <v>3694</v>
      </c>
      <c r="R196" s="316"/>
      <c r="S196" s="316"/>
      <c r="T196" s="316"/>
      <c r="U196" s="463">
        <f>'Punten per wedstrijd'!F118*1.2</f>
        <v>924.83999999999969</v>
      </c>
      <c r="V196" s="463">
        <f>'Punten per wedstrijd'!F173</f>
        <v>717.49999999999977</v>
      </c>
      <c r="W196" s="312" t="s">
        <v>4531</v>
      </c>
    </row>
    <row r="197" spans="1:26" ht="15.75">
      <c r="A197" s="323" t="s">
        <v>3614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4531</v>
      </c>
      <c r="H197" s="319"/>
      <c r="I197" s="323" t="s">
        <v>3690</v>
      </c>
      <c r="J197" s="315"/>
      <c r="K197" s="316"/>
      <c r="L197" s="317"/>
      <c r="M197" s="463">
        <f>'Punten per wedstrijd'!E57*1.2</f>
        <v>173.88000000000002</v>
      </c>
      <c r="N197" s="463">
        <f>'Punten per wedstrijd'!E101</f>
        <v>35.200000000000045</v>
      </c>
      <c r="O197" s="312" t="s">
        <v>4531</v>
      </c>
      <c r="P197" s="319"/>
      <c r="Q197" s="323" t="s">
        <v>3695</v>
      </c>
      <c r="R197" s="316"/>
      <c r="S197" s="316"/>
      <c r="T197" s="316"/>
      <c r="U197" s="463">
        <f>'Punten per wedstrijd'!F126*1.2</f>
        <v>472.3199999999988</v>
      </c>
      <c r="V197" s="463">
        <f>'Punten per wedstrijd'!F161</f>
        <v>580.10000000000059</v>
      </c>
      <c r="W197" s="312" t="s">
        <v>4530</v>
      </c>
    </row>
    <row r="198" spans="1:26" ht="15.75">
      <c r="A198" s="323" t="s">
        <v>3615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4531</v>
      </c>
      <c r="H198" s="319"/>
      <c r="I198" s="323" t="s">
        <v>3691</v>
      </c>
      <c r="J198" s="315"/>
      <c r="K198" s="316"/>
      <c r="L198" s="317"/>
      <c r="M198" s="463">
        <f>'Punten per wedstrijd'!E58*1.2</f>
        <v>345.95999999999992</v>
      </c>
      <c r="N198" s="463">
        <f>'Punten per wedstrijd'!E53</f>
        <v>269.00000000000006</v>
      </c>
      <c r="O198" s="312" t="s">
        <v>4531</v>
      </c>
      <c r="P198" s="319"/>
      <c r="Q198" s="323" t="s">
        <v>3696</v>
      </c>
      <c r="R198" s="316"/>
      <c r="S198" s="316"/>
      <c r="T198" s="316"/>
      <c r="U198" s="463">
        <f>'Punten per wedstrijd'!F155*1.2</f>
        <v>974.76000000000022</v>
      </c>
      <c r="V198" s="463">
        <f>'Punten per wedstrijd'!F151</f>
        <v>620.19999999999982</v>
      </c>
      <c r="W198" s="312" t="s">
        <v>4531</v>
      </c>
    </row>
    <row r="199" spans="1:26" ht="15.75">
      <c r="A199" s="323" t="s">
        <v>3616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4533</v>
      </c>
      <c r="H199" s="319"/>
      <c r="I199" s="323" t="s">
        <v>3692</v>
      </c>
      <c r="J199" s="315"/>
      <c r="K199" s="316"/>
      <c r="L199" s="317"/>
      <c r="M199" s="463">
        <f>'Punten per wedstrijd'!E63*1.2</f>
        <v>272.1600000000002</v>
      </c>
      <c r="N199" s="463">
        <f>'Punten per wedstrijd'!E51</f>
        <v>103.70000000000005</v>
      </c>
      <c r="O199" s="312" t="s">
        <v>4531</v>
      </c>
      <c r="P199" s="319"/>
      <c r="Q199" s="323" t="s">
        <v>3697</v>
      </c>
      <c r="R199" s="316"/>
      <c r="S199" s="316"/>
      <c r="T199" s="316"/>
      <c r="U199" s="463">
        <f>'Punten per wedstrijd'!F167*1.2</f>
        <v>501.11999999999989</v>
      </c>
      <c r="V199" s="463">
        <f>'Punten per wedstrijd'!F162</f>
        <v>767.20000000000027</v>
      </c>
      <c r="W199" s="312" t="s">
        <v>4532</v>
      </c>
    </row>
    <row r="200" spans="1:26" ht="15.75">
      <c r="A200" s="323" t="s">
        <v>3617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4531</v>
      </c>
      <c r="H200" s="319"/>
      <c r="I200" s="323" t="s">
        <v>3693</v>
      </c>
      <c r="J200" s="315"/>
      <c r="K200" s="316"/>
      <c r="L200" s="317"/>
      <c r="M200" s="463">
        <f>'Punten per wedstrijd'!E69*1.2</f>
        <v>43.919999999999959</v>
      </c>
      <c r="N200" s="463">
        <f>'Punten per wedstrijd'!E22</f>
        <v>232</v>
      </c>
      <c r="O200" s="312" t="s">
        <v>4532</v>
      </c>
      <c r="P200" s="319"/>
      <c r="Q200" s="323" t="s">
        <v>3698</v>
      </c>
      <c r="R200" s="316"/>
      <c r="S200" s="316"/>
      <c r="T200" s="316"/>
      <c r="U200" s="463">
        <f>'Punten per wedstrijd'!F205*1.2</f>
        <v>800.4</v>
      </c>
      <c r="V200" s="463">
        <f>'Punten per wedstrijd'!F157</f>
        <v>339.70000000000005</v>
      </c>
      <c r="W200" s="312" t="s">
        <v>4531</v>
      </c>
    </row>
    <row r="201" spans="1:26" ht="15.75">
      <c r="A201" s="322"/>
      <c r="B201" s="319"/>
      <c r="C201" s="319"/>
      <c r="D201" s="315"/>
      <c r="E201" s="463"/>
      <c r="F201" s="463"/>
      <c r="G201" s="312"/>
      <c r="H201" s="319"/>
      <c r="I201" s="319"/>
      <c r="J201" s="315"/>
      <c r="K201" s="316"/>
      <c r="L201" s="317"/>
      <c r="M201" s="490"/>
      <c r="N201" s="490"/>
      <c r="O201" s="313"/>
      <c r="P201" s="319"/>
      <c r="Q201" s="315"/>
      <c r="R201" s="316"/>
      <c r="S201" s="316"/>
      <c r="T201" s="316"/>
      <c r="U201" s="490"/>
      <c r="V201" s="490"/>
      <c r="W201" s="313"/>
    </row>
    <row r="202" spans="1:26" s="39" customFormat="1" ht="15.75">
      <c r="A202" s="318" t="s">
        <v>2205</v>
      </c>
      <c r="B202" s="439"/>
      <c r="C202" s="439"/>
      <c r="D202" s="440"/>
      <c r="E202" s="463"/>
      <c r="F202" s="463"/>
      <c r="G202" s="442" t="s">
        <v>150</v>
      </c>
      <c r="H202" s="439"/>
      <c r="I202" s="318" t="s">
        <v>186</v>
      </c>
      <c r="J202" s="440"/>
      <c r="K202" s="439"/>
      <c r="L202" s="317"/>
      <c r="M202" s="490"/>
      <c r="N202" s="490"/>
      <c r="O202" s="442" t="s">
        <v>150</v>
      </c>
      <c r="P202" s="439"/>
      <c r="Q202" s="318" t="s">
        <v>175</v>
      </c>
      <c r="R202" s="439"/>
      <c r="S202" s="439"/>
      <c r="T202" s="439"/>
      <c r="U202" s="490"/>
      <c r="V202" s="490"/>
      <c r="W202" s="442" t="s">
        <v>150</v>
      </c>
    </row>
    <row r="203" spans="1:26" ht="15.75">
      <c r="A203" s="323" t="s">
        <v>3699</v>
      </c>
      <c r="B203" s="319"/>
      <c r="C203" s="319"/>
      <c r="D203" s="315"/>
      <c r="E203" s="463">
        <f>'Punten per wedstrijd'!F47*1.2</f>
        <v>456.59999999999945</v>
      </c>
      <c r="F203" s="463">
        <f>'Punten per wedstrijd'!F63</f>
        <v>253.5</v>
      </c>
      <c r="G203" s="312" t="s">
        <v>4531</v>
      </c>
      <c r="H203" s="319"/>
      <c r="I203" s="323" t="s">
        <v>3704</v>
      </c>
      <c r="J203" s="315"/>
      <c r="K203" s="316"/>
      <c r="L203" s="317"/>
      <c r="M203" s="463">
        <f>'Punten per wedstrijd'!G14*1.2</f>
        <v>287.63999999999976</v>
      </c>
      <c r="N203" s="463">
        <f>'Punten per wedstrijd'!G53</f>
        <v>249.40000000000009</v>
      </c>
      <c r="O203" s="312" t="s">
        <v>4533</v>
      </c>
      <c r="P203" s="319"/>
      <c r="Q203" s="323" t="s">
        <v>3709</v>
      </c>
      <c r="R203" s="316"/>
      <c r="S203" s="316"/>
      <c r="T203" s="316"/>
      <c r="U203" s="463">
        <f>'Punten per wedstrijd'!G157*1.2</f>
        <v>756.60000000000048</v>
      </c>
      <c r="V203" s="463">
        <f>'Punten per wedstrijd'!G155</f>
        <v>1045.5999999999995</v>
      </c>
      <c r="W203" s="312" t="s">
        <v>4532</v>
      </c>
    </row>
    <row r="204" spans="1:26" ht="15.75">
      <c r="A204" s="323" t="s">
        <v>3700</v>
      </c>
      <c r="B204" s="319"/>
      <c r="C204" s="319"/>
      <c r="D204" s="315"/>
      <c r="E204" s="463">
        <f>'Punten per wedstrijd'!F53*1.2</f>
        <v>618</v>
      </c>
      <c r="F204" s="463">
        <f>'Punten per wedstrijd'!F22</f>
        <v>234.99999999999977</v>
      </c>
      <c r="G204" s="312" t="s">
        <v>4531</v>
      </c>
      <c r="H204" s="319"/>
      <c r="I204" s="323" t="s">
        <v>3705</v>
      </c>
      <c r="J204" s="315"/>
      <c r="K204" s="316"/>
      <c r="L204" s="317"/>
      <c r="M204" s="463">
        <f>'Punten per wedstrijd'!G22*1.2</f>
        <v>243</v>
      </c>
      <c r="N204" s="463">
        <f>'Punten per wedstrijd'!G101</f>
        <v>356.400000000001</v>
      </c>
      <c r="O204" s="312" t="s">
        <v>4532</v>
      </c>
      <c r="P204" s="319"/>
      <c r="Q204" s="323" t="s">
        <v>3710</v>
      </c>
      <c r="R204" s="316"/>
      <c r="S204" s="316"/>
      <c r="T204" s="316"/>
      <c r="U204" s="463">
        <f>'Punten per wedstrijd'!G161*1.2</f>
        <v>608.88000000000068</v>
      </c>
      <c r="V204" s="463">
        <f>'Punten per wedstrijd'!G167</f>
        <v>768.19999999999936</v>
      </c>
      <c r="W204" s="312" t="s">
        <v>4532</v>
      </c>
    </row>
    <row r="205" spans="1:26" ht="15.75">
      <c r="A205" s="323" t="s">
        <v>3701</v>
      </c>
      <c r="B205" s="319"/>
      <c r="C205" s="319"/>
      <c r="D205" s="315"/>
      <c r="E205" s="463">
        <f>'Punten per wedstrijd'!F57*1.2</f>
        <v>180.12000000000015</v>
      </c>
      <c r="F205" s="463">
        <f>'Punten per wedstrijd'!F14</f>
        <v>361.29999999999973</v>
      </c>
      <c r="G205" s="312" t="s">
        <v>4532</v>
      </c>
      <c r="H205" s="319"/>
      <c r="I205" s="323" t="s">
        <v>3706</v>
      </c>
      <c r="J205" s="315"/>
      <c r="K205" s="316"/>
      <c r="L205" s="317"/>
      <c r="M205" s="463">
        <f>'Punten per wedstrijd'!G47*1.2</f>
        <v>214.91999999999933</v>
      </c>
      <c r="N205" s="463">
        <f>'Punten per wedstrijd'!G58</f>
        <v>372.50000000000091</v>
      </c>
      <c r="O205" s="312" t="s">
        <v>4532</v>
      </c>
      <c r="P205" s="319"/>
      <c r="Q205" s="323" t="s">
        <v>3711</v>
      </c>
      <c r="R205" s="316"/>
      <c r="S205" s="316"/>
      <c r="T205" s="316"/>
      <c r="U205" s="463">
        <f>'Punten per wedstrijd'!G162*1.2</f>
        <v>1078.0800000000006</v>
      </c>
      <c r="V205" s="463">
        <f>'Punten per wedstrijd'!G126</f>
        <v>969.89999999999918</v>
      </c>
      <c r="W205" s="312" t="s">
        <v>4533</v>
      </c>
    </row>
    <row r="206" spans="1:26" ht="15.75">
      <c r="A206" s="323" t="s">
        <v>3702</v>
      </c>
      <c r="B206" s="319"/>
      <c r="C206" s="319"/>
      <c r="D206" s="315"/>
      <c r="E206" s="463">
        <f>'Punten per wedstrijd'!F58*1.2</f>
        <v>294.35999999999996</v>
      </c>
      <c r="F206" s="463">
        <f>'Punten per wedstrijd'!F101</f>
        <v>284.20000000000005</v>
      </c>
      <c r="G206" s="312" t="s">
        <v>4533</v>
      </c>
      <c r="H206" s="319"/>
      <c r="I206" s="323" t="s">
        <v>3707</v>
      </c>
      <c r="J206" s="315"/>
      <c r="K206" s="316"/>
      <c r="L206" s="317"/>
      <c r="M206" s="463">
        <f>'Punten per wedstrijd'!G51*1.2</f>
        <v>349.31999999999988</v>
      </c>
      <c r="N206" s="463">
        <f>'Punten per wedstrijd'!G57</f>
        <v>222.00000000000045</v>
      </c>
      <c r="O206" s="312" t="s">
        <v>4531</v>
      </c>
      <c r="P206" s="319"/>
      <c r="Q206" s="323" t="s">
        <v>3712</v>
      </c>
      <c r="R206" s="316"/>
      <c r="S206" s="316"/>
      <c r="T206" s="316"/>
      <c r="U206" s="463">
        <f>'Punten per wedstrijd'!G173*1.2</f>
        <v>707.4</v>
      </c>
      <c r="V206" s="463">
        <f>'Punten per wedstrijd'!G151</f>
        <v>631.19999999999936</v>
      </c>
      <c r="W206" s="312" t="s">
        <v>4533</v>
      </c>
    </row>
    <row r="207" spans="1:26" ht="15.75">
      <c r="A207" s="323" t="s">
        <v>3703</v>
      </c>
      <c r="B207" s="319"/>
      <c r="C207" s="319"/>
      <c r="D207" s="315"/>
      <c r="E207" s="463">
        <f>'Punten per wedstrijd'!F69*1.2</f>
        <v>291.71999999999963</v>
      </c>
      <c r="F207" s="463">
        <f>'Punten per wedstrijd'!F51</f>
        <v>255.69999999999982</v>
      </c>
      <c r="G207" s="312" t="s">
        <v>4533</v>
      </c>
      <c r="H207" s="319"/>
      <c r="I207" s="323" t="s">
        <v>3708</v>
      </c>
      <c r="J207" s="315"/>
      <c r="K207" s="316"/>
      <c r="L207" s="317"/>
      <c r="M207" s="463">
        <f>'Punten per wedstrijd'!G63*1.2</f>
        <v>396.48000000000008</v>
      </c>
      <c r="N207" s="463">
        <f>'Punten per wedstrijd'!G69</f>
        <v>315.59999999999991</v>
      </c>
      <c r="O207" s="312" t="s">
        <v>4531</v>
      </c>
      <c r="P207" s="319"/>
      <c r="Q207" s="323" t="s">
        <v>3713</v>
      </c>
      <c r="R207" s="316"/>
      <c r="S207" s="316"/>
      <c r="T207" s="316"/>
      <c r="U207" s="463">
        <f>'Punten per wedstrijd'!G205*1.2</f>
        <v>1307.3999999999994</v>
      </c>
      <c r="V207" s="463">
        <f>'Punten per wedstrijd'!G118</f>
        <v>880.79999999999973</v>
      </c>
      <c r="W207" s="312" t="s">
        <v>4531</v>
      </c>
    </row>
    <row r="208" spans="1:26" ht="15.75">
      <c r="A208" s="322"/>
      <c r="B208" s="319"/>
      <c r="C208" s="319"/>
      <c r="D208" s="315"/>
      <c r="E208" s="463"/>
      <c r="F208" s="463"/>
      <c r="G208" s="310"/>
      <c r="H208" s="319"/>
      <c r="I208" s="315"/>
      <c r="J208" s="315"/>
      <c r="K208" s="316"/>
      <c r="L208" s="317"/>
      <c r="M208" s="490"/>
      <c r="N208" s="490"/>
      <c r="O208" s="313"/>
      <c r="P208" s="319"/>
      <c r="Q208" s="316"/>
      <c r="R208" s="316"/>
      <c r="S208" s="316"/>
      <c r="T208" s="316"/>
      <c r="U208" s="490"/>
      <c r="V208" s="490"/>
      <c r="W208" s="313"/>
    </row>
    <row r="209" spans="1:24" s="39" customFormat="1" ht="15.75">
      <c r="A209" s="318" t="s">
        <v>187</v>
      </c>
      <c r="B209" s="439"/>
      <c r="C209" s="439"/>
      <c r="D209" s="440"/>
      <c r="E209" s="463"/>
      <c r="F209" s="463"/>
      <c r="G209" s="442" t="s">
        <v>150</v>
      </c>
      <c r="H209" s="439"/>
      <c r="I209" s="318" t="s">
        <v>188</v>
      </c>
      <c r="J209" s="440"/>
      <c r="K209" s="439"/>
      <c r="L209" s="317"/>
      <c r="M209" s="490"/>
      <c r="N209" s="490"/>
      <c r="O209" s="442" t="s">
        <v>150</v>
      </c>
      <c r="P209" s="439"/>
      <c r="Q209" s="318" t="s">
        <v>2206</v>
      </c>
      <c r="R209" s="439"/>
      <c r="S209" s="439"/>
      <c r="T209" s="439"/>
      <c r="U209" s="490"/>
      <c r="V209" s="490"/>
      <c r="W209" s="442" t="s">
        <v>150</v>
      </c>
    </row>
    <row r="210" spans="1:24" ht="15.75">
      <c r="A210" s="323" t="s">
        <v>3714</v>
      </c>
      <c r="B210" s="319"/>
      <c r="C210" s="319"/>
      <c r="D210" s="315"/>
      <c r="E210" s="463">
        <f>'Punten per wedstrijd'!H118*1.2</f>
        <v>987.3599999999991</v>
      </c>
      <c r="F210" s="463">
        <f>'Punten per wedstrijd'!H126</f>
        <v>220.09999999999945</v>
      </c>
      <c r="G210" s="312" t="s">
        <v>4531</v>
      </c>
      <c r="H210" s="319"/>
      <c r="I210" s="323" t="s">
        <v>3719</v>
      </c>
      <c r="J210" s="315"/>
      <c r="K210" s="316"/>
      <c r="L210" s="317"/>
      <c r="M210" s="463">
        <f>'Punten per wedstrijd'!H14*1.2</f>
        <v>674.75999999999806</v>
      </c>
      <c r="N210" s="463">
        <f>'Punten per wedstrijd'!H58</f>
        <v>520.19999999999982</v>
      </c>
      <c r="O210" s="312" t="s">
        <v>4531</v>
      </c>
      <c r="P210" s="319"/>
      <c r="Q210" s="323" t="s">
        <v>3724</v>
      </c>
      <c r="R210" s="316"/>
      <c r="S210" s="316"/>
      <c r="T210" s="316"/>
      <c r="U210" s="463">
        <f>'Punten per wedstrijd'!I151*1.2</f>
        <v>1000.8000000000033</v>
      </c>
      <c r="V210" s="463">
        <f>'Punten per wedstrijd'!I205</f>
        <v>1163.1000000000022</v>
      </c>
      <c r="W210" s="312" t="s">
        <v>4530</v>
      </c>
    </row>
    <row r="211" spans="1:24" ht="15.75">
      <c r="A211" s="323" t="s">
        <v>3715</v>
      </c>
      <c r="B211" s="319"/>
      <c r="C211" s="319"/>
      <c r="D211" s="315"/>
      <c r="E211" s="463">
        <f>'Punten per wedstrijd'!H151*1.2</f>
        <v>712.13999999999976</v>
      </c>
      <c r="F211" s="463">
        <f>'Punten per wedstrijd'!H161</f>
        <v>947.50000000000136</v>
      </c>
      <c r="G211" s="312" t="s">
        <v>4532</v>
      </c>
      <c r="H211" s="319"/>
      <c r="I211" s="323" t="s">
        <v>3720</v>
      </c>
      <c r="J211" s="315"/>
      <c r="K211" s="316"/>
      <c r="L211" s="317"/>
      <c r="M211" s="463">
        <f>'Punten per wedstrijd'!H22*1.2</f>
        <v>699.47999999999843</v>
      </c>
      <c r="N211" s="463">
        <f>'Punten per wedstrijd'!H51</f>
        <v>595.49999999999909</v>
      </c>
      <c r="O211" s="312" t="s">
        <v>4533</v>
      </c>
      <c r="P211" s="319"/>
      <c r="Q211" s="323" t="s">
        <v>3725</v>
      </c>
      <c r="R211" s="316"/>
      <c r="S211" s="316"/>
      <c r="T211" s="316"/>
      <c r="U211" s="463">
        <f>'Punten per wedstrijd'!I155*1.2</f>
        <v>1142.9999999999977</v>
      </c>
      <c r="V211" s="463">
        <f>'Punten per wedstrijd'!I118</f>
        <v>943.99999999999818</v>
      </c>
      <c r="W211" s="312" t="s">
        <v>4533</v>
      </c>
    </row>
    <row r="212" spans="1:24" ht="15.75">
      <c r="A212" s="323" t="s">
        <v>3716</v>
      </c>
      <c r="B212" s="319"/>
      <c r="C212" s="319"/>
      <c r="D212" s="315"/>
      <c r="E212" s="463">
        <f>'Punten per wedstrijd'!H155*1.2</f>
        <v>694.6799999999995</v>
      </c>
      <c r="F212" s="463">
        <f>'Punten per wedstrijd'!H205</f>
        <v>812.5</v>
      </c>
      <c r="G212" s="312" t="s">
        <v>4530</v>
      </c>
      <c r="H212" s="319"/>
      <c r="I212" s="323" t="s">
        <v>3721</v>
      </c>
      <c r="J212" s="315"/>
      <c r="K212" s="316"/>
      <c r="L212" s="317"/>
      <c r="M212" s="463">
        <f>'Punten per wedstrijd'!H53*1.2</f>
        <v>589.2000000000005</v>
      </c>
      <c r="N212" s="463">
        <f>'Punten per wedstrijd'!H47</f>
        <v>860.35000000000082</v>
      </c>
      <c r="O212" s="312" t="s">
        <v>4532</v>
      </c>
      <c r="P212" s="319"/>
      <c r="Q212" s="323" t="s">
        <v>2312</v>
      </c>
      <c r="R212" s="316"/>
      <c r="S212" s="316"/>
      <c r="T212" s="316"/>
      <c r="U212" s="463">
        <f>'Punten per wedstrijd'!I162*1.2</f>
        <v>842.63999999999976</v>
      </c>
      <c r="V212" s="463">
        <f>'Punten per wedstrijd'!I161</f>
        <v>887.89999999999873</v>
      </c>
      <c r="W212" s="312" t="s">
        <v>4530</v>
      </c>
    </row>
    <row r="213" spans="1:24" ht="15.75">
      <c r="A213" s="323" t="s">
        <v>3717</v>
      </c>
      <c r="B213" s="319"/>
      <c r="C213" s="319"/>
      <c r="D213" s="315"/>
      <c r="E213" s="463">
        <f>'Punten per wedstrijd'!H167*1.2</f>
        <v>756.59999999999945</v>
      </c>
      <c r="F213" s="463">
        <f>'Punten per wedstrijd'!H157</f>
        <v>601.99999999999955</v>
      </c>
      <c r="G213" s="312" t="s">
        <v>4531</v>
      </c>
      <c r="H213" s="319"/>
      <c r="I213" s="323" t="s">
        <v>3722</v>
      </c>
      <c r="J213" s="315"/>
      <c r="K213" s="316"/>
      <c r="L213" s="317"/>
      <c r="M213" s="463">
        <f>'Punten per wedstrijd'!H57*1.2</f>
        <v>545.40000000000111</v>
      </c>
      <c r="N213" s="463">
        <f>'Punten per wedstrijd'!H69</f>
        <v>432.300000000002</v>
      </c>
      <c r="O213" s="312" t="s">
        <v>4531</v>
      </c>
      <c r="P213" s="319"/>
      <c r="Q213" s="323" t="s">
        <v>3726</v>
      </c>
      <c r="R213" s="316"/>
      <c r="S213" s="316"/>
      <c r="T213" s="316"/>
      <c r="U213" s="463">
        <f>'Punten per wedstrijd'!I167*1.2</f>
        <v>1202.8799999999994</v>
      </c>
      <c r="V213" s="463">
        <f>'Punten per wedstrijd'!I126</f>
        <v>100.39999999999782</v>
      </c>
      <c r="W213" s="312" t="s">
        <v>4531</v>
      </c>
    </row>
    <row r="214" spans="1:24" ht="15.75">
      <c r="A214" s="323" t="s">
        <v>3718</v>
      </c>
      <c r="B214" s="319"/>
      <c r="C214" s="319"/>
      <c r="D214" s="315"/>
      <c r="E214" s="463">
        <f>'Punten per wedstrijd'!H173*1.2</f>
        <v>1130.5200000000009</v>
      </c>
      <c r="F214" s="463">
        <f>'Punten per wedstrijd'!H162</f>
        <v>452.70000000000073</v>
      </c>
      <c r="G214" s="312" t="s">
        <v>4531</v>
      </c>
      <c r="H214" s="315"/>
      <c r="I214" s="323" t="s">
        <v>3723</v>
      </c>
      <c r="J214" s="315"/>
      <c r="K214" s="316"/>
      <c r="L214" s="317"/>
      <c r="M214" s="463">
        <f>'Punten per wedstrijd'!H101*1.2</f>
        <v>501.96000000000129</v>
      </c>
      <c r="N214" s="463">
        <f>'Punten per wedstrijd'!H63</f>
        <v>481.19999999999982</v>
      </c>
      <c r="O214" s="312" t="s">
        <v>4533</v>
      </c>
      <c r="P214" s="316"/>
      <c r="Q214" s="323" t="s">
        <v>3727</v>
      </c>
      <c r="R214" s="316"/>
      <c r="S214" s="316"/>
      <c r="T214" s="316"/>
      <c r="U214" s="463">
        <f>'Punten per wedstrijd'!I173*1.2</f>
        <v>1541.6399999999987</v>
      </c>
      <c r="V214" s="463">
        <f>'Punten per wedstrijd'!I157</f>
        <v>645.70000000000346</v>
      </c>
      <c r="W214" s="312" t="s">
        <v>4531</v>
      </c>
      <c r="X214" s="28"/>
    </row>
    <row r="215" spans="1:24" ht="15.75">
      <c r="A215" s="321"/>
      <c r="B215" s="319"/>
      <c r="C215" s="319"/>
      <c r="D215" s="315"/>
      <c r="E215" s="463"/>
      <c r="F215" s="463"/>
      <c r="G215" s="310"/>
      <c r="H215" s="315"/>
      <c r="I215" s="314"/>
      <c r="J215" s="315"/>
      <c r="K215" s="316"/>
      <c r="L215" s="317"/>
      <c r="M215" s="490"/>
      <c r="N215" s="490"/>
      <c r="O215" s="313"/>
      <c r="P215" s="316"/>
      <c r="Q215" s="314"/>
      <c r="R215" s="316"/>
      <c r="S215" s="316"/>
      <c r="T215" s="316"/>
      <c r="U215" s="490"/>
      <c r="V215" s="490"/>
      <c r="W215" s="313"/>
      <c r="X215" s="28"/>
    </row>
    <row r="216" spans="1:24" s="39" customFormat="1" ht="15.75">
      <c r="A216" s="318" t="s">
        <v>2207</v>
      </c>
      <c r="B216" s="439"/>
      <c r="C216" s="439"/>
      <c r="D216" s="440"/>
      <c r="E216" s="463"/>
      <c r="F216" s="463"/>
      <c r="G216" s="442" t="s">
        <v>150</v>
      </c>
      <c r="H216" s="439"/>
      <c r="I216" s="318" t="s">
        <v>3527</v>
      </c>
      <c r="J216" s="440"/>
      <c r="K216" s="439"/>
      <c r="L216" s="317"/>
      <c r="M216" s="490"/>
      <c r="N216" s="490"/>
      <c r="O216" s="442" t="s">
        <v>150</v>
      </c>
      <c r="P216" s="439"/>
      <c r="Q216" s="318" t="s">
        <v>3528</v>
      </c>
      <c r="R216" s="439"/>
      <c r="S216" s="439"/>
      <c r="T216" s="439"/>
      <c r="U216" s="490"/>
      <c r="V216" s="490"/>
      <c r="W216" s="442" t="s">
        <v>150</v>
      </c>
    </row>
    <row r="217" spans="1:24" ht="15.75">
      <c r="A217" s="323" t="s">
        <v>4191</v>
      </c>
      <c r="B217" s="319"/>
      <c r="C217" s="319"/>
      <c r="D217" s="315"/>
      <c r="E217" s="463">
        <f>'Punten per wedstrijd'!I63*1.2</f>
        <v>462.59999999999997</v>
      </c>
      <c r="F217" s="463">
        <f>'Punten per wedstrijd'!I14</f>
        <v>453.5</v>
      </c>
      <c r="G217" s="312" t="s">
        <v>4533</v>
      </c>
      <c r="H217" s="319"/>
      <c r="I217" s="323" t="s">
        <v>4192</v>
      </c>
      <c r="J217" s="315"/>
      <c r="K217" s="316"/>
      <c r="L217" s="317"/>
      <c r="M217" s="463">
        <f>'Punten per wedstrijd'!J14*1.2</f>
        <v>479.4</v>
      </c>
      <c r="N217" s="463">
        <f>'Punten per wedstrijd'!J47</f>
        <v>600.5</v>
      </c>
      <c r="O217" s="312" t="s">
        <v>4532</v>
      </c>
      <c r="P217" s="319"/>
      <c r="Q217" s="323" t="s">
        <v>4193</v>
      </c>
      <c r="R217" s="316"/>
      <c r="S217" s="316"/>
      <c r="T217" s="316"/>
      <c r="U217" s="463">
        <f>'Punten per wedstrijd'!K69*1.2</f>
        <v>336.96</v>
      </c>
      <c r="V217" s="463">
        <f>'Punten per wedstrijd'!K14</f>
        <v>274.2</v>
      </c>
      <c r="W217" s="312" t="s">
        <v>4533</v>
      </c>
      <c r="X217" s="28"/>
    </row>
    <row r="218" spans="1:24" ht="15.75">
      <c r="A218" s="323" t="s">
        <v>4194</v>
      </c>
      <c r="B218" s="319"/>
      <c r="C218" s="319"/>
      <c r="D218" s="315"/>
      <c r="E218" s="463">
        <f>'Punten per wedstrijd'!I47*1.2</f>
        <v>456.72</v>
      </c>
      <c r="F218" s="463">
        <f>'Punten per wedstrijd'!I22</f>
        <v>31.200000000000003</v>
      </c>
      <c r="G218" s="312" t="s">
        <v>4531</v>
      </c>
      <c r="H218" s="319"/>
      <c r="I218" s="323" t="s">
        <v>4195</v>
      </c>
      <c r="J218" s="315"/>
      <c r="K218" s="316"/>
      <c r="L218" s="317"/>
      <c r="M218" s="463">
        <f>'Punten per wedstrijd'!J101*1.2</f>
        <v>602.52</v>
      </c>
      <c r="N218" s="463">
        <f>'Punten per wedstrijd'!J57</f>
        <v>428</v>
      </c>
      <c r="O218" s="312" t="s">
        <v>4531</v>
      </c>
      <c r="P218" s="319"/>
      <c r="Q218" s="323" t="s">
        <v>4196</v>
      </c>
      <c r="R218" s="316"/>
      <c r="S218" s="316"/>
      <c r="T218" s="316"/>
      <c r="U218" s="463">
        <f>'Punten per wedstrijd'!K57*1.2</f>
        <v>248.39999999999998</v>
      </c>
      <c r="V218" s="463">
        <f>'Punten per wedstrijd'!K22</f>
        <v>272.2</v>
      </c>
      <c r="W218" s="312" t="s">
        <v>4530</v>
      </c>
      <c r="X218" s="28"/>
    </row>
    <row r="219" spans="1:24" ht="15.75">
      <c r="A219" s="323" t="s">
        <v>4197</v>
      </c>
      <c r="B219" s="319"/>
      <c r="C219" s="319"/>
      <c r="D219" s="315"/>
      <c r="E219" s="463">
        <f>'Punten per wedstrijd'!I58*1.2</f>
        <v>628.32000000000005</v>
      </c>
      <c r="F219" s="463">
        <f>'Punten per wedstrijd'!I51</f>
        <v>221.5</v>
      </c>
      <c r="G219" s="312" t="s">
        <v>4531</v>
      </c>
      <c r="I219" s="323" t="s">
        <v>4198</v>
      </c>
      <c r="J219" s="315"/>
      <c r="K219" s="316"/>
      <c r="L219" s="317"/>
      <c r="M219" s="463">
        <f>'Punten per wedstrijd'!J53*1.2</f>
        <v>615.12</v>
      </c>
      <c r="N219" s="463">
        <f>'Punten per wedstrijd'!J58</f>
        <v>483.2</v>
      </c>
      <c r="O219" s="312" t="s">
        <v>4531</v>
      </c>
      <c r="P219" s="319"/>
      <c r="Q219" s="323" t="s">
        <v>4199</v>
      </c>
      <c r="R219" s="316"/>
      <c r="S219" s="316"/>
      <c r="T219" s="316"/>
      <c r="U219" s="463">
        <f>'Punten per wedstrijd'!K47*1.2</f>
        <v>365.87999999999994</v>
      </c>
      <c r="V219" s="463">
        <f>'Punten per wedstrijd'!K51</f>
        <v>222.7</v>
      </c>
      <c r="W219" s="312" t="s">
        <v>4531</v>
      </c>
      <c r="X219" s="28"/>
    </row>
    <row r="220" spans="1:24" ht="15.75">
      <c r="A220" s="323" t="s">
        <v>4200</v>
      </c>
      <c r="B220" s="319"/>
      <c r="C220" s="319"/>
      <c r="D220" s="315"/>
      <c r="E220" s="463">
        <f>'Punten per wedstrijd'!I57*1.2</f>
        <v>182.4</v>
      </c>
      <c r="F220" s="463">
        <f>'Punten per wedstrijd'!I53</f>
        <v>91</v>
      </c>
      <c r="G220" s="312" t="s">
        <v>4531</v>
      </c>
      <c r="H220" s="319"/>
      <c r="I220" s="323" t="s">
        <v>4201</v>
      </c>
      <c r="J220" s="315"/>
      <c r="K220" s="316"/>
      <c r="L220" s="317"/>
      <c r="M220" s="463">
        <f>'Punten per wedstrijd'!J51*1.2</f>
        <v>543</v>
      </c>
      <c r="N220" s="463">
        <f>'Punten per wedstrijd'!J63</f>
        <v>487</v>
      </c>
      <c r="O220" s="312" t="s">
        <v>4533</v>
      </c>
      <c r="P220" s="319"/>
      <c r="Q220" s="323" t="s">
        <v>4202</v>
      </c>
      <c r="R220" s="316"/>
      <c r="S220" s="316"/>
      <c r="T220" s="316"/>
      <c r="U220" s="463">
        <f>'Punten per wedstrijd'!K58*1.2</f>
        <v>350.87999999999994</v>
      </c>
      <c r="V220" s="463">
        <f>'Punten per wedstrijd'!K63</f>
        <v>246.6</v>
      </c>
      <c r="W220" s="312" t="s">
        <v>4531</v>
      </c>
      <c r="X220" s="28"/>
    </row>
    <row r="221" spans="1:24" ht="15.75">
      <c r="A221" s="323" t="s">
        <v>4203</v>
      </c>
      <c r="B221" s="319"/>
      <c r="C221" s="319"/>
      <c r="D221" s="315"/>
      <c r="E221" s="463">
        <f>'Punten per wedstrijd'!I69*1.2</f>
        <v>241.79999999999998</v>
      </c>
      <c r="F221" s="463">
        <f>'Punten per wedstrijd'!I101</f>
        <v>237.5</v>
      </c>
      <c r="G221" s="312" t="s">
        <v>4533</v>
      </c>
      <c r="H221" s="319"/>
      <c r="I221" s="323" t="s">
        <v>4204</v>
      </c>
      <c r="J221" s="315"/>
      <c r="K221" s="316"/>
      <c r="L221" s="317"/>
      <c r="M221" s="463">
        <f>'Punten per wedstrijd'!J22*1.2</f>
        <v>706.68</v>
      </c>
      <c r="N221" s="463">
        <f>'Punten per wedstrijd'!J69</f>
        <v>420.9</v>
      </c>
      <c r="O221" s="312" t="s">
        <v>4531</v>
      </c>
      <c r="P221" s="319"/>
      <c r="Q221" s="323" t="s">
        <v>4205</v>
      </c>
      <c r="R221" s="316"/>
      <c r="S221" s="316"/>
      <c r="T221" s="316"/>
      <c r="U221" s="463">
        <f>'Punten per wedstrijd'!K53*1.2</f>
        <v>505.79999999999995</v>
      </c>
      <c r="V221" s="463">
        <f>'Punten per wedstrijd'!K101</f>
        <v>197.3</v>
      </c>
      <c r="W221" s="312" t="s">
        <v>4531</v>
      </c>
      <c r="X221" s="28"/>
    </row>
    <row r="222" spans="1:24" ht="15.75">
      <c r="A222" s="322"/>
      <c r="B222" s="319"/>
      <c r="C222" s="319"/>
      <c r="D222" s="315"/>
      <c r="E222" s="463"/>
      <c r="F222" s="463"/>
      <c r="G222" s="312"/>
      <c r="H222" s="319"/>
      <c r="I222" s="319"/>
      <c r="J222" s="315"/>
      <c r="K222" s="316"/>
      <c r="L222" s="317"/>
      <c r="M222" s="490"/>
      <c r="N222" s="490"/>
      <c r="O222" s="313"/>
      <c r="P222" s="319"/>
      <c r="Q222" s="315"/>
      <c r="R222" s="316"/>
      <c r="S222" s="316"/>
      <c r="T222" s="316"/>
      <c r="U222" s="490"/>
      <c r="V222" s="490"/>
      <c r="W222" s="313"/>
      <c r="X222" s="28"/>
    </row>
    <row r="223" spans="1:24" s="39" customFormat="1" ht="15.75">
      <c r="A223" s="318" t="s">
        <v>191</v>
      </c>
      <c r="B223" s="439"/>
      <c r="C223" s="439"/>
      <c r="D223" s="440"/>
      <c r="E223" s="463"/>
      <c r="F223" s="463"/>
      <c r="G223" s="442" t="s">
        <v>150</v>
      </c>
      <c r="H223" s="439"/>
      <c r="I223" s="318" t="s">
        <v>192</v>
      </c>
      <c r="J223" s="440"/>
      <c r="K223" s="439"/>
      <c r="L223" s="317"/>
      <c r="M223" s="490"/>
      <c r="N223" s="490"/>
      <c r="O223" s="442" t="s">
        <v>150</v>
      </c>
      <c r="P223" s="439"/>
      <c r="Q223" s="318" t="s">
        <v>195</v>
      </c>
      <c r="R223" s="439"/>
      <c r="S223" s="439"/>
      <c r="T223" s="439"/>
      <c r="U223" s="490"/>
      <c r="V223" s="490"/>
      <c r="W223" s="442" t="s">
        <v>150</v>
      </c>
    </row>
    <row r="224" spans="1:24" ht="15.75">
      <c r="A224" s="323" t="s">
        <v>4206</v>
      </c>
      <c r="B224" s="319"/>
      <c r="C224" s="319"/>
      <c r="D224" s="315"/>
      <c r="E224" s="463">
        <f>'Punten per wedstrijd'!L63*1.2</f>
        <v>212.76000000000002</v>
      </c>
      <c r="F224" s="463">
        <f>'Punten per wedstrijd'!L47</f>
        <v>291.5</v>
      </c>
      <c r="G224" s="312" t="s">
        <v>4532</v>
      </c>
      <c r="H224" s="319"/>
      <c r="I224" s="323" t="s">
        <v>4207</v>
      </c>
      <c r="J224" s="315"/>
      <c r="K224" s="316"/>
      <c r="L224" s="317"/>
      <c r="M224" s="463">
        <f>'Punten per wedstrijd'!M53*1.2</f>
        <v>617.5200000000026</v>
      </c>
      <c r="N224" s="463">
        <f>'Punten per wedstrijd'!M14</f>
        <v>358.10000000000036</v>
      </c>
      <c r="O224" s="312" t="s">
        <v>4531</v>
      </c>
      <c r="P224" s="319"/>
      <c r="Q224" s="323" t="s">
        <v>4208</v>
      </c>
      <c r="R224" s="316"/>
      <c r="S224" s="316"/>
      <c r="T224" s="316"/>
      <c r="U224" s="463">
        <f>'Punten per wedstrijd'!J155*1.2</f>
        <v>631.55999999999915</v>
      </c>
      <c r="V224" s="463">
        <f>'Punten per wedstrijd'!J157</f>
        <v>602.90000000000055</v>
      </c>
      <c r="W224" s="312" t="s">
        <v>4533</v>
      </c>
      <c r="X224" s="28"/>
    </row>
    <row r="225" spans="1:26" ht="15.75">
      <c r="A225" s="323" t="s">
        <v>4209</v>
      </c>
      <c r="B225" s="319"/>
      <c r="C225" s="319"/>
      <c r="D225" s="315"/>
      <c r="E225" s="463">
        <f>'Punten per wedstrijd'!L22*1.2</f>
        <v>247.2</v>
      </c>
      <c r="F225" s="463">
        <f>'Punten per wedstrijd'!L53</f>
        <v>193.8</v>
      </c>
      <c r="G225" s="312" t="s">
        <v>4531</v>
      </c>
      <c r="H225" s="319"/>
      <c r="I225" s="323" t="s">
        <v>4210</v>
      </c>
      <c r="J225" s="315"/>
      <c r="K225" s="316"/>
      <c r="L225" s="317"/>
      <c r="M225" s="463">
        <f>'Punten per wedstrijd'!M101*1.2</f>
        <v>573.24000000000308</v>
      </c>
      <c r="N225" s="463">
        <f>'Punten per wedstrijd'!M22</f>
        <v>613.79999999999836</v>
      </c>
      <c r="O225" s="312" t="s">
        <v>4530</v>
      </c>
      <c r="P225" s="319"/>
      <c r="Q225" s="323" t="s">
        <v>4211</v>
      </c>
      <c r="R225" s="316"/>
      <c r="S225" s="316"/>
      <c r="T225" s="316"/>
      <c r="U225" s="463">
        <f>'Punten per wedstrijd'!J167*1.2</f>
        <v>630.23999999999864</v>
      </c>
      <c r="V225" s="463">
        <f>'Punten per wedstrijd'!J161</f>
        <v>469.99999999999909</v>
      </c>
      <c r="W225" s="312" t="s">
        <v>4531</v>
      </c>
      <c r="X225" s="28"/>
    </row>
    <row r="226" spans="1:26" ht="15.75">
      <c r="A226" s="323" t="s">
        <v>4212</v>
      </c>
      <c r="B226" s="319"/>
      <c r="C226" s="319"/>
      <c r="D226" s="315"/>
      <c r="E226" s="463">
        <f>'Punten per wedstrijd'!L14*1.2</f>
        <v>386.64</v>
      </c>
      <c r="F226" s="463">
        <f>'Punten per wedstrijd'!L57</f>
        <v>104.10000000000001</v>
      </c>
      <c r="G226" s="312" t="s">
        <v>4531</v>
      </c>
      <c r="H226" s="319"/>
      <c r="I226" s="323" t="s">
        <v>4213</v>
      </c>
      <c r="J226" s="315"/>
      <c r="K226" s="316"/>
      <c r="L226" s="317"/>
      <c r="M226" s="463">
        <f>'Punten per wedstrijd'!M58*1.2</f>
        <v>465.24000000000086</v>
      </c>
      <c r="N226" s="463">
        <f>'Punten per wedstrijd'!M47</f>
        <v>613.85000000000127</v>
      </c>
      <c r="O226" s="312" t="s">
        <v>4532</v>
      </c>
      <c r="P226" s="319"/>
      <c r="Q226" s="323" t="s">
        <v>4214</v>
      </c>
      <c r="R226" s="316"/>
      <c r="S226" s="316"/>
      <c r="T226" s="316"/>
      <c r="U226" s="463">
        <f>'Punten per wedstrijd'!J126*1.2</f>
        <v>644.39999999999782</v>
      </c>
      <c r="V226" s="463">
        <f>'Punten per wedstrijd'!J162</f>
        <v>507.50000000000182</v>
      </c>
      <c r="W226" s="312" t="s">
        <v>4531</v>
      </c>
      <c r="X226" s="28"/>
    </row>
    <row r="227" spans="1:26" ht="15.75">
      <c r="A227" s="323" t="s">
        <v>4215</v>
      </c>
      <c r="B227" s="319"/>
      <c r="C227" s="319"/>
      <c r="D227" s="315"/>
      <c r="E227" s="463">
        <f>'Punten per wedstrijd'!L101*1.2</f>
        <v>136.19999999999999</v>
      </c>
      <c r="F227" s="463">
        <f>'Punten per wedstrijd'!L58</f>
        <v>236.1</v>
      </c>
      <c r="G227" s="312" t="s">
        <v>4532</v>
      </c>
      <c r="H227" s="319"/>
      <c r="I227" s="323" t="s">
        <v>4216</v>
      </c>
      <c r="J227" s="315"/>
      <c r="K227" s="316"/>
      <c r="L227" s="317"/>
      <c r="M227" s="463">
        <f>'Punten per wedstrijd'!M57*1.2</f>
        <v>501.83999999999759</v>
      </c>
      <c r="N227" s="463">
        <f>'Punten per wedstrijd'!M51</f>
        <v>452.49999999999818</v>
      </c>
      <c r="O227" s="312" t="s">
        <v>4533</v>
      </c>
      <c r="P227" s="319"/>
      <c r="Q227" s="323" t="s">
        <v>4217</v>
      </c>
      <c r="R227" s="316"/>
      <c r="S227" s="316"/>
      <c r="T227" s="316"/>
      <c r="U227" s="463">
        <f>'Punten per wedstrijd'!J151*1.2</f>
        <v>364.44000000000193</v>
      </c>
      <c r="V227" s="463">
        <f>'Punten per wedstrijd'!J173</f>
        <v>481.80000000000109</v>
      </c>
      <c r="W227" s="312" t="s">
        <v>4532</v>
      </c>
      <c r="X227" s="28"/>
    </row>
    <row r="228" spans="1:26" ht="15.75">
      <c r="A228" s="323" t="s">
        <v>4218</v>
      </c>
      <c r="B228" s="319"/>
      <c r="C228" s="319"/>
      <c r="D228" s="315"/>
      <c r="E228" s="463">
        <f>'Punten per wedstrijd'!L51*1.2</f>
        <v>139.19999999999999</v>
      </c>
      <c r="F228" s="463">
        <f>'Punten per wedstrijd'!L69</f>
        <v>157.69999999999999</v>
      </c>
      <c r="G228" s="312" t="s">
        <v>4530</v>
      </c>
      <c r="H228" s="319"/>
      <c r="I228" s="323" t="s">
        <v>4219</v>
      </c>
      <c r="J228" s="315"/>
      <c r="K228" s="316"/>
      <c r="L228" s="317"/>
      <c r="M228" s="463">
        <f>'Punten per wedstrijd'!M69*1.2</f>
        <v>587.03999999999871</v>
      </c>
      <c r="N228" s="463">
        <f>'Punten per wedstrijd'!M63</f>
        <v>518.30000000000018</v>
      </c>
      <c r="O228" s="312" t="s">
        <v>4533</v>
      </c>
      <c r="P228" s="319"/>
      <c r="Q228" s="323" t="s">
        <v>4220</v>
      </c>
      <c r="R228" s="316"/>
      <c r="S228" s="316"/>
      <c r="T228" s="316"/>
      <c r="U228" s="463">
        <f>'Punten per wedstrijd'!J118*1.2</f>
        <v>632.6400000000009</v>
      </c>
      <c r="V228" s="463">
        <f>'Punten per wedstrijd'!J205</f>
        <v>672.70000000000255</v>
      </c>
      <c r="W228" s="312" t="s">
        <v>4530</v>
      </c>
      <c r="X228" s="28"/>
    </row>
    <row r="229" spans="1:26" ht="15.75">
      <c r="A229" s="322"/>
      <c r="B229" s="319"/>
      <c r="C229" s="319"/>
      <c r="D229" s="315"/>
      <c r="E229" s="463"/>
      <c r="F229" s="463"/>
      <c r="G229" s="310"/>
      <c r="H229" s="319"/>
      <c r="I229" s="315"/>
      <c r="J229" s="315"/>
      <c r="K229" s="316"/>
      <c r="L229" s="317"/>
      <c r="M229" s="490"/>
      <c r="N229" s="490"/>
      <c r="O229" s="313"/>
      <c r="P229" s="319"/>
      <c r="Q229" s="316"/>
      <c r="R229" s="316"/>
      <c r="S229" s="316"/>
      <c r="T229" s="316"/>
      <c r="U229" s="490"/>
      <c r="V229" s="490"/>
      <c r="W229" s="313"/>
      <c r="X229" s="28"/>
    </row>
    <row r="230" spans="1:26" s="39" customFormat="1" ht="15.75">
      <c r="A230" s="318" t="s">
        <v>193</v>
      </c>
      <c r="B230" s="439"/>
      <c r="C230" s="439"/>
      <c r="D230" s="440"/>
      <c r="E230" s="463"/>
      <c r="F230" s="463"/>
      <c r="G230" s="442" t="s">
        <v>150</v>
      </c>
      <c r="H230" s="439"/>
      <c r="I230" s="318" t="s">
        <v>194</v>
      </c>
      <c r="J230" s="440"/>
      <c r="K230" s="439"/>
      <c r="L230" s="317"/>
      <c r="M230" s="490"/>
      <c r="N230" s="490"/>
      <c r="O230" s="442" t="s">
        <v>150</v>
      </c>
      <c r="P230" s="439"/>
      <c r="Q230" s="318" t="s">
        <v>176</v>
      </c>
      <c r="R230" s="439"/>
      <c r="S230" s="439"/>
      <c r="T230" s="439"/>
      <c r="U230" s="490"/>
      <c r="V230" s="490"/>
      <c r="W230" s="442" t="s">
        <v>150</v>
      </c>
    </row>
    <row r="231" spans="1:26" ht="15.75">
      <c r="A231" s="323" t="s">
        <v>4221</v>
      </c>
      <c r="B231" s="319"/>
      <c r="C231" s="319"/>
      <c r="D231" s="315"/>
      <c r="E231" s="463">
        <f>'Punten per wedstrijd'!N22*1.2</f>
        <v>603.95999999999697</v>
      </c>
      <c r="F231" s="463">
        <f>'Punten per wedstrijd'!N14</f>
        <v>445.39999999999964</v>
      </c>
      <c r="G231" s="312" t="s">
        <v>4531</v>
      </c>
      <c r="H231" s="319"/>
      <c r="I231" s="323" t="s">
        <v>4222</v>
      </c>
      <c r="J231" s="315"/>
      <c r="K231" s="316"/>
      <c r="L231" s="317"/>
      <c r="M231" s="463">
        <f>'Punten per wedstrijd'!O58*1.2</f>
        <v>380.16000000000128</v>
      </c>
      <c r="N231" s="463">
        <f>'Punten per wedstrijd'!O14</f>
        <v>292.59999999999854</v>
      </c>
      <c r="O231" s="312" t="s">
        <v>4531</v>
      </c>
      <c r="P231" s="319"/>
      <c r="Q231" s="323" t="s">
        <v>4223</v>
      </c>
      <c r="R231" s="316"/>
      <c r="S231" s="316"/>
      <c r="T231" s="316"/>
      <c r="U231" s="463">
        <f>'Punten per wedstrijd'!P101*1.2</f>
        <v>448.56</v>
      </c>
      <c r="V231" s="463">
        <f>'Punten per wedstrijd'!P47</f>
        <v>190.70000000000002</v>
      </c>
      <c r="W231" s="312" t="s">
        <v>4531</v>
      </c>
      <c r="X231" s="28"/>
    </row>
    <row r="232" spans="1:26" ht="15.75">
      <c r="A232" s="323" t="s">
        <v>4224</v>
      </c>
      <c r="B232" s="319"/>
      <c r="C232" s="319"/>
      <c r="D232" s="315"/>
      <c r="E232" s="463">
        <f>'Punten per wedstrijd'!N57*1.2</f>
        <v>320.759999999998</v>
      </c>
      <c r="F232" s="463">
        <f>'Punten per wedstrijd'!N47</f>
        <v>621.15000000000327</v>
      </c>
      <c r="G232" s="312" t="s">
        <v>4532</v>
      </c>
      <c r="H232" s="319"/>
      <c r="I232" s="323" t="s">
        <v>4225</v>
      </c>
      <c r="J232" s="315"/>
      <c r="K232" s="316"/>
      <c r="L232" s="317"/>
      <c r="M232" s="463">
        <f>'Punten per wedstrijd'!O51*1.2</f>
        <v>450</v>
      </c>
      <c r="N232" s="463">
        <f>'Punten per wedstrijd'!O22</f>
        <v>396.59999999999854</v>
      </c>
      <c r="O232" s="312" t="s">
        <v>4533</v>
      </c>
      <c r="P232" s="319"/>
      <c r="Q232" s="323" t="s">
        <v>4226</v>
      </c>
      <c r="R232" s="316"/>
      <c r="S232" s="316"/>
      <c r="T232" s="316"/>
      <c r="U232" s="463">
        <f>'Punten per wedstrijd'!P14*1.2</f>
        <v>422.52000000000004</v>
      </c>
      <c r="V232" s="463">
        <f>'Punten per wedstrijd'!P51</f>
        <v>272.3</v>
      </c>
      <c r="W232" s="312" t="s">
        <v>4531</v>
      </c>
      <c r="X232" s="28"/>
    </row>
    <row r="233" spans="1:26" ht="15.75">
      <c r="A233" s="323" t="s">
        <v>4227</v>
      </c>
      <c r="B233" s="319"/>
      <c r="C233" s="319"/>
      <c r="D233" s="315"/>
      <c r="E233" s="463">
        <f>'Punten per wedstrijd'!N101*1.2</f>
        <v>363.96000000000129</v>
      </c>
      <c r="F233" s="463">
        <f>'Punten per wedstrijd'!N51</f>
        <v>365.09999999999854</v>
      </c>
      <c r="G233" s="312" t="s">
        <v>4530</v>
      </c>
      <c r="H233" s="319"/>
      <c r="I233" s="323" t="s">
        <v>4228</v>
      </c>
      <c r="J233" s="315"/>
      <c r="K233" s="316"/>
      <c r="L233" s="317"/>
      <c r="M233" s="463">
        <f>'Punten per wedstrijd'!O47*1.2</f>
        <v>430.56000000000131</v>
      </c>
      <c r="N233" s="463">
        <f>'Punten per wedstrijd'!O53</f>
        <v>283.70000000000164</v>
      </c>
      <c r="O233" s="312" t="s">
        <v>4531</v>
      </c>
      <c r="P233" s="319"/>
      <c r="Q233" s="323" t="s">
        <v>2308</v>
      </c>
      <c r="R233" s="316"/>
      <c r="S233" s="316"/>
      <c r="T233" s="316"/>
      <c r="U233" s="463">
        <f>'Punten per wedstrijd'!P57*1.2</f>
        <v>433.56</v>
      </c>
      <c r="V233" s="463">
        <f>'Punten per wedstrijd'!P58</f>
        <v>352.5</v>
      </c>
      <c r="W233" s="312" t="s">
        <v>4533</v>
      </c>
      <c r="X233" s="28"/>
    </row>
    <row r="234" spans="1:26" ht="15.75">
      <c r="A234" s="323" t="s">
        <v>4229</v>
      </c>
      <c r="B234" s="319"/>
      <c r="C234" s="319"/>
      <c r="D234" s="315"/>
      <c r="E234" s="463">
        <f>'Punten per wedstrijd'!N53*1.2</f>
        <v>533.64000000000192</v>
      </c>
      <c r="F234" s="463">
        <f>'Punten per wedstrijd'!N63</f>
        <v>469.80000000000018</v>
      </c>
      <c r="G234" s="312" t="s">
        <v>4533</v>
      </c>
      <c r="H234" s="319"/>
      <c r="I234" s="323" t="s">
        <v>4230</v>
      </c>
      <c r="J234" s="315"/>
      <c r="K234" s="316"/>
      <c r="L234" s="317"/>
      <c r="M234" s="463">
        <f>'Punten per wedstrijd'!O69*1.2</f>
        <v>437.04000000000087</v>
      </c>
      <c r="N234" s="463">
        <f>'Punten per wedstrijd'!O57</f>
        <v>339.14999999999873</v>
      </c>
      <c r="O234" s="312" t="s">
        <v>4531</v>
      </c>
      <c r="P234" s="319"/>
      <c r="Q234" s="323" t="s">
        <v>4231</v>
      </c>
      <c r="R234" s="316"/>
      <c r="S234" s="316"/>
      <c r="T234" s="316"/>
      <c r="U234" s="463">
        <f>'Punten per wedstrijd'!P22*1.2</f>
        <v>351.12</v>
      </c>
      <c r="V234" s="463">
        <f>'Punten per wedstrijd'!P63</f>
        <v>376.50000000000006</v>
      </c>
      <c r="W234" s="312" t="s">
        <v>4530</v>
      </c>
      <c r="X234" s="28"/>
    </row>
    <row r="235" spans="1:26" ht="15.75">
      <c r="A235" s="323" t="s">
        <v>4232</v>
      </c>
      <c r="B235" s="319"/>
      <c r="C235" s="319"/>
      <c r="D235" s="315"/>
      <c r="E235" s="463">
        <f>'Punten per wedstrijd'!N58*1.2</f>
        <v>337.32000000000261</v>
      </c>
      <c r="F235" s="463">
        <f>'Punten per wedstrijd'!N69</f>
        <v>291.39999999999964</v>
      </c>
      <c r="G235" s="312" t="s">
        <v>4533</v>
      </c>
      <c r="H235" s="315"/>
      <c r="I235" s="323" t="s">
        <v>4233</v>
      </c>
      <c r="J235" s="315"/>
      <c r="K235" s="316"/>
      <c r="L235" s="317"/>
      <c r="M235" s="463">
        <f>'Punten per wedstrijd'!O63*1.2</f>
        <v>576.48000000000172</v>
      </c>
      <c r="N235" s="463">
        <f>'Punten per wedstrijd'!O101</f>
        <v>472.60000000000218</v>
      </c>
      <c r="O235" s="312" t="s">
        <v>4533</v>
      </c>
      <c r="P235" s="316"/>
      <c r="Q235" s="323" t="s">
        <v>4234</v>
      </c>
      <c r="R235" s="316"/>
      <c r="S235" s="316"/>
      <c r="T235" s="316"/>
      <c r="U235" s="463">
        <f>'Punten per wedstrijd'!P53*1.2</f>
        <v>538.19999999999993</v>
      </c>
      <c r="V235" s="463">
        <f>'Punten per wedstrijd'!P69</f>
        <v>539.30000000000007</v>
      </c>
      <c r="W235" s="312" t="s">
        <v>4530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31" t="s">
        <v>3454</v>
      </c>
      <c r="E238" s="431" t="s">
        <v>3455</v>
      </c>
      <c r="F238" s="431" t="s">
        <v>843</v>
      </c>
      <c r="G238" s="431" t="s">
        <v>2523</v>
      </c>
      <c r="H238" s="431" t="s">
        <v>2192</v>
      </c>
      <c r="I238" s="431" t="s">
        <v>2194</v>
      </c>
      <c r="J238" s="431" t="s">
        <v>2193</v>
      </c>
      <c r="K238" s="431" t="s">
        <v>2195</v>
      </c>
      <c r="L238" s="431" t="s">
        <v>2196</v>
      </c>
      <c r="M238" s="431" t="s">
        <v>2197</v>
      </c>
      <c r="N238" s="431" t="s">
        <v>2198</v>
      </c>
      <c r="O238" s="431" t="s">
        <v>2199</v>
      </c>
      <c r="P238" s="431" t="s">
        <v>2200</v>
      </c>
      <c r="Q238" s="431" t="s">
        <v>2201</v>
      </c>
      <c r="R238" s="431" t="s">
        <v>2202</v>
      </c>
      <c r="S238" s="431" t="s">
        <v>2179</v>
      </c>
      <c r="T238" s="431" t="s">
        <v>2203</v>
      </c>
      <c r="U238" s="431" t="s">
        <v>2204</v>
      </c>
      <c r="V238" s="202" t="s">
        <v>40</v>
      </c>
      <c r="W238" s="28"/>
      <c r="X238" s="28"/>
      <c r="Y238" s="28"/>
      <c r="Z238" s="28"/>
    </row>
    <row r="239" spans="1:26" ht="15.75">
      <c r="A239" s="506" t="s">
        <v>2284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93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04" t="s">
        <v>3579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93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6" t="s">
        <v>3490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93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13" t="s">
        <v>3578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94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2249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93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03" t="s">
        <v>2291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93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2241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93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2255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93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05" t="s">
        <v>2305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93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3591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93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4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4"/>
      <c r="X251" s="28"/>
      <c r="Y251" s="28"/>
      <c r="Z251" s="28"/>
    </row>
    <row r="252" spans="1:26" ht="1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91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2160</v>
      </c>
      <c r="B253" s="325"/>
      <c r="D253" s="431"/>
      <c r="E253" s="431"/>
      <c r="F253" s="431"/>
      <c r="G253" s="431"/>
      <c r="H253" s="431"/>
      <c r="I253" s="431"/>
      <c r="J253" s="431"/>
      <c r="K253" s="431"/>
      <c r="L253" s="431"/>
      <c r="M253" s="435"/>
      <c r="N253" s="435"/>
      <c r="O253" s="431"/>
      <c r="P253" s="431"/>
      <c r="Q253" s="431"/>
      <c r="R253" s="431"/>
      <c r="S253" s="431"/>
      <c r="T253" s="431"/>
      <c r="U253" s="431"/>
      <c r="V253" s="202"/>
      <c r="X253" s="28"/>
      <c r="Y253" s="28"/>
      <c r="Z253" s="28"/>
    </row>
    <row r="254" spans="1:26" ht="1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92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9"/>
      <c r="C255" s="439"/>
      <c r="D255" s="440"/>
      <c r="E255" s="440"/>
      <c r="F255" s="440"/>
      <c r="G255" s="317" t="s">
        <v>150</v>
      </c>
      <c r="H255" s="439"/>
      <c r="I255" s="318" t="s">
        <v>184</v>
      </c>
      <c r="J255" s="440"/>
      <c r="K255" s="439"/>
      <c r="L255" s="317"/>
      <c r="M255" s="490"/>
      <c r="N255" s="490"/>
      <c r="O255" s="317" t="s">
        <v>150</v>
      </c>
      <c r="P255" s="439"/>
      <c r="Q255" s="318" t="s">
        <v>843</v>
      </c>
      <c r="R255" s="439"/>
      <c r="S255" s="439"/>
      <c r="T255" s="439"/>
      <c r="U255" s="439"/>
      <c r="V255" s="439"/>
      <c r="W255" s="317" t="s">
        <v>150</v>
      </c>
    </row>
    <row r="256" spans="1:26" ht="15.75">
      <c r="A256" s="323" t="s">
        <v>3618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4530</v>
      </c>
      <c r="H256" s="319"/>
      <c r="I256" s="323" t="s">
        <v>3728</v>
      </c>
      <c r="J256" s="315"/>
      <c r="K256" s="316"/>
      <c r="L256" s="317"/>
      <c r="M256" s="463">
        <f>'Punten per wedstrijd'!E23*1.2</f>
        <v>359.76000000000005</v>
      </c>
      <c r="N256" s="463">
        <f>'Punten per wedstrijd'!E92</f>
        <v>84.699999999999932</v>
      </c>
      <c r="O256" s="312" t="s">
        <v>4531</v>
      </c>
      <c r="P256" s="319"/>
      <c r="Q256" s="323" t="s">
        <v>3733</v>
      </c>
      <c r="R256" s="316"/>
      <c r="S256" s="316"/>
      <c r="T256" s="316"/>
      <c r="U256" s="463">
        <f>'Punten per wedstrijd'!F112*1.2</f>
        <v>254.88000000000036</v>
      </c>
      <c r="V256" s="463">
        <f>'Punten per wedstrijd'!F196</f>
        <v>549.30000000000064</v>
      </c>
      <c r="W256" s="312" t="s">
        <v>4532</v>
      </c>
    </row>
    <row r="257" spans="1:23" ht="15.75">
      <c r="A257" s="323" t="s">
        <v>3619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4532</v>
      </c>
      <c r="H257" s="319"/>
      <c r="I257" s="323" t="s">
        <v>3729</v>
      </c>
      <c r="J257" s="315"/>
      <c r="K257" s="316"/>
      <c r="L257" s="317"/>
      <c r="M257" s="463">
        <f>'Punten per wedstrijd'!E60*1.2</f>
        <v>0</v>
      </c>
      <c r="N257" s="463">
        <f>'Punten per wedstrijd'!E104</f>
        <v>224.50000000000006</v>
      </c>
      <c r="O257" s="312" t="s">
        <v>4532</v>
      </c>
      <c r="P257" s="319"/>
      <c r="Q257" s="323" t="s">
        <v>3734</v>
      </c>
      <c r="R257" s="316"/>
      <c r="S257" s="316"/>
      <c r="T257" s="316"/>
      <c r="U257" s="463">
        <f>'Punten per wedstrijd'!F121*1.2</f>
        <v>425.2799999999998</v>
      </c>
      <c r="V257" s="463">
        <f>'Punten per wedstrijd'!F164</f>
        <v>436.49999999999955</v>
      </c>
      <c r="W257" s="312" t="s">
        <v>4530</v>
      </c>
    </row>
    <row r="258" spans="1:23" ht="15.75">
      <c r="A258" s="323" t="s">
        <v>3620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4532</v>
      </c>
      <c r="H258" s="319"/>
      <c r="I258" s="323" t="s">
        <v>3730</v>
      </c>
      <c r="J258" s="315"/>
      <c r="K258" s="316"/>
      <c r="L258" s="317"/>
      <c r="M258" s="463">
        <f>'Punten per wedstrijd'!E64*1.2</f>
        <v>240.12</v>
      </c>
      <c r="N258" s="463">
        <f>'Punten per wedstrijd'!E52</f>
        <v>175.09999999999991</v>
      </c>
      <c r="O258" s="312" t="s">
        <v>4531</v>
      </c>
      <c r="P258" s="319"/>
      <c r="Q258" s="323" t="s">
        <v>3735</v>
      </c>
      <c r="R258" s="316"/>
      <c r="S258" s="316"/>
      <c r="T258" s="316"/>
      <c r="U258" s="463">
        <f>'Punten per wedstrijd'!F146*1.2</f>
        <v>872.99999999999886</v>
      </c>
      <c r="V258" s="463">
        <f>'Punten per wedstrijd'!F127</f>
        <v>541.49999999999932</v>
      </c>
      <c r="W258" s="312" t="s">
        <v>4531</v>
      </c>
    </row>
    <row r="259" spans="1:23" ht="15.75">
      <c r="A259" s="323" t="s">
        <v>3621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4531</v>
      </c>
      <c r="H259" s="319"/>
      <c r="I259" s="323" t="s">
        <v>3731</v>
      </c>
      <c r="J259" s="315"/>
      <c r="K259" s="316"/>
      <c r="L259" s="317"/>
      <c r="M259" s="463">
        <f>'Punten per wedstrijd'!E83*1.2</f>
        <v>617.87999999999977</v>
      </c>
      <c r="N259" s="463">
        <f>'Punten per wedstrijd'!E42</f>
        <v>293.69999999999993</v>
      </c>
      <c r="O259" s="312" t="s">
        <v>4531</v>
      </c>
      <c r="P259" s="319"/>
      <c r="Q259" s="323" t="s">
        <v>3736</v>
      </c>
      <c r="R259" s="316"/>
      <c r="S259" s="316"/>
      <c r="T259" s="316"/>
      <c r="U259" s="463">
        <f>'Punten per wedstrijd'!F187*1.2</f>
        <v>497.88000000000062</v>
      </c>
      <c r="V259" s="463">
        <f>'Punten per wedstrijd'!F168</f>
        <v>566.69999999999982</v>
      </c>
      <c r="W259" s="312" t="s">
        <v>4530</v>
      </c>
    </row>
    <row r="260" spans="1:23" ht="15.75">
      <c r="A260" s="323" t="s">
        <v>3622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4531</v>
      </c>
      <c r="H260" s="319"/>
      <c r="I260" s="323" t="s">
        <v>3732</v>
      </c>
      <c r="J260" s="315"/>
      <c r="K260" s="316"/>
      <c r="L260" s="317"/>
      <c r="M260" s="463">
        <f>'Punten per wedstrijd'!E92*1.2</f>
        <v>101.63999999999992</v>
      </c>
      <c r="N260" s="463">
        <f>'Punten per wedstrijd'!E17</f>
        <v>66</v>
      </c>
      <c r="O260" s="312" t="s">
        <v>4531</v>
      </c>
      <c r="P260" s="319"/>
      <c r="Q260" s="323" t="s">
        <v>3737</v>
      </c>
      <c r="R260" s="316"/>
      <c r="S260" s="316"/>
      <c r="T260" s="316"/>
      <c r="U260" s="463">
        <f>'Punten per wedstrijd'!F208*1.2</f>
        <v>611.99999999999943</v>
      </c>
      <c r="V260" s="463">
        <f>'Punten per wedstrijd'!F156</f>
        <v>433.59999999999945</v>
      </c>
      <c r="W260" s="312" t="s">
        <v>4531</v>
      </c>
    </row>
    <row r="261" spans="1:23" ht="15.75">
      <c r="A261" s="322"/>
      <c r="B261" s="319"/>
      <c r="C261" s="319"/>
      <c r="D261" s="315"/>
      <c r="E261" s="463"/>
      <c r="F261" s="463"/>
      <c r="G261" s="312"/>
      <c r="H261" s="319"/>
      <c r="I261" s="319"/>
      <c r="J261" s="315"/>
      <c r="K261" s="316"/>
      <c r="L261" s="317"/>
      <c r="M261" s="490"/>
      <c r="N261" s="490"/>
      <c r="O261" s="313"/>
      <c r="P261" s="319"/>
      <c r="Q261" s="315"/>
      <c r="R261" s="316"/>
      <c r="S261" s="316"/>
      <c r="T261" s="316"/>
      <c r="U261" s="490"/>
      <c r="V261" s="490"/>
      <c r="W261" s="313"/>
    </row>
    <row r="262" spans="1:23" s="39" customFormat="1" ht="15.75">
      <c r="A262" s="318" t="s">
        <v>2205</v>
      </c>
      <c r="B262" s="439"/>
      <c r="C262" s="439"/>
      <c r="D262" s="440"/>
      <c r="E262" s="463"/>
      <c r="F262" s="463"/>
      <c r="G262" s="442" t="s">
        <v>150</v>
      </c>
      <c r="H262" s="439"/>
      <c r="I262" s="318" t="s">
        <v>186</v>
      </c>
      <c r="J262" s="440"/>
      <c r="K262" s="439"/>
      <c r="L262" s="317"/>
      <c r="M262" s="490"/>
      <c r="N262" s="490"/>
      <c r="O262" s="442" t="s">
        <v>150</v>
      </c>
      <c r="P262" s="439"/>
      <c r="Q262" s="318" t="s">
        <v>175</v>
      </c>
      <c r="R262" s="439"/>
      <c r="S262" s="439"/>
      <c r="T262" s="439"/>
      <c r="U262" s="490"/>
      <c r="V262" s="490"/>
      <c r="W262" s="442" t="s">
        <v>150</v>
      </c>
    </row>
    <row r="263" spans="1:23" ht="15.75">
      <c r="A263" s="323" t="s">
        <v>3738</v>
      </c>
      <c r="B263" s="319"/>
      <c r="C263" s="319"/>
      <c r="D263" s="315"/>
      <c r="E263" s="463">
        <f>'Punten per wedstrijd'!F23*1.2</f>
        <v>342.59999999999974</v>
      </c>
      <c r="F263" s="463">
        <f>'Punten per wedstrijd'!F83</f>
        <v>97.5</v>
      </c>
      <c r="G263" s="312" t="s">
        <v>4531</v>
      </c>
      <c r="H263" s="319"/>
      <c r="I263" s="323" t="s">
        <v>2226</v>
      </c>
      <c r="J263" s="315"/>
      <c r="K263" s="316"/>
      <c r="L263" s="317"/>
      <c r="M263" s="463">
        <f>'Punten per wedstrijd'!G8*1.2</f>
        <v>287.75999999999965</v>
      </c>
      <c r="N263" s="463">
        <f>'Punten per wedstrijd'!G52</f>
        <v>206.99999999999955</v>
      </c>
      <c r="O263" s="312" t="s">
        <v>4531</v>
      </c>
      <c r="P263" s="319"/>
      <c r="Q263" s="323" t="s">
        <v>3746</v>
      </c>
      <c r="R263" s="316"/>
      <c r="S263" s="316"/>
      <c r="T263" s="316"/>
      <c r="U263" s="463">
        <f>'Punten per wedstrijd'!G156*1.2</f>
        <v>1208.8800000000001</v>
      </c>
      <c r="V263" s="463">
        <f>'Punten per wedstrijd'!G146</f>
        <v>751</v>
      </c>
      <c r="W263" s="312" t="s">
        <v>4531</v>
      </c>
    </row>
    <row r="264" spans="1:23" ht="15.75">
      <c r="A264" s="323" t="s">
        <v>2227</v>
      </c>
      <c r="B264" s="319"/>
      <c r="C264" s="319"/>
      <c r="D264" s="315"/>
      <c r="E264" s="463">
        <f>'Punten per wedstrijd'!F52*1.2</f>
        <v>146.27999999999901</v>
      </c>
      <c r="F264" s="463">
        <f>'Punten per wedstrijd'!F17</f>
        <v>243.7999999999995</v>
      </c>
      <c r="G264" s="312" t="s">
        <v>4532</v>
      </c>
      <c r="H264" s="319"/>
      <c r="I264" s="323" t="s">
        <v>3742</v>
      </c>
      <c r="J264" s="315"/>
      <c r="K264" s="316"/>
      <c r="L264" s="317"/>
      <c r="M264" s="463">
        <f>'Punten per wedstrijd'!G17*1.2</f>
        <v>501.59999999999968</v>
      </c>
      <c r="N264" s="463">
        <f>'Punten per wedstrijd'!G104</f>
        <v>353.59999999999991</v>
      </c>
      <c r="O264" s="312" t="s">
        <v>4531</v>
      </c>
      <c r="P264" s="319"/>
      <c r="Q264" s="323" t="s">
        <v>3747</v>
      </c>
      <c r="R264" s="316"/>
      <c r="S264" s="316"/>
      <c r="T264" s="316"/>
      <c r="U264" s="463">
        <f>'Punten per wedstrijd'!G164*1.2</f>
        <v>825.24000000000137</v>
      </c>
      <c r="V264" s="463">
        <f>'Punten per wedstrijd'!G187</f>
        <v>701.900000000001</v>
      </c>
      <c r="W264" s="312" t="s">
        <v>4533</v>
      </c>
    </row>
    <row r="265" spans="1:23" ht="15.75">
      <c r="A265" s="323" t="s">
        <v>3739</v>
      </c>
      <c r="B265" s="319"/>
      <c r="C265" s="319"/>
      <c r="D265" s="315"/>
      <c r="E265" s="463">
        <f>'Punten per wedstrijd'!F60*1.2</f>
        <v>586.37999999999954</v>
      </c>
      <c r="F265" s="463">
        <f>'Punten per wedstrijd'!F8</f>
        <v>205.70000000000027</v>
      </c>
      <c r="G265" s="312" t="s">
        <v>4531</v>
      </c>
      <c r="H265" s="319"/>
      <c r="I265" s="323" t="s">
        <v>3743</v>
      </c>
      <c r="J265" s="315"/>
      <c r="K265" s="316"/>
      <c r="L265" s="317"/>
      <c r="M265" s="463">
        <f>'Punten per wedstrijd'!G23*1.2</f>
        <v>380.87999999999954</v>
      </c>
      <c r="N265" s="463">
        <f>'Punten per wedstrijd'!G64</f>
        <v>234.90000000000009</v>
      </c>
      <c r="O265" s="312" t="s">
        <v>4531</v>
      </c>
      <c r="P265" s="319"/>
      <c r="Q265" s="323" t="s">
        <v>3748</v>
      </c>
      <c r="R265" s="316"/>
      <c r="S265" s="316"/>
      <c r="T265" s="316"/>
      <c r="U265" s="463">
        <f>'Punten per wedstrijd'!G168*1.2</f>
        <v>728.64000000000033</v>
      </c>
      <c r="V265" s="463">
        <f>'Punten per wedstrijd'!G121</f>
        <v>718.39999999999964</v>
      </c>
      <c r="W265" s="312" t="s">
        <v>4533</v>
      </c>
    </row>
    <row r="266" spans="1:23" ht="15.75">
      <c r="A266" s="323" t="s">
        <v>3740</v>
      </c>
      <c r="B266" s="319"/>
      <c r="C266" s="319"/>
      <c r="D266" s="315"/>
      <c r="E266" s="463">
        <f>'Punten per wedstrijd'!F64*1.2</f>
        <v>278.63999999999976</v>
      </c>
      <c r="F266" s="463">
        <f>'Punten per wedstrijd'!F104</f>
        <v>147.30000000000018</v>
      </c>
      <c r="G266" s="312" t="s">
        <v>4531</v>
      </c>
      <c r="H266" s="319"/>
      <c r="I266" s="323" t="s">
        <v>3744</v>
      </c>
      <c r="J266" s="315"/>
      <c r="K266" s="316"/>
      <c r="L266" s="317"/>
      <c r="M266" s="463">
        <f>'Punten per wedstrijd'!G42*1.2</f>
        <v>396.47999999999956</v>
      </c>
      <c r="N266" s="463">
        <f>'Punten per wedstrijd'!G60</f>
        <v>441.90000000000055</v>
      </c>
      <c r="O266" s="312" t="s">
        <v>4530</v>
      </c>
      <c r="P266" s="319"/>
      <c r="Q266" s="323" t="s">
        <v>3749</v>
      </c>
      <c r="R266" s="316"/>
      <c r="S266" s="316"/>
      <c r="T266" s="316"/>
      <c r="U266" s="463">
        <f>'Punten per wedstrijd'!G196*1.2</f>
        <v>789</v>
      </c>
      <c r="V266" s="463">
        <f>'Punten per wedstrijd'!G127</f>
        <v>567.49999999999909</v>
      </c>
      <c r="W266" s="312" t="s">
        <v>4531</v>
      </c>
    </row>
    <row r="267" spans="1:23" ht="15.75">
      <c r="A267" s="323" t="s">
        <v>3741</v>
      </c>
      <c r="B267" s="319"/>
      <c r="C267" s="319"/>
      <c r="D267" s="315"/>
      <c r="E267" s="463">
        <f>'Punten per wedstrijd'!F65*1.2</f>
        <v>696.3599999999999</v>
      </c>
      <c r="F267" s="463">
        <f>'Punten per wedstrijd'!F42</f>
        <v>217.5</v>
      </c>
      <c r="G267" s="312" t="s">
        <v>4530</v>
      </c>
      <c r="H267" s="319"/>
      <c r="I267" s="323" t="s">
        <v>3745</v>
      </c>
      <c r="J267" s="315"/>
      <c r="K267" s="316"/>
      <c r="L267" s="317"/>
      <c r="M267" s="463">
        <f>'Punten per wedstrijd'!G83*1.2</f>
        <v>42.480000000000111</v>
      </c>
      <c r="N267" s="463">
        <f>'Punten per wedstrijd'!G92</f>
        <v>217.70000000000027</v>
      </c>
      <c r="O267" s="312" t="s">
        <v>4532</v>
      </c>
      <c r="P267" s="319"/>
      <c r="Q267" s="323" t="s">
        <v>3750</v>
      </c>
      <c r="R267" s="316"/>
      <c r="S267" s="316"/>
      <c r="T267" s="316"/>
      <c r="U267" s="463">
        <f>'Punten per wedstrijd'!G208*1.2</f>
        <v>1527.8399999999997</v>
      </c>
      <c r="V267" s="463">
        <f>'Punten per wedstrijd'!G112</f>
        <v>541.29999999999905</v>
      </c>
      <c r="W267" s="312" t="s">
        <v>4531</v>
      </c>
    </row>
    <row r="268" spans="1:23" ht="15.75">
      <c r="A268" s="322"/>
      <c r="B268" s="319"/>
      <c r="C268" s="319"/>
      <c r="D268" s="315"/>
      <c r="E268" s="463"/>
      <c r="F268" s="463"/>
      <c r="G268" s="310"/>
      <c r="H268" s="319"/>
      <c r="I268" s="315"/>
      <c r="J268" s="315"/>
      <c r="K268" s="316"/>
      <c r="L268" s="317"/>
      <c r="M268" s="490"/>
      <c r="N268" s="490"/>
      <c r="O268" s="313"/>
      <c r="P268" s="319"/>
      <c r="Q268" s="316"/>
      <c r="R268" s="316"/>
      <c r="S268" s="316"/>
      <c r="T268" s="316"/>
      <c r="U268" s="490"/>
      <c r="V268" s="490"/>
      <c r="W268" s="313"/>
    </row>
    <row r="269" spans="1:23" s="39" customFormat="1" ht="15.75">
      <c r="A269" s="318" t="s">
        <v>187</v>
      </c>
      <c r="B269" s="439"/>
      <c r="C269" s="439"/>
      <c r="D269" s="440"/>
      <c r="E269" s="463"/>
      <c r="F269" s="463"/>
      <c r="G269" s="442" t="s">
        <v>150</v>
      </c>
      <c r="H269" s="439"/>
      <c r="I269" s="318" t="s">
        <v>188</v>
      </c>
      <c r="J269" s="440"/>
      <c r="K269" s="439"/>
      <c r="L269" s="317"/>
      <c r="M269" s="490"/>
      <c r="N269" s="490"/>
      <c r="O269" s="442" t="s">
        <v>150</v>
      </c>
      <c r="P269" s="439"/>
      <c r="Q269" s="318" t="s">
        <v>2206</v>
      </c>
      <c r="R269" s="439"/>
      <c r="S269" s="439"/>
      <c r="T269" s="439"/>
      <c r="U269" s="490"/>
      <c r="V269" s="490"/>
      <c r="W269" s="442" t="s">
        <v>150</v>
      </c>
    </row>
    <row r="270" spans="1:23" ht="15.75">
      <c r="A270" s="323" t="s">
        <v>2225</v>
      </c>
      <c r="B270" s="319"/>
      <c r="C270" s="319"/>
      <c r="D270" s="315"/>
      <c r="E270" s="463">
        <f>'Punten per wedstrijd'!H112*1.2</f>
        <v>548.87999999999897</v>
      </c>
      <c r="F270" s="463">
        <f>'Punten per wedstrijd'!H121</f>
        <v>596.29999999999973</v>
      </c>
      <c r="G270" s="312" t="s">
        <v>4530</v>
      </c>
      <c r="H270" s="319"/>
      <c r="I270" s="323" t="s">
        <v>3755</v>
      </c>
      <c r="J270" s="315"/>
      <c r="K270" s="316"/>
      <c r="L270" s="317"/>
      <c r="M270" s="463">
        <f>'Punten per wedstrijd'!H8*1.2</f>
        <v>258.83999999999867</v>
      </c>
      <c r="N270" s="463">
        <f>'Punten per wedstrijd'!H64</f>
        <v>653.10000000000127</v>
      </c>
      <c r="O270" s="312" t="s">
        <v>4532</v>
      </c>
      <c r="P270" s="319"/>
      <c r="Q270" s="323" t="s">
        <v>3760</v>
      </c>
      <c r="R270" s="316"/>
      <c r="S270" s="316"/>
      <c r="T270" s="316"/>
      <c r="U270" s="463">
        <f>'Punten per wedstrijd'!I127*1.2</f>
        <v>1179.2400000000009</v>
      </c>
      <c r="V270" s="463">
        <f>'Punten per wedstrijd'!I208</f>
        <v>906.60000000000218</v>
      </c>
      <c r="W270" s="312" t="s">
        <v>4531</v>
      </c>
    </row>
    <row r="271" spans="1:23" ht="15.75">
      <c r="A271" s="323" t="s">
        <v>3751</v>
      </c>
      <c r="B271" s="319"/>
      <c r="C271" s="319"/>
      <c r="D271" s="315"/>
      <c r="E271" s="463">
        <f>'Punten per wedstrijd'!H127*1.2</f>
        <v>585.8399999999998</v>
      </c>
      <c r="F271" s="463">
        <f>'Punten per wedstrijd'!H164</f>
        <v>301.30000000000109</v>
      </c>
      <c r="G271" s="312" t="s">
        <v>4531</v>
      </c>
      <c r="H271" s="319"/>
      <c r="I271" s="323" t="s">
        <v>3756</v>
      </c>
      <c r="J271" s="315"/>
      <c r="K271" s="316"/>
      <c r="L271" s="317"/>
      <c r="M271" s="463">
        <f>'Punten per wedstrijd'!H17*1.2</f>
        <v>379.8</v>
      </c>
      <c r="N271" s="463">
        <f>'Punten per wedstrijd'!H42</f>
        <v>522.49999999999909</v>
      </c>
      <c r="O271" s="312" t="s">
        <v>4532</v>
      </c>
      <c r="P271" s="319"/>
      <c r="Q271" s="323" t="s">
        <v>3761</v>
      </c>
      <c r="R271" s="316"/>
      <c r="S271" s="316"/>
      <c r="T271" s="316"/>
      <c r="U271" s="463">
        <f>'Punten per wedstrijd'!I146*1.2</f>
        <v>1145.0399999999966</v>
      </c>
      <c r="V271" s="463">
        <f>'Punten per wedstrijd'!I112</f>
        <v>344.60000000000036</v>
      </c>
      <c r="W271" s="312" t="s">
        <v>4531</v>
      </c>
    </row>
    <row r="272" spans="1:23" ht="15.75">
      <c r="A272" s="323" t="s">
        <v>3752</v>
      </c>
      <c r="B272" s="319"/>
      <c r="C272" s="319"/>
      <c r="D272" s="315"/>
      <c r="E272" s="463">
        <f>'Punten per wedstrijd'!H146*1.2</f>
        <v>1006.9199999999993</v>
      </c>
      <c r="F272" s="463">
        <f>'Punten per wedstrijd'!H208</f>
        <v>622.70000000000073</v>
      </c>
      <c r="G272" s="312" t="s">
        <v>4531</v>
      </c>
      <c r="H272" s="319"/>
      <c r="I272" s="323" t="s">
        <v>3757</v>
      </c>
      <c r="J272" s="315"/>
      <c r="K272" s="316"/>
      <c r="L272" s="317"/>
      <c r="M272" s="463">
        <f>'Punten per wedstrijd'!H52*1.2</f>
        <v>493.91999999999933</v>
      </c>
      <c r="N272" s="463">
        <f>'Punten per wedstrijd'!H23</f>
        <v>579.00000000000091</v>
      </c>
      <c r="O272" s="312" t="s">
        <v>4530</v>
      </c>
      <c r="P272" s="319"/>
      <c r="Q272" s="323" t="s">
        <v>3762</v>
      </c>
      <c r="R272" s="316"/>
      <c r="S272" s="316"/>
      <c r="T272" s="316"/>
      <c r="U272" s="463">
        <f>'Punten per wedstrijd'!I168*1.2</f>
        <v>1023.600000000001</v>
      </c>
      <c r="V272" s="463">
        <f>'Punten per wedstrijd'!I164</f>
        <v>394.30000000000109</v>
      </c>
      <c r="W272" s="312" t="s">
        <v>4531</v>
      </c>
    </row>
    <row r="273" spans="1:24" ht="15.75">
      <c r="A273" s="323" t="s">
        <v>3753</v>
      </c>
      <c r="B273" s="319"/>
      <c r="C273" s="319"/>
      <c r="D273" s="315"/>
      <c r="E273" s="463">
        <f>'Punten per wedstrijd'!H187*1.2</f>
        <v>1013.2800000000011</v>
      </c>
      <c r="F273" s="463">
        <f>'Punten per wedstrijd'!H156</f>
        <v>953.19999999999936</v>
      </c>
      <c r="G273" s="312" t="s">
        <v>4533</v>
      </c>
      <c r="H273" s="319"/>
      <c r="I273" s="323" t="s">
        <v>3758</v>
      </c>
      <c r="J273" s="315"/>
      <c r="K273" s="316"/>
      <c r="L273" s="317"/>
      <c r="M273" s="463">
        <f>'Punten per wedstrijd'!H60*1.2</f>
        <v>969.11999999999989</v>
      </c>
      <c r="N273" s="463">
        <f>'Punten per wedstrijd'!H92</f>
        <v>667.10000000000082</v>
      </c>
      <c r="O273" s="312" t="s">
        <v>4531</v>
      </c>
      <c r="P273" s="319"/>
      <c r="Q273" s="323" t="s">
        <v>3763</v>
      </c>
      <c r="R273" s="316"/>
      <c r="S273" s="316"/>
      <c r="T273" s="316"/>
      <c r="U273" s="463">
        <f>'Punten per wedstrijd'!I187*1.2</f>
        <v>1085.9999999999966</v>
      </c>
      <c r="V273" s="463">
        <f>'Punten per wedstrijd'!I121</f>
        <v>895.30000000000109</v>
      </c>
      <c r="W273" s="312" t="s">
        <v>4533</v>
      </c>
    </row>
    <row r="274" spans="1:24" ht="15.75">
      <c r="A274" s="323" t="s">
        <v>3754</v>
      </c>
      <c r="B274" s="319"/>
      <c r="C274" s="319"/>
      <c r="D274" s="315"/>
      <c r="E274" s="463">
        <f>'Punten per wedstrijd'!H196*1.2</f>
        <v>693.24000000000035</v>
      </c>
      <c r="F274" s="463">
        <f>'Punten per wedstrijd'!H168</f>
        <v>711</v>
      </c>
      <c r="G274" s="312" t="s">
        <v>4530</v>
      </c>
      <c r="H274" s="315"/>
      <c r="I274" s="323" t="s">
        <v>3759</v>
      </c>
      <c r="J274" s="315"/>
      <c r="K274" s="316"/>
      <c r="L274" s="317"/>
      <c r="M274" s="463">
        <f>'Punten per wedstrijd'!H104*1.2</f>
        <v>755.46000000000015</v>
      </c>
      <c r="N274" s="463">
        <f>'Punten per wedstrijd'!H83</f>
        <v>621.99999999999909</v>
      </c>
      <c r="O274" s="312" t="s">
        <v>4533</v>
      </c>
      <c r="P274" s="316"/>
      <c r="Q274" s="323" t="s">
        <v>3764</v>
      </c>
      <c r="R274" s="316"/>
      <c r="S274" s="316"/>
      <c r="T274" s="316"/>
      <c r="U274" s="463">
        <f>'Punten per wedstrijd'!I196*1.2</f>
        <v>1016.7600000000002</v>
      </c>
      <c r="V274" s="463">
        <f>'Punten per wedstrijd'!I156</f>
        <v>1051.3999999999996</v>
      </c>
      <c r="W274" s="312" t="s">
        <v>4530</v>
      </c>
      <c r="X274" s="28"/>
    </row>
    <row r="275" spans="1:24" ht="15.75">
      <c r="A275" s="321"/>
      <c r="B275" s="319"/>
      <c r="C275" s="319"/>
      <c r="D275" s="315"/>
      <c r="E275" s="463"/>
      <c r="F275" s="463"/>
      <c r="G275" s="310"/>
      <c r="H275" s="315"/>
      <c r="I275" s="314"/>
      <c r="J275" s="315"/>
      <c r="K275" s="316"/>
      <c r="L275" s="317"/>
      <c r="M275" s="490"/>
      <c r="N275" s="490"/>
      <c r="O275" s="313"/>
      <c r="P275" s="316"/>
      <c r="Q275" s="314"/>
      <c r="R275" s="316"/>
      <c r="S275" s="316"/>
      <c r="T275" s="316"/>
      <c r="U275" s="490"/>
      <c r="V275" s="490"/>
      <c r="W275" s="313"/>
      <c r="X275" s="28"/>
    </row>
    <row r="276" spans="1:24" s="39" customFormat="1" ht="15.75">
      <c r="A276" s="318" t="s">
        <v>2207</v>
      </c>
      <c r="B276" s="439"/>
      <c r="C276" s="439"/>
      <c r="D276" s="440"/>
      <c r="E276" s="463"/>
      <c r="F276" s="463"/>
      <c r="G276" s="442" t="s">
        <v>150</v>
      </c>
      <c r="H276" s="439"/>
      <c r="I276" s="318" t="s">
        <v>3527</v>
      </c>
      <c r="J276" s="440"/>
      <c r="K276" s="439"/>
      <c r="L276" s="317"/>
      <c r="M276" s="490"/>
      <c r="N276" s="490"/>
      <c r="O276" s="442" t="s">
        <v>150</v>
      </c>
      <c r="P276" s="439"/>
      <c r="Q276" s="318" t="s">
        <v>3528</v>
      </c>
      <c r="R276" s="439"/>
      <c r="S276" s="439"/>
      <c r="T276" s="439"/>
      <c r="U276" s="490"/>
      <c r="V276" s="490"/>
      <c r="W276" s="442" t="s">
        <v>150</v>
      </c>
    </row>
    <row r="277" spans="1:24" ht="15.75">
      <c r="A277" s="323" t="s">
        <v>4235</v>
      </c>
      <c r="B277" s="319"/>
      <c r="C277" s="319"/>
      <c r="D277" s="315"/>
      <c r="E277" s="463">
        <f>'Punten per wedstrijd'!I83*1.2</f>
        <v>23.4</v>
      </c>
      <c r="F277" s="463">
        <f>'Punten per wedstrijd'!I8</f>
        <v>70.099999999999994</v>
      </c>
      <c r="G277" s="312" t="s">
        <v>4532</v>
      </c>
      <c r="H277" s="319"/>
      <c r="I277" s="323" t="s">
        <v>4236</v>
      </c>
      <c r="J277" s="315"/>
      <c r="K277" s="316"/>
      <c r="L277" s="317"/>
      <c r="M277" s="463">
        <f>'Punten per wedstrijd'!J8*1.2</f>
        <v>410.64</v>
      </c>
      <c r="N277" s="463">
        <f>'Punten per wedstrijd'!J23</f>
        <v>546.1</v>
      </c>
      <c r="O277" s="312" t="s">
        <v>4532</v>
      </c>
      <c r="P277" s="319"/>
      <c r="Q277" s="323" t="s">
        <v>4237</v>
      </c>
      <c r="R277" s="316"/>
      <c r="S277" s="316"/>
      <c r="T277" s="316"/>
      <c r="U277" s="463">
        <f>'Punten per wedstrijd'!K92*1.2</f>
        <v>242.88</v>
      </c>
      <c r="V277" s="463">
        <f>'Punten per wedstrijd'!K8</f>
        <v>351.3</v>
      </c>
      <c r="W277" s="312" t="s">
        <v>4532</v>
      </c>
      <c r="X277" s="28"/>
    </row>
    <row r="278" spans="1:24" ht="15.75">
      <c r="A278" s="323" t="s">
        <v>4238</v>
      </c>
      <c r="B278" s="319"/>
      <c r="C278" s="319"/>
      <c r="D278" s="315"/>
      <c r="E278" s="463">
        <f>'Punten per wedstrijd'!I23*1.2</f>
        <v>144.6</v>
      </c>
      <c r="F278" s="463">
        <f>'Punten per wedstrijd'!I17</f>
        <v>38.4</v>
      </c>
      <c r="G278" s="312" t="s">
        <v>4531</v>
      </c>
      <c r="H278" s="319"/>
      <c r="I278" s="323" t="s">
        <v>4239</v>
      </c>
      <c r="J278" s="315"/>
      <c r="K278" s="316"/>
      <c r="L278" s="317"/>
      <c r="M278" s="463">
        <f>'Punten per wedstrijd'!J104*1.2</f>
        <v>739.74</v>
      </c>
      <c r="N278" s="463">
        <f>'Punten per wedstrijd'!J60</f>
        <v>690</v>
      </c>
      <c r="O278" s="312" t="s">
        <v>4533</v>
      </c>
      <c r="P278" s="319"/>
      <c r="Q278" s="323" t="s">
        <v>4240</v>
      </c>
      <c r="R278" s="316"/>
      <c r="S278" s="316"/>
      <c r="T278" s="316"/>
      <c r="U278" s="463">
        <f>'Punten per wedstrijd'!K60*1.2</f>
        <v>596.88</v>
      </c>
      <c r="V278" s="463">
        <f>'Punten per wedstrijd'!K17</f>
        <v>0</v>
      </c>
      <c r="W278" s="312" t="s">
        <v>4531</v>
      </c>
      <c r="X278" s="28"/>
    </row>
    <row r="279" spans="1:24" ht="15.75">
      <c r="A279" s="323" t="s">
        <v>4241</v>
      </c>
      <c r="B279" s="319"/>
      <c r="C279" s="319"/>
      <c r="D279" s="315"/>
      <c r="E279" s="463">
        <f>'Punten per wedstrijd'!I64*1.2</f>
        <v>275.39999999999998</v>
      </c>
      <c r="F279" s="463">
        <f>'Punten per wedstrijd'!I42</f>
        <v>463</v>
      </c>
      <c r="G279" s="312" t="s">
        <v>4532</v>
      </c>
      <c r="H279" s="319"/>
      <c r="I279" s="323" t="s">
        <v>4242</v>
      </c>
      <c r="J279" s="315"/>
      <c r="K279" s="316"/>
      <c r="L279" s="317"/>
      <c r="M279" s="463">
        <f>'Punten per wedstrijd'!J52*1.2</f>
        <v>412.2</v>
      </c>
      <c r="N279" s="463">
        <f>'Punten per wedstrijd'!J64</f>
        <v>547.40000000000009</v>
      </c>
      <c r="O279" s="312" t="s">
        <v>4532</v>
      </c>
      <c r="P279" s="319"/>
      <c r="Q279" s="323" t="s">
        <v>4243</v>
      </c>
      <c r="R279" s="316"/>
      <c r="S279" s="316"/>
      <c r="T279" s="316"/>
      <c r="U279" s="463">
        <f>'Punten per wedstrijd'!K23*1.2</f>
        <v>204.6</v>
      </c>
      <c r="V279" s="463">
        <f>'Punten per wedstrijd'!K42</f>
        <v>234.79999999999998</v>
      </c>
      <c r="W279" s="312" t="s">
        <v>4530</v>
      </c>
      <c r="X279" s="28"/>
    </row>
    <row r="280" spans="1:24" ht="15.75">
      <c r="A280" s="323" t="s">
        <v>4244</v>
      </c>
      <c r="B280" s="319"/>
      <c r="C280" s="319"/>
      <c r="D280" s="315"/>
      <c r="E280" s="463">
        <f>'Punten per wedstrijd'!I60*1.2</f>
        <v>356.03999999999996</v>
      </c>
      <c r="F280" s="463">
        <f>'Punten per wedstrijd'!I52</f>
        <v>97.5</v>
      </c>
      <c r="G280" s="312" t="s">
        <v>4531</v>
      </c>
      <c r="H280" s="319"/>
      <c r="I280" s="323" t="s">
        <v>4245</v>
      </c>
      <c r="J280" s="315"/>
      <c r="K280" s="316"/>
      <c r="L280" s="317"/>
      <c r="M280" s="463">
        <f>'Punten per wedstrijd'!J42*1.2</f>
        <v>571.79999999999995</v>
      </c>
      <c r="N280" s="463">
        <f>'Punten per wedstrijd'!J83</f>
        <v>543</v>
      </c>
      <c r="O280" s="312" t="s">
        <v>4533</v>
      </c>
      <c r="P280" s="319"/>
      <c r="Q280" s="323" t="s">
        <v>4996</v>
      </c>
      <c r="R280" s="316"/>
      <c r="S280" s="316"/>
      <c r="T280" s="316"/>
      <c r="U280" s="463">
        <f>'Punten per wedstrijd'!K64*1.2</f>
        <v>326.16000000000003</v>
      </c>
      <c r="V280" s="463">
        <f>'Punten per wedstrijd'!K83</f>
        <v>194.3</v>
      </c>
      <c r="W280" s="312" t="s">
        <v>4531</v>
      </c>
      <c r="X280" s="28"/>
    </row>
    <row r="281" spans="1:24" ht="15.75">
      <c r="A281" s="323" t="s">
        <v>4246</v>
      </c>
      <c r="B281" s="319"/>
      <c r="C281" s="319"/>
      <c r="D281" s="315"/>
      <c r="E281" s="463">
        <f>'Punten per wedstrijd'!I92*1.2</f>
        <v>285.12</v>
      </c>
      <c r="F281" s="463">
        <f>'Punten per wedstrijd'!I104</f>
        <v>427.90000000000003</v>
      </c>
      <c r="G281" s="312" t="s">
        <v>4532</v>
      </c>
      <c r="H281" s="319"/>
      <c r="I281" s="323" t="s">
        <v>4247</v>
      </c>
      <c r="J281" s="315"/>
      <c r="K281" s="316"/>
      <c r="L281" s="317"/>
      <c r="M281" s="463">
        <f>'Punten per wedstrijd'!J17*1.2</f>
        <v>535.55999999999995</v>
      </c>
      <c r="N281" s="463">
        <f>'Punten per wedstrijd'!J92</f>
        <v>464</v>
      </c>
      <c r="O281" s="312" t="s">
        <v>4533</v>
      </c>
      <c r="P281" s="319"/>
      <c r="Q281" s="323" t="s">
        <v>4248</v>
      </c>
      <c r="R281" s="316"/>
      <c r="S281" s="316"/>
      <c r="T281" s="316"/>
      <c r="U281" s="463">
        <f>'Punten per wedstrijd'!K52*1.2</f>
        <v>162.35999999999999</v>
      </c>
      <c r="V281" s="463">
        <f>'Punten per wedstrijd'!K104</f>
        <v>425.3</v>
      </c>
      <c r="W281" s="312" t="s">
        <v>4532</v>
      </c>
      <c r="X281" s="28"/>
    </row>
    <row r="282" spans="1:24" ht="15.75">
      <c r="A282" s="322"/>
      <c r="B282" s="319"/>
      <c r="C282" s="319"/>
      <c r="D282" s="315"/>
      <c r="E282" s="463"/>
      <c r="F282" s="463"/>
      <c r="G282" s="312"/>
      <c r="H282" s="319"/>
      <c r="I282" s="319"/>
      <c r="J282" s="315"/>
      <c r="K282" s="316"/>
      <c r="L282" s="317"/>
      <c r="M282" s="490"/>
      <c r="N282" s="490"/>
      <c r="O282" s="313"/>
      <c r="P282" s="319"/>
      <c r="Q282" s="315"/>
      <c r="R282" s="316"/>
      <c r="S282" s="316"/>
      <c r="T282" s="316"/>
      <c r="U282" s="490"/>
      <c r="V282" s="490"/>
      <c r="W282" s="313"/>
      <c r="X282" s="28"/>
    </row>
    <row r="283" spans="1:24" s="39" customFormat="1" ht="15.75">
      <c r="A283" s="318" t="s">
        <v>191</v>
      </c>
      <c r="B283" s="439"/>
      <c r="C283" s="439"/>
      <c r="D283" s="440"/>
      <c r="E283" s="463"/>
      <c r="F283" s="463"/>
      <c r="G283" s="442" t="s">
        <v>150</v>
      </c>
      <c r="H283" s="439"/>
      <c r="I283" s="318" t="s">
        <v>192</v>
      </c>
      <c r="J283" s="440"/>
      <c r="K283" s="439"/>
      <c r="L283" s="317"/>
      <c r="M283" s="490"/>
      <c r="N283" s="490"/>
      <c r="O283" s="442" t="s">
        <v>150</v>
      </c>
      <c r="P283" s="439"/>
      <c r="Q283" s="318" t="s">
        <v>195</v>
      </c>
      <c r="R283" s="439"/>
      <c r="S283" s="439"/>
      <c r="T283" s="439"/>
      <c r="U283" s="490"/>
      <c r="V283" s="490"/>
      <c r="W283" s="442" t="s">
        <v>150</v>
      </c>
    </row>
    <row r="284" spans="1:24" ht="15.75">
      <c r="A284" s="323" t="s">
        <v>4249</v>
      </c>
      <c r="B284" s="319"/>
      <c r="C284" s="319"/>
      <c r="D284" s="315"/>
      <c r="E284" s="463">
        <f>'Punten per wedstrijd'!L83*1.2</f>
        <v>78.11999999999999</v>
      </c>
      <c r="F284" s="463">
        <f>'Punten per wedstrijd'!L23</f>
        <v>81.8</v>
      </c>
      <c r="G284" s="312" t="s">
        <v>4530</v>
      </c>
      <c r="H284" s="319"/>
      <c r="I284" s="323" t="s">
        <v>2223</v>
      </c>
      <c r="J284" s="315"/>
      <c r="K284" s="316"/>
      <c r="L284" s="317"/>
      <c r="M284" s="463">
        <f>'Punten per wedstrijd'!M52*1.2</f>
        <v>474.59999999999997</v>
      </c>
      <c r="N284" s="463">
        <f>'Punten per wedstrijd'!M8</f>
        <v>281.89999999999964</v>
      </c>
      <c r="O284" s="312" t="s">
        <v>4531</v>
      </c>
      <c r="P284" s="319"/>
      <c r="Q284" s="323" t="s">
        <v>4250</v>
      </c>
      <c r="R284" s="316"/>
      <c r="S284" s="316"/>
      <c r="T284" s="316"/>
      <c r="U284" s="463">
        <f>'Punten per wedstrijd'!J146*1.2</f>
        <v>567.59999999999775</v>
      </c>
      <c r="V284" s="463">
        <f>'Punten per wedstrijd'!J156</f>
        <v>737.09999999999945</v>
      </c>
      <c r="W284" s="312" t="s">
        <v>4532</v>
      </c>
      <c r="X284" s="28"/>
    </row>
    <row r="285" spans="1:24" ht="15.75">
      <c r="A285" s="323" t="s">
        <v>2224</v>
      </c>
      <c r="B285" s="319"/>
      <c r="C285" s="319"/>
      <c r="D285" s="315"/>
      <c r="E285" s="463">
        <f>'Punten per wedstrijd'!L17*1.2</f>
        <v>97.8</v>
      </c>
      <c r="F285" s="463">
        <f>'Punten per wedstrijd'!L52</f>
        <v>71.7</v>
      </c>
      <c r="G285" s="312" t="s">
        <v>4531</v>
      </c>
      <c r="H285" s="319"/>
      <c r="I285" s="323" t="s">
        <v>4251</v>
      </c>
      <c r="J285" s="315"/>
      <c r="K285" s="316"/>
      <c r="L285" s="317"/>
      <c r="M285" s="463">
        <f>'Punten per wedstrijd'!M104*1.2</f>
        <v>803.88000000000386</v>
      </c>
      <c r="N285" s="463">
        <f>'Punten per wedstrijd'!M17</f>
        <v>406.49999999999909</v>
      </c>
      <c r="O285" s="312" t="s">
        <v>4531</v>
      </c>
      <c r="P285" s="319"/>
      <c r="Q285" s="323" t="s">
        <v>4252</v>
      </c>
      <c r="R285" s="316"/>
      <c r="S285" s="316"/>
      <c r="T285" s="316"/>
      <c r="U285" s="463">
        <f>'Punten per wedstrijd'!J187*1.2</f>
        <v>610.43999999999755</v>
      </c>
      <c r="V285" s="463">
        <f>'Punten per wedstrijd'!J164</f>
        <v>415.40000000000055</v>
      </c>
      <c r="W285" s="312" t="s">
        <v>4531</v>
      </c>
      <c r="X285" s="28"/>
    </row>
    <row r="286" spans="1:24" ht="15.75">
      <c r="A286" s="323" t="s">
        <v>4253</v>
      </c>
      <c r="B286" s="319"/>
      <c r="C286" s="319"/>
      <c r="D286" s="315"/>
      <c r="E286" s="463">
        <f>'Punten per wedstrijd'!L8*1.2</f>
        <v>207.96</v>
      </c>
      <c r="F286" s="463">
        <f>'Punten per wedstrijd'!L60</f>
        <v>396.9</v>
      </c>
      <c r="G286" s="312" t="s">
        <v>4532</v>
      </c>
      <c r="H286" s="319"/>
      <c r="I286" s="323" t="s">
        <v>4254</v>
      </c>
      <c r="J286" s="315"/>
      <c r="K286" s="316"/>
      <c r="L286" s="317"/>
      <c r="M286" s="463">
        <f>'Punten per wedstrijd'!M64*1.2</f>
        <v>603.2400000000008</v>
      </c>
      <c r="N286" s="463">
        <f>'Punten per wedstrijd'!M23</f>
        <v>426.99999999999909</v>
      </c>
      <c r="O286" s="312" t="s">
        <v>4531</v>
      </c>
      <c r="P286" s="319"/>
      <c r="Q286" s="323" t="s">
        <v>4255</v>
      </c>
      <c r="R286" s="316"/>
      <c r="S286" s="316"/>
      <c r="T286" s="316"/>
      <c r="U286" s="463">
        <f>'Punten per wedstrijd'!J121*1.2</f>
        <v>589.68000000000063</v>
      </c>
      <c r="V286" s="463">
        <f>'Punten per wedstrijd'!J168</f>
        <v>601.300000000002</v>
      </c>
      <c r="W286" s="312" t="s">
        <v>4530</v>
      </c>
      <c r="X286" s="28"/>
    </row>
    <row r="287" spans="1:24" ht="15.75">
      <c r="A287" s="323" t="s">
        <v>4256</v>
      </c>
      <c r="B287" s="319"/>
      <c r="C287" s="319"/>
      <c r="D287" s="315"/>
      <c r="E287" s="463">
        <f>'Punten per wedstrijd'!L104*1.2</f>
        <v>253.2</v>
      </c>
      <c r="F287" s="463">
        <f>'Punten per wedstrijd'!L64</f>
        <v>249.89999999999998</v>
      </c>
      <c r="G287" s="312" t="s">
        <v>4533</v>
      </c>
      <c r="H287" s="319"/>
      <c r="I287" s="323" t="s">
        <v>4257</v>
      </c>
      <c r="J287" s="315"/>
      <c r="K287" s="316"/>
      <c r="L287" s="317"/>
      <c r="M287" s="463">
        <f>'Punten per wedstrijd'!M60*1.2</f>
        <v>895.08000000000061</v>
      </c>
      <c r="N287" s="463">
        <f>'Punten per wedstrijd'!M42</f>
        <v>580.29999999999563</v>
      </c>
      <c r="O287" s="312" t="s">
        <v>4531</v>
      </c>
      <c r="P287" s="319"/>
      <c r="Q287" s="323" t="s">
        <v>4258</v>
      </c>
      <c r="R287" s="316"/>
      <c r="S287" s="316"/>
      <c r="T287" s="316"/>
      <c r="U287" s="463">
        <f>'Punten per wedstrijd'!J127*1.2</f>
        <v>551.63999999999976</v>
      </c>
      <c r="V287" s="463">
        <f>'Punten per wedstrijd'!J196</f>
        <v>278.59999999999945</v>
      </c>
      <c r="W287" s="312" t="s">
        <v>4531</v>
      </c>
      <c r="X287" s="28"/>
    </row>
    <row r="288" spans="1:24" ht="15.75">
      <c r="A288" s="323" t="s">
        <v>4259</v>
      </c>
      <c r="B288" s="319"/>
      <c r="C288" s="319"/>
      <c r="D288" s="315"/>
      <c r="E288" s="463">
        <f>'Punten per wedstrijd'!L42*1.2</f>
        <v>288.36</v>
      </c>
      <c r="F288" s="463">
        <f>'Punten per wedstrijd'!L92</f>
        <v>128.4</v>
      </c>
      <c r="G288" s="312" t="s">
        <v>4531</v>
      </c>
      <c r="H288" s="319"/>
      <c r="I288" s="323" t="s">
        <v>4260</v>
      </c>
      <c r="J288" s="315"/>
      <c r="K288" s="316"/>
      <c r="L288" s="317"/>
      <c r="M288" s="463">
        <f>'Punten per wedstrijd'!M92*1.2</f>
        <v>623.63999999999976</v>
      </c>
      <c r="N288" s="463">
        <f>'Punten per wedstrijd'!M83</f>
        <v>431.39999999999782</v>
      </c>
      <c r="O288" s="312" t="s">
        <v>4531</v>
      </c>
      <c r="P288" s="319"/>
      <c r="Q288" s="323" t="s">
        <v>4261</v>
      </c>
      <c r="R288" s="316"/>
      <c r="S288" s="316"/>
      <c r="T288" s="316"/>
      <c r="U288" s="463">
        <f>'Punten per wedstrijd'!J112*1.2</f>
        <v>716.52000000000044</v>
      </c>
      <c r="V288" s="463">
        <f>'Punten per wedstrijd'!J208</f>
        <v>588.50000000000546</v>
      </c>
      <c r="W288" s="312" t="s">
        <v>4533</v>
      </c>
      <c r="X288" s="28"/>
    </row>
    <row r="289" spans="1:26" ht="15.75">
      <c r="A289" s="322"/>
      <c r="B289" s="319"/>
      <c r="C289" s="319"/>
      <c r="D289" s="315"/>
      <c r="E289" s="463"/>
      <c r="F289" s="463"/>
      <c r="G289" s="310"/>
      <c r="H289" s="319"/>
      <c r="I289" s="315"/>
      <c r="J289" s="315"/>
      <c r="K289" s="316"/>
      <c r="L289" s="317"/>
      <c r="M289" s="490"/>
      <c r="N289" s="490"/>
      <c r="O289" s="313"/>
      <c r="P289" s="319"/>
      <c r="Q289" s="316"/>
      <c r="R289" s="316"/>
      <c r="S289" s="316"/>
      <c r="T289" s="316"/>
      <c r="U289" s="490"/>
      <c r="V289" s="490"/>
      <c r="W289" s="313"/>
      <c r="X289" s="28"/>
    </row>
    <row r="290" spans="1:26" s="39" customFormat="1" ht="15.75">
      <c r="A290" s="318" t="s">
        <v>193</v>
      </c>
      <c r="B290" s="439"/>
      <c r="C290" s="439"/>
      <c r="D290" s="440"/>
      <c r="E290" s="463"/>
      <c r="F290" s="463"/>
      <c r="G290" s="442" t="s">
        <v>150</v>
      </c>
      <c r="H290" s="439"/>
      <c r="I290" s="318" t="s">
        <v>194</v>
      </c>
      <c r="J290" s="440"/>
      <c r="K290" s="439"/>
      <c r="L290" s="317"/>
      <c r="M290" s="490"/>
      <c r="N290" s="490"/>
      <c r="O290" s="442" t="s">
        <v>150</v>
      </c>
      <c r="P290" s="439"/>
      <c r="Q290" s="318" t="s">
        <v>176</v>
      </c>
      <c r="R290" s="439"/>
      <c r="S290" s="439"/>
      <c r="T290" s="439"/>
      <c r="U290" s="490"/>
      <c r="V290" s="490"/>
      <c r="W290" s="442" t="s">
        <v>150</v>
      </c>
    </row>
    <row r="291" spans="1:26" ht="15.75">
      <c r="A291" s="323" t="s">
        <v>2222</v>
      </c>
      <c r="B291" s="319"/>
      <c r="C291" s="319"/>
      <c r="D291" s="315"/>
      <c r="E291" s="463">
        <f>'Punten per wedstrijd'!N17*1.2</f>
        <v>291.59999999999997</v>
      </c>
      <c r="F291" s="463">
        <f>'Punten per wedstrijd'!N8</f>
        <v>177.5</v>
      </c>
      <c r="G291" s="312" t="s">
        <v>4531</v>
      </c>
      <c r="H291" s="319"/>
      <c r="I291" s="323" t="s">
        <v>4262</v>
      </c>
      <c r="J291" s="315"/>
      <c r="K291" s="316"/>
      <c r="L291" s="317"/>
      <c r="M291" s="463">
        <f>'Punten per wedstrijd'!O64*1.2</f>
        <v>354.60000000000218</v>
      </c>
      <c r="N291" s="463">
        <f>'Punten per wedstrijd'!O8</f>
        <v>352.50000000000091</v>
      </c>
      <c r="O291" s="312" t="s">
        <v>4533</v>
      </c>
      <c r="P291" s="319"/>
      <c r="Q291" s="323" t="s">
        <v>4263</v>
      </c>
      <c r="R291" s="316"/>
      <c r="S291" s="316"/>
      <c r="T291" s="316"/>
      <c r="U291" s="463">
        <f>'Punten per wedstrijd'!P104*1.2</f>
        <v>274.8</v>
      </c>
      <c r="V291" s="463">
        <f>'Punten per wedstrijd'!P23</f>
        <v>204.9</v>
      </c>
      <c r="W291" s="312" t="s">
        <v>4531</v>
      </c>
      <c r="X291" s="28"/>
    </row>
    <row r="292" spans="1:26" ht="15.75">
      <c r="A292" s="323" t="s">
        <v>4264</v>
      </c>
      <c r="B292" s="319"/>
      <c r="C292" s="319"/>
      <c r="D292" s="315"/>
      <c r="E292" s="463">
        <f>'Punten per wedstrijd'!N60*1.2</f>
        <v>971.15999999999906</v>
      </c>
      <c r="F292" s="463">
        <f>'Punten per wedstrijd'!N23</f>
        <v>418.5</v>
      </c>
      <c r="G292" s="312" t="s">
        <v>4531</v>
      </c>
      <c r="H292" s="319"/>
      <c r="I292" s="323" t="s">
        <v>4265</v>
      </c>
      <c r="J292" s="315"/>
      <c r="K292" s="316"/>
      <c r="L292" s="317"/>
      <c r="M292" s="463">
        <f>'Punten per wedstrijd'!O42*1.2</f>
        <v>476.1599999999969</v>
      </c>
      <c r="N292" s="463">
        <f>'Punten per wedstrijd'!O17</f>
        <v>302.50000000000091</v>
      </c>
      <c r="O292" s="312" t="s">
        <v>4531</v>
      </c>
      <c r="P292" s="319"/>
      <c r="Q292" s="323" t="s">
        <v>4266</v>
      </c>
      <c r="R292" s="316"/>
      <c r="S292" s="316"/>
      <c r="T292" s="316"/>
      <c r="U292" s="463">
        <f>'Punten per wedstrijd'!P8*1.2</f>
        <v>451.08000000000004</v>
      </c>
      <c r="V292" s="463">
        <f>'Punten per wedstrijd'!P42</f>
        <v>549.1</v>
      </c>
      <c r="W292" s="312" t="s">
        <v>4530</v>
      </c>
      <c r="X292" s="28"/>
    </row>
    <row r="293" spans="1:26" ht="15.75">
      <c r="A293" s="323" t="s">
        <v>4267</v>
      </c>
      <c r="B293" s="319"/>
      <c r="C293" s="319"/>
      <c r="D293" s="315"/>
      <c r="E293" s="463">
        <f>'Punten per wedstrijd'!N104*1.2</f>
        <v>652.92000000000473</v>
      </c>
      <c r="F293" s="463">
        <f>'Punten per wedstrijd'!N42</f>
        <v>486.29999999999745</v>
      </c>
      <c r="G293" s="312" t="s">
        <v>4531</v>
      </c>
      <c r="H293" s="319"/>
      <c r="I293" s="323" t="s">
        <v>4268</v>
      </c>
      <c r="J293" s="315"/>
      <c r="K293" s="316"/>
      <c r="L293" s="317"/>
      <c r="M293" s="463">
        <f>'Punten per wedstrijd'!O23*1.2</f>
        <v>369.00000000000216</v>
      </c>
      <c r="N293" s="463">
        <f>'Punten per wedstrijd'!O52</f>
        <v>282</v>
      </c>
      <c r="O293" s="312" t="s">
        <v>4531</v>
      </c>
      <c r="P293" s="319"/>
      <c r="Q293" s="323" t="s">
        <v>4269</v>
      </c>
      <c r="R293" s="316"/>
      <c r="S293" s="316"/>
      <c r="T293" s="316"/>
      <c r="U293" s="463">
        <f>'Punten per wedstrijd'!P60*1.2</f>
        <v>317.09999999999997</v>
      </c>
      <c r="V293" s="463">
        <f>'Punten per wedstrijd'!P64</f>
        <v>351.9</v>
      </c>
      <c r="W293" s="312" t="s">
        <v>4530</v>
      </c>
      <c r="X293" s="28"/>
    </row>
    <row r="294" spans="1:26" ht="15.75">
      <c r="A294" s="323" t="s">
        <v>4270</v>
      </c>
      <c r="B294" s="319"/>
      <c r="C294" s="319"/>
      <c r="D294" s="315"/>
      <c r="E294" s="463">
        <f>'Punten per wedstrijd'!N52*1.2</f>
        <v>137.87999999999957</v>
      </c>
      <c r="F294" s="463">
        <f>'Punten per wedstrijd'!N83</f>
        <v>488.49999999999909</v>
      </c>
      <c r="G294" s="312" t="s">
        <v>4532</v>
      </c>
      <c r="H294" s="319"/>
      <c r="I294" s="323" t="s">
        <v>4271</v>
      </c>
      <c r="J294" s="315"/>
      <c r="K294" s="316"/>
      <c r="L294" s="317"/>
      <c r="M294" s="463">
        <f>'Punten per wedstrijd'!O92*1.2</f>
        <v>426.59999999999889</v>
      </c>
      <c r="N294" s="463">
        <f>'Punten per wedstrijd'!O60</f>
        <v>455.44999999999709</v>
      </c>
      <c r="O294" s="312" t="s">
        <v>4530</v>
      </c>
      <c r="P294" s="319"/>
      <c r="Q294" s="323" t="s">
        <v>4272</v>
      </c>
      <c r="R294" s="316"/>
      <c r="S294" s="316"/>
      <c r="T294" s="316"/>
      <c r="U294" s="463">
        <f>'Punten per wedstrijd'!P17*1.2</f>
        <v>507.83999999999992</v>
      </c>
      <c r="V294" s="463">
        <f>'Punten per wedstrijd'!P83</f>
        <v>197.60000000000002</v>
      </c>
      <c r="W294" s="312" t="s">
        <v>4531</v>
      </c>
      <c r="X294" s="28"/>
    </row>
    <row r="295" spans="1:26" ht="15.75">
      <c r="A295" s="323" t="s">
        <v>4273</v>
      </c>
      <c r="B295" s="319"/>
      <c r="C295" s="319"/>
      <c r="D295" s="315"/>
      <c r="E295" s="463">
        <f>'Punten per wedstrijd'!N64*1.2</f>
        <v>732.12000000000262</v>
      </c>
      <c r="F295" s="463">
        <f>'Punten per wedstrijd'!N92</f>
        <v>448.09999999999854</v>
      </c>
      <c r="G295" s="312" t="s">
        <v>4531</v>
      </c>
      <c r="H295" s="315"/>
      <c r="I295" s="323" t="s">
        <v>4274</v>
      </c>
      <c r="J295" s="315"/>
      <c r="K295" s="316"/>
      <c r="L295" s="317"/>
      <c r="M295" s="463">
        <f>'Punten per wedstrijd'!O83*1.2</f>
        <v>342.59999999999673</v>
      </c>
      <c r="N295" s="463">
        <f>'Punten per wedstrijd'!O104</f>
        <v>410.90000000000146</v>
      </c>
      <c r="O295" s="312" t="s">
        <v>4530</v>
      </c>
      <c r="P295" s="316"/>
      <c r="Q295" s="323" t="s">
        <v>4275</v>
      </c>
      <c r="R295" s="316"/>
      <c r="S295" s="316"/>
      <c r="T295" s="316"/>
      <c r="U295" s="463">
        <f>'Punten per wedstrijd'!P52*1.2</f>
        <v>388.2</v>
      </c>
      <c r="V295" s="463">
        <f>'Punten per wedstrijd'!P92</f>
        <v>364.5</v>
      </c>
      <c r="W295" s="312" t="s">
        <v>4533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31" t="s">
        <v>3454</v>
      </c>
      <c r="E298" s="431" t="s">
        <v>3455</v>
      </c>
      <c r="F298" s="431" t="s">
        <v>843</v>
      </c>
      <c r="G298" s="431" t="s">
        <v>2523</v>
      </c>
      <c r="H298" s="431" t="s">
        <v>2192</v>
      </c>
      <c r="I298" s="431" t="s">
        <v>2194</v>
      </c>
      <c r="J298" s="431" t="s">
        <v>2193</v>
      </c>
      <c r="K298" s="431" t="s">
        <v>2195</v>
      </c>
      <c r="L298" s="431" t="s">
        <v>2196</v>
      </c>
      <c r="M298" s="431" t="s">
        <v>2197</v>
      </c>
      <c r="N298" s="431" t="s">
        <v>2198</v>
      </c>
      <c r="O298" s="431" t="s">
        <v>2199</v>
      </c>
      <c r="P298" s="431" t="s">
        <v>2200</v>
      </c>
      <c r="Q298" s="431" t="s">
        <v>2201</v>
      </c>
      <c r="R298" s="431" t="s">
        <v>2202</v>
      </c>
      <c r="S298" s="431" t="s">
        <v>2179</v>
      </c>
      <c r="T298" s="431" t="s">
        <v>2203</v>
      </c>
      <c r="U298" s="431" t="s">
        <v>2204</v>
      </c>
      <c r="V298" s="202" t="s">
        <v>40</v>
      </c>
      <c r="W298" s="28"/>
      <c r="X298" s="28"/>
      <c r="Y298" s="28"/>
      <c r="Z298" s="28"/>
    </row>
    <row r="299" spans="1:26" ht="15.75">
      <c r="A299" s="507" t="s">
        <v>2293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93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7" t="s">
        <v>2264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93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04" t="s">
        <v>3580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93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13" t="s">
        <v>3582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94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505" t="s">
        <v>3581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93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03" t="s">
        <v>2252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93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3584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93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3583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93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2254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93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03" t="s">
        <v>2251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93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4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4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2161</v>
      </c>
      <c r="B313" s="325"/>
      <c r="D313" s="431"/>
      <c r="E313" s="431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9"/>
      <c r="C315" s="439"/>
      <c r="D315" s="440"/>
      <c r="E315" s="440"/>
      <c r="F315" s="440"/>
      <c r="G315" s="317" t="s">
        <v>150</v>
      </c>
      <c r="H315" s="439"/>
      <c r="I315" s="318" t="s">
        <v>184</v>
      </c>
      <c r="J315" s="440"/>
      <c r="K315" s="439"/>
      <c r="L315" s="317"/>
      <c r="M315" s="439"/>
      <c r="N315" s="439"/>
      <c r="O315" s="317" t="s">
        <v>150</v>
      </c>
      <c r="P315" s="439"/>
      <c r="Q315" s="318" t="s">
        <v>843</v>
      </c>
      <c r="R315" s="439"/>
      <c r="S315" s="439"/>
      <c r="T315" s="439"/>
      <c r="U315" s="439"/>
      <c r="V315" s="439"/>
      <c r="W315" s="317" t="s">
        <v>150</v>
      </c>
    </row>
    <row r="316" spans="1:26" ht="15.75">
      <c r="A316" s="323" t="s">
        <v>3623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4530</v>
      </c>
      <c r="H316" s="319"/>
      <c r="I316" s="323" t="s">
        <v>3765</v>
      </c>
      <c r="J316" s="315"/>
      <c r="K316" s="316"/>
      <c r="L316" s="317"/>
      <c r="M316" s="463">
        <f>'Punten per wedstrijd'!E40*1.2</f>
        <v>383.87999999999994</v>
      </c>
      <c r="N316" s="463">
        <f>'Punten per wedstrijd'!E7</f>
        <v>200.19999999999993</v>
      </c>
      <c r="O316" s="312" t="s">
        <v>4531</v>
      </c>
      <c r="P316" s="319"/>
      <c r="Q316" s="323" t="s">
        <v>3770</v>
      </c>
      <c r="R316" s="316"/>
      <c r="S316" s="316"/>
      <c r="T316" s="316"/>
      <c r="U316" s="463">
        <f>'Punten per wedstrijd'!F111*1.2</f>
        <v>955.92000000000121</v>
      </c>
      <c r="V316" s="463">
        <f>'Punten per wedstrijd'!F193</f>
        <v>525.99999999999886</v>
      </c>
      <c r="W316" s="312" t="s">
        <v>4531</v>
      </c>
    </row>
    <row r="317" spans="1:26" ht="15.75">
      <c r="A317" s="323" t="s">
        <v>3624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4531</v>
      </c>
      <c r="H317" s="319"/>
      <c r="I317" s="323" t="s">
        <v>3766</v>
      </c>
      <c r="J317" s="315"/>
      <c r="K317" s="316"/>
      <c r="L317" s="317"/>
      <c r="M317" s="463">
        <f>'Punten per wedstrijd'!E62*1.2</f>
        <v>321.83999999999992</v>
      </c>
      <c r="N317" s="463">
        <f>'Punten per wedstrijd'!E93</f>
        <v>323.8</v>
      </c>
      <c r="O317" s="312" t="s">
        <v>4530</v>
      </c>
      <c r="P317" s="319"/>
      <c r="Q317" s="323" t="s">
        <v>3774</v>
      </c>
      <c r="R317" s="316"/>
      <c r="S317" s="316"/>
      <c r="T317" s="316"/>
      <c r="U317" s="463">
        <f>'Punten per wedstrijd'!F133*1.2</f>
        <v>584.52000000000044</v>
      </c>
      <c r="V317" s="463">
        <f>'Punten per wedstrijd'!F166</f>
        <v>655.19999999999959</v>
      </c>
      <c r="W317" s="312" t="s">
        <v>4530</v>
      </c>
    </row>
    <row r="318" spans="1:26" ht="15.75">
      <c r="A318" s="323" t="s">
        <v>3625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4531</v>
      </c>
      <c r="H318" s="319"/>
      <c r="I318" s="323" t="s">
        <v>3767</v>
      </c>
      <c r="J318" s="315"/>
      <c r="K318" s="316"/>
      <c r="L318" s="317"/>
      <c r="M318" s="463">
        <f>'Punten per wedstrijd'!E71*1.2</f>
        <v>92.399999999999721</v>
      </c>
      <c r="N318" s="463">
        <f>'Punten per wedstrijd'!E55</f>
        <v>244.20000000000022</v>
      </c>
      <c r="O318" s="312" t="s">
        <v>4532</v>
      </c>
      <c r="P318" s="319"/>
      <c r="Q318" s="323" t="s">
        <v>3771</v>
      </c>
      <c r="R318" s="316"/>
      <c r="S318" s="316"/>
      <c r="T318" s="316"/>
      <c r="U318" s="463">
        <f>'Punten per wedstrijd'!F152*1.2</f>
        <v>630.11999999999875</v>
      </c>
      <c r="V318" s="463">
        <f>'Punten per wedstrijd'!F144</f>
        <v>549.60000000000014</v>
      </c>
      <c r="W318" s="312" t="s">
        <v>4533</v>
      </c>
    </row>
    <row r="319" spans="1:26" ht="15.75">
      <c r="A319" s="323" t="s">
        <v>3626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4532</v>
      </c>
      <c r="H319" s="319"/>
      <c r="I319" s="323" t="s">
        <v>3768</v>
      </c>
      <c r="J319" s="315"/>
      <c r="K319" s="316"/>
      <c r="L319" s="317"/>
      <c r="M319" s="463">
        <f>'Punten per wedstrijd'!E72*1.2</f>
        <v>354.96000000000021</v>
      </c>
      <c r="N319" s="463">
        <f>'Punten per wedstrijd'!E48</f>
        <v>314.8000000000003</v>
      </c>
      <c r="O319" s="312" t="s">
        <v>4533</v>
      </c>
      <c r="P319" s="319"/>
      <c r="Q319" s="323" t="s">
        <v>3772</v>
      </c>
      <c r="R319" s="316"/>
      <c r="S319" s="316"/>
      <c r="T319" s="316"/>
      <c r="U319" s="463">
        <f>'Punten per wedstrijd'!F176*1.2</f>
        <v>948.83999999999924</v>
      </c>
      <c r="V319" s="463">
        <f>'Punten per wedstrijd'!F175</f>
        <v>488.80000000000064</v>
      </c>
      <c r="W319" s="312" t="s">
        <v>4531</v>
      </c>
    </row>
    <row r="320" spans="1:26" ht="15.75">
      <c r="A320" s="323" t="s">
        <v>3627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4533</v>
      </c>
      <c r="H320" s="319"/>
      <c r="I320" s="323" t="s">
        <v>3769</v>
      </c>
      <c r="J320" s="315"/>
      <c r="K320" s="316"/>
      <c r="L320" s="317"/>
      <c r="M320" s="463">
        <f>'Punten per wedstrijd'!E89*1.2</f>
        <v>153.11999999999995</v>
      </c>
      <c r="N320" s="463">
        <f>'Punten per wedstrijd'!E29</f>
        <v>260.70000000000005</v>
      </c>
      <c r="O320" s="312" t="s">
        <v>4532</v>
      </c>
      <c r="P320" s="319"/>
      <c r="Q320" s="323" t="s">
        <v>3773</v>
      </c>
      <c r="R320" s="316"/>
      <c r="S320" s="316"/>
      <c r="T320" s="316"/>
      <c r="U320" s="463">
        <f>'Punten per wedstrijd'!F197*1.2</f>
        <v>1039.4399999999987</v>
      </c>
      <c r="V320" s="463">
        <f>'Punten per wedstrijd'!F159</f>
        <v>559.49999999999864</v>
      </c>
      <c r="W320" s="312" t="s">
        <v>4531</v>
      </c>
    </row>
    <row r="321" spans="1:24" ht="15.75">
      <c r="A321" s="322"/>
      <c r="B321" s="319"/>
      <c r="C321" s="319"/>
      <c r="D321" s="315"/>
      <c r="E321" s="463"/>
      <c r="F321" s="463"/>
      <c r="G321" s="312"/>
      <c r="H321" s="319"/>
      <c r="I321" s="319"/>
      <c r="J321" s="315"/>
      <c r="K321" s="316"/>
      <c r="L321" s="317"/>
      <c r="M321" s="490"/>
      <c r="N321" s="490"/>
      <c r="O321" s="313"/>
      <c r="P321" s="319"/>
      <c r="Q321" s="315"/>
      <c r="R321" s="316"/>
      <c r="S321" s="316"/>
      <c r="T321" s="316"/>
      <c r="U321" s="490"/>
      <c r="V321" s="490"/>
      <c r="W321" s="313"/>
    </row>
    <row r="322" spans="1:24" s="39" customFormat="1" ht="15.75">
      <c r="A322" s="318" t="s">
        <v>2205</v>
      </c>
      <c r="B322" s="439"/>
      <c r="C322" s="439"/>
      <c r="D322" s="440"/>
      <c r="E322" s="463"/>
      <c r="F322" s="463"/>
      <c r="G322" s="442" t="s">
        <v>150</v>
      </c>
      <c r="H322" s="439"/>
      <c r="I322" s="318" t="s">
        <v>186</v>
      </c>
      <c r="J322" s="440"/>
      <c r="K322" s="439"/>
      <c r="L322" s="317"/>
      <c r="M322" s="490"/>
      <c r="N322" s="490"/>
      <c r="O322" s="442" t="s">
        <v>150</v>
      </c>
      <c r="P322" s="439"/>
      <c r="Q322" s="318" t="s">
        <v>175</v>
      </c>
      <c r="R322" s="439"/>
      <c r="S322" s="439"/>
      <c r="T322" s="439"/>
      <c r="U322" s="490"/>
      <c r="V322" s="490"/>
      <c r="W322" s="442" t="s">
        <v>150</v>
      </c>
    </row>
    <row r="323" spans="1:24" ht="15.75">
      <c r="A323" s="323" t="s">
        <v>3775</v>
      </c>
      <c r="B323" s="319"/>
      <c r="C323" s="319"/>
      <c r="D323" s="315"/>
      <c r="E323" s="463">
        <f>'Punten per wedstrijd'!F40*1.2</f>
        <v>278.1600000000002</v>
      </c>
      <c r="F323" s="463">
        <f>'Punten per wedstrijd'!F72</f>
        <v>132.59999999999968</v>
      </c>
      <c r="G323" s="312" t="s">
        <v>4531</v>
      </c>
      <c r="H323" s="319"/>
      <c r="I323" s="323" t="s">
        <v>3780</v>
      </c>
      <c r="J323" s="315"/>
      <c r="K323" s="316"/>
      <c r="L323" s="317"/>
      <c r="M323" s="463">
        <f>'Punten per wedstrijd'!G7*1.2</f>
        <v>357.96000000000129</v>
      </c>
      <c r="N323" s="463">
        <f>'Punten per wedstrijd'!G55</f>
        <v>189.599999999999</v>
      </c>
      <c r="O323" s="312" t="s">
        <v>4531</v>
      </c>
      <c r="P323" s="319"/>
      <c r="Q323" s="323" t="s">
        <v>3784</v>
      </c>
      <c r="R323" s="316"/>
      <c r="S323" s="316"/>
      <c r="T323" s="316"/>
      <c r="U323" s="463">
        <f>'Punten per wedstrijd'!G159*1.2</f>
        <v>894.35999999999797</v>
      </c>
      <c r="V323" s="463">
        <f>'Punten per wedstrijd'!G152</f>
        <v>1192.9000000000001</v>
      </c>
      <c r="W323" s="312" t="s">
        <v>4532</v>
      </c>
    </row>
    <row r="324" spans="1:24" ht="15.75">
      <c r="A324" s="323" t="s">
        <v>3776</v>
      </c>
      <c r="B324" s="319"/>
      <c r="C324" s="319"/>
      <c r="D324" s="315"/>
      <c r="E324" s="463">
        <f>'Punten per wedstrijd'!F55*1.2</f>
        <v>598.3199999999996</v>
      </c>
      <c r="F324" s="463">
        <f>'Punten per wedstrijd'!F29</f>
        <v>353.09999999999991</v>
      </c>
      <c r="G324" s="312" t="s">
        <v>4531</v>
      </c>
      <c r="H324" s="319"/>
      <c r="I324" s="323" t="s">
        <v>3788</v>
      </c>
      <c r="J324" s="315"/>
      <c r="K324" s="316"/>
      <c r="L324" s="317"/>
      <c r="M324" s="463">
        <f>'Punten per wedstrijd'!G29*1.2</f>
        <v>503.0400000000003</v>
      </c>
      <c r="N324" s="463">
        <f>'Punten per wedstrijd'!G93</f>
        <v>252.599999999999</v>
      </c>
      <c r="O324" s="312" t="s">
        <v>4531</v>
      </c>
      <c r="P324" s="319"/>
      <c r="Q324" s="323" t="s">
        <v>3785</v>
      </c>
      <c r="R324" s="316"/>
      <c r="S324" s="316"/>
      <c r="T324" s="316"/>
      <c r="U324" s="463">
        <f>'Punten per wedstrijd'!G166*1.2</f>
        <v>644.27999999999793</v>
      </c>
      <c r="V324" s="463">
        <f>'Punten per wedstrijd'!G176</f>
        <v>601.09999999999991</v>
      </c>
      <c r="W324" s="312" t="s">
        <v>4533</v>
      </c>
    </row>
    <row r="325" spans="1:24" ht="15.75">
      <c r="A325" s="323" t="s">
        <v>3777</v>
      </c>
      <c r="B325" s="319"/>
      <c r="C325" s="319"/>
      <c r="D325" s="315"/>
      <c r="E325" s="463">
        <f>'Punten per wedstrijd'!F62*1.2</f>
        <v>392.64000000000061</v>
      </c>
      <c r="F325" s="463">
        <f>'Punten per wedstrijd'!F7</f>
        <v>335.00000000000023</v>
      </c>
      <c r="G325" s="312" t="s">
        <v>4533</v>
      </c>
      <c r="H325" s="319"/>
      <c r="I325" s="323" t="s">
        <v>3781</v>
      </c>
      <c r="J325" s="315"/>
      <c r="K325" s="316"/>
      <c r="L325" s="317"/>
      <c r="M325" s="463">
        <f>'Punten per wedstrijd'!G40*1.2</f>
        <v>269.28000000000009</v>
      </c>
      <c r="N325" s="463">
        <f>'Punten per wedstrijd'!G71</f>
        <v>383.20000000000027</v>
      </c>
      <c r="O325" s="312" t="s">
        <v>4532</v>
      </c>
      <c r="P325" s="319"/>
      <c r="Q325" s="323" t="s">
        <v>3786</v>
      </c>
      <c r="R325" s="316"/>
      <c r="S325" s="316"/>
      <c r="T325" s="316"/>
      <c r="U325" s="463">
        <f>'Punten per wedstrijd'!G175*1.2</f>
        <v>918.96000000000015</v>
      </c>
      <c r="V325" s="463">
        <f>'Punten per wedstrijd'!G133</f>
        <v>988.10000000000036</v>
      </c>
      <c r="W325" s="312" t="s">
        <v>4530</v>
      </c>
    </row>
    <row r="326" spans="1:24" ht="15.75">
      <c r="A326" s="323" t="s">
        <v>3778</v>
      </c>
      <c r="B326" s="319"/>
      <c r="C326" s="319"/>
      <c r="D326" s="315"/>
      <c r="E326" s="463">
        <f>'Punten per wedstrijd'!F71*1.2</f>
        <v>507.96000000000021</v>
      </c>
      <c r="F326" s="463">
        <f>'Punten per wedstrijd'!F93</f>
        <v>231.7999999999995</v>
      </c>
      <c r="G326" s="312" t="s">
        <v>4531</v>
      </c>
      <c r="H326" s="319"/>
      <c r="I326" s="323" t="s">
        <v>3782</v>
      </c>
      <c r="J326" s="315"/>
      <c r="K326" s="316"/>
      <c r="L326" s="317"/>
      <c r="M326" s="463">
        <f>'Punten per wedstrijd'!G48*1.2</f>
        <v>361.4399999999992</v>
      </c>
      <c r="N326" s="463">
        <f>'Punten per wedstrijd'!G62</f>
        <v>342.89999999999918</v>
      </c>
      <c r="O326" s="312" t="s">
        <v>4533</v>
      </c>
      <c r="P326" s="319"/>
      <c r="Q326" s="323" t="s">
        <v>3787</v>
      </c>
      <c r="R326" s="316"/>
      <c r="S326" s="316"/>
      <c r="T326" s="316"/>
      <c r="U326" s="463">
        <f>'Punten per wedstrijd'!G193*1.2</f>
        <v>705.83999999999924</v>
      </c>
      <c r="V326" s="463">
        <f>'Punten per wedstrijd'!G144</f>
        <v>715.29999999999973</v>
      </c>
      <c r="W326" s="312" t="s">
        <v>4530</v>
      </c>
    </row>
    <row r="327" spans="1:24" ht="15.75">
      <c r="A327" s="323" t="s">
        <v>3779</v>
      </c>
      <c r="B327" s="319"/>
      <c r="C327" s="319"/>
      <c r="D327" s="315"/>
      <c r="E327" s="463">
        <f>'Punten per wedstrijd'!F89*1.2</f>
        <v>505.91999999999962</v>
      </c>
      <c r="F327" s="463">
        <f>'Punten per wedstrijd'!F48</f>
        <v>293.29999999999927</v>
      </c>
      <c r="G327" s="312" t="s">
        <v>4531</v>
      </c>
      <c r="H327" s="319"/>
      <c r="I327" s="323" t="s">
        <v>3783</v>
      </c>
      <c r="J327" s="315"/>
      <c r="K327" s="316"/>
      <c r="L327" s="317"/>
      <c r="M327" s="463">
        <f>'Punten per wedstrijd'!G72*1.2</f>
        <v>390.48000000000008</v>
      </c>
      <c r="N327" s="463">
        <f>'Punten per wedstrijd'!G89</f>
        <v>202.49999999999909</v>
      </c>
      <c r="O327" s="312" t="s">
        <v>4531</v>
      </c>
      <c r="P327" s="319"/>
      <c r="Q327" s="323" t="s">
        <v>2300</v>
      </c>
      <c r="R327" s="316"/>
      <c r="S327" s="316"/>
      <c r="T327" s="316"/>
      <c r="U327" s="463">
        <f>'Punten per wedstrijd'!G197*1.2</f>
        <v>983.0399999999986</v>
      </c>
      <c r="V327" s="463">
        <f>'Punten per wedstrijd'!G111</f>
        <v>836.10000000000036</v>
      </c>
      <c r="W327" s="312" t="s">
        <v>4533</v>
      </c>
    </row>
    <row r="328" spans="1:24" ht="15.75">
      <c r="A328" s="322"/>
      <c r="B328" s="319"/>
      <c r="C328" s="319"/>
      <c r="D328" s="315"/>
      <c r="E328" s="463"/>
      <c r="F328" s="463"/>
      <c r="G328" s="310"/>
      <c r="H328" s="319"/>
      <c r="I328" s="315"/>
      <c r="J328" s="315"/>
      <c r="K328" s="316"/>
      <c r="L328" s="317"/>
      <c r="M328" s="490"/>
      <c r="N328" s="490"/>
      <c r="O328" s="313"/>
      <c r="P328" s="319"/>
      <c r="Q328" s="316"/>
      <c r="R328" s="316"/>
      <c r="S328" s="316"/>
      <c r="T328" s="316"/>
      <c r="U328" s="490"/>
      <c r="V328" s="490"/>
      <c r="W328" s="313"/>
    </row>
    <row r="329" spans="1:24" s="39" customFormat="1" ht="15.75">
      <c r="A329" s="318" t="s">
        <v>187</v>
      </c>
      <c r="B329" s="439"/>
      <c r="C329" s="439"/>
      <c r="D329" s="440"/>
      <c r="E329" s="463"/>
      <c r="F329" s="463"/>
      <c r="G329" s="442" t="s">
        <v>150</v>
      </c>
      <c r="H329" s="439"/>
      <c r="I329" s="318" t="s">
        <v>188</v>
      </c>
      <c r="J329" s="440"/>
      <c r="K329" s="439"/>
      <c r="L329" s="317"/>
      <c r="M329" s="490"/>
      <c r="N329" s="490"/>
      <c r="O329" s="442" t="s">
        <v>150</v>
      </c>
      <c r="P329" s="439"/>
      <c r="Q329" s="318" t="s">
        <v>2206</v>
      </c>
      <c r="R329" s="439"/>
      <c r="S329" s="439"/>
      <c r="T329" s="439"/>
      <c r="U329" s="490"/>
      <c r="V329" s="490"/>
      <c r="W329" s="442" t="s">
        <v>150</v>
      </c>
    </row>
    <row r="330" spans="1:24" ht="15.75">
      <c r="A330" s="323" t="s">
        <v>3792</v>
      </c>
      <c r="B330" s="319"/>
      <c r="C330" s="319"/>
      <c r="D330" s="315"/>
      <c r="E330" s="463">
        <f>'Punten per wedstrijd'!H111*1.2</f>
        <v>814.43999999999869</v>
      </c>
      <c r="F330" s="463">
        <f>'Punten per wedstrijd'!H133</f>
        <v>603.30000000000018</v>
      </c>
      <c r="G330" s="312" t="s">
        <v>4531</v>
      </c>
      <c r="H330" s="319"/>
      <c r="I330" s="323" t="s">
        <v>3793</v>
      </c>
      <c r="J330" s="315"/>
      <c r="K330" s="316"/>
      <c r="L330" s="317"/>
      <c r="M330" s="463">
        <f>'Punten per wedstrijd'!H7*1.2</f>
        <v>595.43999999999755</v>
      </c>
      <c r="N330" s="463">
        <f>'Punten per wedstrijd'!H71</f>
        <v>697.30000000000109</v>
      </c>
      <c r="O330" s="312" t="s">
        <v>4530</v>
      </c>
      <c r="P330" s="319"/>
      <c r="Q330" s="323" t="s">
        <v>3798</v>
      </c>
      <c r="R330" s="316"/>
      <c r="S330" s="316"/>
      <c r="T330" s="316"/>
      <c r="U330" s="463">
        <f>'Punten per wedstrijd'!I144*1.2</f>
        <v>1179.7199999999993</v>
      </c>
      <c r="V330" s="463">
        <f>'Punten per wedstrijd'!I197</f>
        <v>893.49999999999909</v>
      </c>
      <c r="W330" s="312" t="s">
        <v>4531</v>
      </c>
    </row>
    <row r="331" spans="1:24" ht="15.75">
      <c r="A331" s="323" t="s">
        <v>2221</v>
      </c>
      <c r="B331" s="319"/>
      <c r="C331" s="319"/>
      <c r="D331" s="315"/>
      <c r="E331" s="463">
        <f>'Punten per wedstrijd'!H144*1.2</f>
        <v>818.1600000000002</v>
      </c>
      <c r="F331" s="463">
        <f>'Punten per wedstrijd'!H166</f>
        <v>647.59999999999854</v>
      </c>
      <c r="G331" s="312" t="s">
        <v>4531</v>
      </c>
      <c r="H331" s="319"/>
      <c r="I331" s="323" t="s">
        <v>3794</v>
      </c>
      <c r="J331" s="315"/>
      <c r="K331" s="316"/>
      <c r="L331" s="317"/>
      <c r="M331" s="463">
        <f>'Punten per wedstrijd'!H29*1.2</f>
        <v>835.32000000000039</v>
      </c>
      <c r="N331" s="463">
        <f>'Punten per wedstrijd'!H48</f>
        <v>586.05000000000018</v>
      </c>
      <c r="O331" s="312" t="s">
        <v>4531</v>
      </c>
      <c r="P331" s="319"/>
      <c r="Q331" s="323" t="s">
        <v>3799</v>
      </c>
      <c r="R331" s="316"/>
      <c r="S331" s="316"/>
      <c r="T331" s="316"/>
      <c r="U331" s="463">
        <f>'Punten per wedstrijd'!I152*1.2</f>
        <v>960.71999999999935</v>
      </c>
      <c r="V331" s="463">
        <f>'Punten per wedstrijd'!I111</f>
        <v>698.10000000000036</v>
      </c>
      <c r="W331" s="312" t="s">
        <v>4531</v>
      </c>
    </row>
    <row r="332" spans="1:24" ht="15.75">
      <c r="A332" s="323" t="s">
        <v>3789</v>
      </c>
      <c r="B332" s="319"/>
      <c r="C332" s="319"/>
      <c r="D332" s="315"/>
      <c r="E332" s="463">
        <f>'Punten per wedstrijd'!H152*1.2</f>
        <v>686.5199999999993</v>
      </c>
      <c r="F332" s="463">
        <f>'Punten per wedstrijd'!H197</f>
        <v>565.00000000000091</v>
      </c>
      <c r="G332" s="312" t="s">
        <v>4533</v>
      </c>
      <c r="H332" s="319"/>
      <c r="I332" s="323" t="s">
        <v>3795</v>
      </c>
      <c r="J332" s="315"/>
      <c r="K332" s="316"/>
      <c r="L332" s="317"/>
      <c r="M332" s="463">
        <f>'Punten per wedstrijd'!H55*1.2</f>
        <v>808.07999999999959</v>
      </c>
      <c r="N332" s="463">
        <f>'Punten per wedstrijd'!H40</f>
        <v>608.5</v>
      </c>
      <c r="O332" s="312" t="s">
        <v>4531</v>
      </c>
      <c r="P332" s="319"/>
      <c r="Q332" s="323" t="s">
        <v>3800</v>
      </c>
      <c r="R332" s="316"/>
      <c r="S332" s="316"/>
      <c r="T332" s="316"/>
      <c r="U332" s="463">
        <f>'Punten per wedstrijd'!I175*1.2</f>
        <v>927.48000000000059</v>
      </c>
      <c r="V332" s="463">
        <f>'Punten per wedstrijd'!I166</f>
        <v>866.60000000000218</v>
      </c>
      <c r="W332" s="312" t="s">
        <v>4533</v>
      </c>
    </row>
    <row r="333" spans="1:24" ht="15.75">
      <c r="A333" s="323" t="s">
        <v>3790</v>
      </c>
      <c r="B333" s="319"/>
      <c r="C333" s="319"/>
      <c r="D333" s="315"/>
      <c r="E333" s="463">
        <f>'Punten per wedstrijd'!H176*1.2</f>
        <v>492.24000000000086</v>
      </c>
      <c r="F333" s="463">
        <f>'Punten per wedstrijd'!H159</f>
        <v>608.29999999999836</v>
      </c>
      <c r="G333" s="312" t="s">
        <v>4530</v>
      </c>
      <c r="H333" s="319"/>
      <c r="I333" s="323" t="s">
        <v>3796</v>
      </c>
      <c r="J333" s="315"/>
      <c r="K333" s="316"/>
      <c r="L333" s="317"/>
      <c r="M333" s="463">
        <f>'Punten per wedstrijd'!H62*1.2</f>
        <v>581.03999999999974</v>
      </c>
      <c r="N333" s="463">
        <f>'Punten per wedstrijd'!H89</f>
        <v>489.00000000000182</v>
      </c>
      <c r="O333" s="312" t="s">
        <v>4533</v>
      </c>
      <c r="P333" s="319"/>
      <c r="Q333" s="323" t="s">
        <v>3802</v>
      </c>
      <c r="R333" s="316"/>
      <c r="S333" s="316"/>
      <c r="T333" s="316"/>
      <c r="U333" s="463">
        <f>'Punten per wedstrijd'!I176*1.2</f>
        <v>536.39999999999884</v>
      </c>
      <c r="V333" s="463">
        <f>'Punten per wedstrijd'!I133</f>
        <v>926.69999999999982</v>
      </c>
      <c r="W333" s="312" t="s">
        <v>4532</v>
      </c>
    </row>
    <row r="334" spans="1:24" ht="15.75">
      <c r="A334" s="323" t="s">
        <v>3791</v>
      </c>
      <c r="B334" s="319"/>
      <c r="C334" s="319"/>
      <c r="D334" s="315"/>
      <c r="E334" s="463">
        <f>'Punten per wedstrijd'!H193*1.2</f>
        <v>369.59999999999889</v>
      </c>
      <c r="F334" s="463">
        <f>'Punten per wedstrijd'!H175</f>
        <v>462.60000000000036</v>
      </c>
      <c r="G334" s="312" t="s">
        <v>4532</v>
      </c>
      <c r="H334" s="315"/>
      <c r="I334" s="323" t="s">
        <v>3797</v>
      </c>
      <c r="J334" s="315"/>
      <c r="K334" s="316"/>
      <c r="L334" s="317"/>
      <c r="M334" s="463">
        <f>'Punten per wedstrijd'!H93*1.2</f>
        <v>574.80000000000211</v>
      </c>
      <c r="N334" s="463">
        <f>'Punten per wedstrijd'!H72</f>
        <v>304.49999999999909</v>
      </c>
      <c r="O334" s="312" t="s">
        <v>4531</v>
      </c>
      <c r="P334" s="316"/>
      <c r="Q334" s="323" t="s">
        <v>3801</v>
      </c>
      <c r="R334" s="316"/>
      <c r="S334" s="316"/>
      <c r="T334" s="316"/>
      <c r="U334" s="463">
        <f>'Punten per wedstrijd'!I193*1.2</f>
        <v>573.84000000000196</v>
      </c>
      <c r="V334" s="463">
        <f>'Punten per wedstrijd'!I159</f>
        <v>778.49999999999818</v>
      </c>
      <c r="W334" s="312" t="s">
        <v>4532</v>
      </c>
      <c r="X334" s="28"/>
    </row>
    <row r="335" spans="1:24" ht="15.75">
      <c r="A335" s="321"/>
      <c r="B335" s="319"/>
      <c r="C335" s="319"/>
      <c r="D335" s="315"/>
      <c r="E335" s="463"/>
      <c r="F335" s="463"/>
      <c r="G335" s="310"/>
      <c r="H335" s="315"/>
      <c r="I335" s="314"/>
      <c r="J335" s="315"/>
      <c r="K335" s="316"/>
      <c r="L335" s="317"/>
      <c r="M335" s="490"/>
      <c r="N335" s="490"/>
      <c r="O335" s="313"/>
      <c r="P335" s="316"/>
      <c r="Q335" s="314"/>
      <c r="R335" s="316"/>
      <c r="S335" s="316"/>
      <c r="T335" s="316"/>
      <c r="U335" s="490"/>
      <c r="V335" s="490"/>
      <c r="W335" s="313"/>
      <c r="X335" s="28"/>
    </row>
    <row r="336" spans="1:24" s="39" customFormat="1" ht="15.75">
      <c r="A336" s="318" t="s">
        <v>2207</v>
      </c>
      <c r="B336" s="439"/>
      <c r="C336" s="439"/>
      <c r="D336" s="440"/>
      <c r="E336" s="463"/>
      <c r="F336" s="463"/>
      <c r="G336" s="442" t="s">
        <v>150</v>
      </c>
      <c r="H336" s="439"/>
      <c r="I336" s="318" t="s">
        <v>3527</v>
      </c>
      <c r="J336" s="440"/>
      <c r="K336" s="439"/>
      <c r="L336" s="317"/>
      <c r="M336" s="490"/>
      <c r="N336" s="490"/>
      <c r="O336" s="442" t="s">
        <v>150</v>
      </c>
      <c r="P336" s="439"/>
      <c r="Q336" s="318" t="s">
        <v>3528</v>
      </c>
      <c r="R336" s="439"/>
      <c r="S336" s="439"/>
      <c r="T336" s="439"/>
      <c r="U336" s="490"/>
      <c r="V336" s="490"/>
      <c r="W336" s="442" t="s">
        <v>150</v>
      </c>
    </row>
    <row r="337" spans="1:24" ht="15.75">
      <c r="A337" s="323" t="s">
        <v>4276</v>
      </c>
      <c r="B337" s="319"/>
      <c r="C337" s="319"/>
      <c r="D337" s="315"/>
      <c r="E337" s="463">
        <f>'Punten per wedstrijd'!I72*1.2</f>
        <v>153</v>
      </c>
      <c r="F337" s="463">
        <f>'Punten per wedstrijd'!I7</f>
        <v>373.1</v>
      </c>
      <c r="G337" s="312" t="s">
        <v>4532</v>
      </c>
      <c r="H337" s="319"/>
      <c r="I337" s="323" t="s">
        <v>4277</v>
      </c>
      <c r="J337" s="315"/>
      <c r="K337" s="316"/>
      <c r="L337" s="317"/>
      <c r="M337" s="463">
        <f>'Punten per wedstrijd'!J7*1.2</f>
        <v>470.4</v>
      </c>
      <c r="N337" s="463">
        <f>'Punten per wedstrijd'!J40</f>
        <v>499.2</v>
      </c>
      <c r="O337" s="312" t="s">
        <v>4530</v>
      </c>
      <c r="P337" s="319"/>
      <c r="Q337" s="323" t="s">
        <v>4997</v>
      </c>
      <c r="R337" s="316"/>
      <c r="S337" s="316"/>
      <c r="T337" s="316"/>
      <c r="U337" s="463">
        <f>'Punten per wedstrijd'!K89*1.2</f>
        <v>311.76</v>
      </c>
      <c r="V337" s="463">
        <f>'Punten per wedstrijd'!K7</f>
        <v>446.19999999999993</v>
      </c>
      <c r="W337" s="312" t="s">
        <v>4532</v>
      </c>
      <c r="X337" s="28"/>
    </row>
    <row r="338" spans="1:24" ht="15.75">
      <c r="A338" s="323" t="s">
        <v>4278</v>
      </c>
      <c r="B338" s="319"/>
      <c r="C338" s="319"/>
      <c r="D338" s="315"/>
      <c r="E338" s="463">
        <f>'Punten per wedstrijd'!I40*1.2</f>
        <v>348.59999999999991</v>
      </c>
      <c r="F338" s="463">
        <f>'Punten per wedstrijd'!I29</f>
        <v>144</v>
      </c>
      <c r="G338" s="312" t="s">
        <v>4531</v>
      </c>
      <c r="H338" s="319"/>
      <c r="I338" s="323" t="s">
        <v>4279</v>
      </c>
      <c r="J338" s="315"/>
      <c r="K338" s="316"/>
      <c r="L338" s="317"/>
      <c r="M338" s="463">
        <f>'Punten per wedstrijd'!J93*1.2</f>
        <v>534.6</v>
      </c>
      <c r="N338" s="463">
        <f>'Punten per wedstrijd'!J62</f>
        <v>615.4</v>
      </c>
      <c r="O338" s="312" t="s">
        <v>4530</v>
      </c>
      <c r="P338" s="319"/>
      <c r="Q338" s="323" t="s">
        <v>4280</v>
      </c>
      <c r="R338" s="316"/>
      <c r="S338" s="316"/>
      <c r="T338" s="316"/>
      <c r="U338" s="463">
        <f>'Punten per wedstrijd'!K62*1.2</f>
        <v>361.2</v>
      </c>
      <c r="V338" s="463">
        <f>'Punten per wedstrijd'!K29</f>
        <v>319.29999999999995</v>
      </c>
      <c r="W338" s="312" t="s">
        <v>4533</v>
      </c>
      <c r="X338" s="28"/>
    </row>
    <row r="339" spans="1:24" ht="15.75">
      <c r="A339" s="323" t="s">
        <v>4281</v>
      </c>
      <c r="B339" s="319"/>
      <c r="C339" s="319"/>
      <c r="D339" s="315"/>
      <c r="E339" s="463">
        <f>'Punten per wedstrijd'!I71*1.2</f>
        <v>427.32</v>
      </c>
      <c r="F339" s="463">
        <f>'Punten per wedstrijd'!I48</f>
        <v>389.7</v>
      </c>
      <c r="G339" s="312" t="s">
        <v>4533</v>
      </c>
      <c r="H339" s="319"/>
      <c r="I339" s="323" t="s">
        <v>4282</v>
      </c>
      <c r="J339" s="315"/>
      <c r="K339" s="316"/>
      <c r="L339" s="317"/>
      <c r="M339" s="463">
        <f>'Punten per wedstrijd'!J55*1.2</f>
        <v>602.4</v>
      </c>
      <c r="N339" s="463">
        <f>'Punten per wedstrijd'!J71</f>
        <v>551.20000000000005</v>
      </c>
      <c r="O339" s="312" t="s">
        <v>4533</v>
      </c>
      <c r="P339" s="319"/>
      <c r="Q339" s="323" t="s">
        <v>4283</v>
      </c>
      <c r="R339" s="316"/>
      <c r="S339" s="316"/>
      <c r="T339" s="316"/>
      <c r="U339" s="463">
        <f>'Punten per wedstrijd'!K40*1.2</f>
        <v>259.2</v>
      </c>
      <c r="V339" s="463">
        <f>'Punten per wedstrijd'!K48</f>
        <v>212.8</v>
      </c>
      <c r="W339" s="312" t="s">
        <v>4533</v>
      </c>
      <c r="X339" s="28"/>
    </row>
    <row r="340" spans="1:24" ht="15.75">
      <c r="A340" s="323" t="s">
        <v>5039</v>
      </c>
      <c r="B340" s="319"/>
      <c r="C340" s="319"/>
      <c r="D340" s="315"/>
      <c r="E340" s="463">
        <f>'Punten per wedstrijd'!I62*1.2</f>
        <v>344.52000000000004</v>
      </c>
      <c r="F340" s="463">
        <f>'Punten per wedstrijd'!I55</f>
        <v>604.4</v>
      </c>
      <c r="G340" s="312" t="s">
        <v>4532</v>
      </c>
      <c r="H340" s="319"/>
      <c r="I340" s="323" t="s">
        <v>4284</v>
      </c>
      <c r="J340" s="315"/>
      <c r="K340" s="316"/>
      <c r="L340" s="317"/>
      <c r="M340" s="463">
        <f>'Punten per wedstrijd'!J48*1.2</f>
        <v>696.66000000000008</v>
      </c>
      <c r="N340" s="463">
        <f>'Punten per wedstrijd'!J72</f>
        <v>272.60000000000002</v>
      </c>
      <c r="O340" s="312" t="s">
        <v>4531</v>
      </c>
      <c r="P340" s="319"/>
      <c r="Q340" s="323" t="s">
        <v>4285</v>
      </c>
      <c r="R340" s="316"/>
      <c r="S340" s="316"/>
      <c r="T340" s="316"/>
      <c r="U340" s="463">
        <f>'Punten per wedstrijd'!K71*1.2</f>
        <v>462.23999999999995</v>
      </c>
      <c r="V340" s="463">
        <f>'Punten per wedstrijd'!K72</f>
        <v>169.39999999999998</v>
      </c>
      <c r="W340" s="312" t="s">
        <v>4531</v>
      </c>
      <c r="X340" s="28"/>
    </row>
    <row r="341" spans="1:24" ht="15.75">
      <c r="A341" s="323" t="s">
        <v>4286</v>
      </c>
      <c r="B341" s="319"/>
      <c r="C341" s="319"/>
      <c r="D341" s="315"/>
      <c r="E341" s="463">
        <f>'Punten per wedstrijd'!I89*1.2</f>
        <v>572.75999999999988</v>
      </c>
      <c r="F341" s="463">
        <f>'Punten per wedstrijd'!I93</f>
        <v>265.39999999999998</v>
      </c>
      <c r="G341" s="312" t="s">
        <v>4531</v>
      </c>
      <c r="H341" s="319"/>
      <c r="I341" s="323" t="s">
        <v>4287</v>
      </c>
      <c r="J341" s="315"/>
      <c r="K341" s="316"/>
      <c r="L341" s="317"/>
      <c r="M341" s="463">
        <f>'Punten per wedstrijd'!J29*1.2</f>
        <v>846.11999999999989</v>
      </c>
      <c r="N341" s="463">
        <f>'Punten per wedstrijd'!J89</f>
        <v>433.1</v>
      </c>
      <c r="O341" s="312" t="s">
        <v>4531</v>
      </c>
      <c r="P341" s="319"/>
      <c r="Q341" s="323" t="s">
        <v>4288</v>
      </c>
      <c r="R341" s="316"/>
      <c r="S341" s="316"/>
      <c r="T341" s="316"/>
      <c r="U341" s="463">
        <f>'Punten per wedstrijd'!K55*1.2</f>
        <v>477.96</v>
      </c>
      <c r="V341" s="463">
        <f>'Punten per wedstrijd'!K93</f>
        <v>285.5</v>
      </c>
      <c r="W341" s="312" t="s">
        <v>4531</v>
      </c>
      <c r="X341" s="28"/>
    </row>
    <row r="342" spans="1:24" ht="15.75">
      <c r="A342" s="322"/>
      <c r="B342" s="319"/>
      <c r="C342" s="319"/>
      <c r="D342" s="315"/>
      <c r="E342" s="463"/>
      <c r="F342" s="463"/>
      <c r="G342" s="312"/>
      <c r="H342" s="319"/>
      <c r="I342" s="319"/>
      <c r="J342" s="315"/>
      <c r="K342" s="316"/>
      <c r="L342" s="317"/>
      <c r="M342" s="490"/>
      <c r="N342" s="490"/>
      <c r="O342" s="313"/>
      <c r="P342" s="319"/>
      <c r="Q342" s="315"/>
      <c r="R342" s="316"/>
      <c r="S342" s="316"/>
      <c r="T342" s="316"/>
      <c r="U342" s="490"/>
      <c r="V342" s="490"/>
      <c r="W342" s="313"/>
      <c r="X342" s="28"/>
    </row>
    <row r="343" spans="1:24" s="39" customFormat="1" ht="15.75">
      <c r="A343" s="318" t="s">
        <v>191</v>
      </c>
      <c r="B343" s="439"/>
      <c r="C343" s="439"/>
      <c r="D343" s="440"/>
      <c r="E343" s="463"/>
      <c r="F343" s="463"/>
      <c r="G343" s="442" t="s">
        <v>150</v>
      </c>
      <c r="H343" s="439"/>
      <c r="I343" s="318" t="s">
        <v>192</v>
      </c>
      <c r="J343" s="440"/>
      <c r="K343" s="439"/>
      <c r="L343" s="317"/>
      <c r="M343" s="490"/>
      <c r="N343" s="490"/>
      <c r="O343" s="442" t="s">
        <v>150</v>
      </c>
      <c r="P343" s="439"/>
      <c r="Q343" s="318" t="s">
        <v>195</v>
      </c>
      <c r="R343" s="439"/>
      <c r="S343" s="439"/>
      <c r="T343" s="439"/>
      <c r="U343" s="490"/>
      <c r="V343" s="490"/>
      <c r="W343" s="442" t="s">
        <v>150</v>
      </c>
    </row>
    <row r="344" spans="1:24" ht="15.75">
      <c r="A344" s="323" t="s">
        <v>4289</v>
      </c>
      <c r="B344" s="319"/>
      <c r="C344" s="319"/>
      <c r="D344" s="315"/>
      <c r="E344" s="463">
        <f>'Punten per wedstrijd'!L72*1.2</f>
        <v>50.4</v>
      </c>
      <c r="F344" s="463">
        <f>'Punten per wedstrijd'!L40</f>
        <v>124.1</v>
      </c>
      <c r="G344" s="312" t="s">
        <v>4532</v>
      </c>
      <c r="H344" s="319"/>
      <c r="I344" s="323" t="s">
        <v>4290</v>
      </c>
      <c r="J344" s="315"/>
      <c r="K344" s="316"/>
      <c r="L344" s="317"/>
      <c r="M344" s="463">
        <f>'Punten per wedstrijd'!M55*1.2</f>
        <v>691.19999999999891</v>
      </c>
      <c r="N344" s="463">
        <f>'Punten per wedstrijd'!M7</f>
        <v>442.60000000000036</v>
      </c>
      <c r="O344" s="312" t="s">
        <v>4531</v>
      </c>
      <c r="P344" s="319"/>
      <c r="Q344" s="323" t="s">
        <v>4291</v>
      </c>
      <c r="R344" s="316"/>
      <c r="S344" s="316"/>
      <c r="T344" s="316"/>
      <c r="U344" s="463">
        <f>'Punten per wedstrijd'!J152*1.2</f>
        <v>815.04000000000303</v>
      </c>
      <c r="V344" s="463">
        <f>'Punten per wedstrijd'!J159</f>
        <v>319.60000000000218</v>
      </c>
      <c r="W344" s="312" t="s">
        <v>4531</v>
      </c>
      <c r="X344" s="28"/>
    </row>
    <row r="345" spans="1:24" ht="15.75">
      <c r="A345" s="323" t="s">
        <v>4292</v>
      </c>
      <c r="B345" s="319"/>
      <c r="C345" s="319"/>
      <c r="D345" s="315"/>
      <c r="E345" s="463">
        <f>'Punten per wedstrijd'!L29*1.2</f>
        <v>335.88000000000005</v>
      </c>
      <c r="F345" s="463">
        <f>'Punten per wedstrijd'!L55</f>
        <v>384.9</v>
      </c>
      <c r="G345" s="312" t="s">
        <v>4530</v>
      </c>
      <c r="H345" s="319"/>
      <c r="I345" s="323" t="s">
        <v>4293</v>
      </c>
      <c r="J345" s="315"/>
      <c r="K345" s="316"/>
      <c r="L345" s="317"/>
      <c r="M345" s="463">
        <f>'Punten per wedstrijd'!M93*1.2</f>
        <v>523.56000000000131</v>
      </c>
      <c r="N345" s="463">
        <f>'Punten per wedstrijd'!M29</f>
        <v>599.40000000000055</v>
      </c>
      <c r="O345" s="312" t="s">
        <v>4530</v>
      </c>
      <c r="P345" s="319"/>
      <c r="Q345" s="323" t="s">
        <v>5042</v>
      </c>
      <c r="R345" s="316"/>
      <c r="S345" s="316"/>
      <c r="T345" s="316"/>
      <c r="U345" s="463">
        <f>'Punten per wedstrijd'!J176*1.2</f>
        <v>493.07999999999953</v>
      </c>
      <c r="V345" s="463">
        <f>'Punten per wedstrijd'!J166</f>
        <v>489.20000000000073</v>
      </c>
      <c r="W345" s="312" t="s">
        <v>4533</v>
      </c>
      <c r="X345" s="28"/>
    </row>
    <row r="346" spans="1:24" ht="15.75">
      <c r="A346" s="323" t="s">
        <v>5040</v>
      </c>
      <c r="B346" s="319"/>
      <c r="C346" s="319"/>
      <c r="D346" s="315"/>
      <c r="E346" s="463">
        <f>'Punten per wedstrijd'!L7*1.2</f>
        <v>457.44</v>
      </c>
      <c r="F346" s="463">
        <f>'Punten per wedstrijd'!L62</f>
        <v>154.80000000000001</v>
      </c>
      <c r="G346" s="312" t="s">
        <v>4531</v>
      </c>
      <c r="H346" s="319"/>
      <c r="I346" s="323" t="s">
        <v>4294</v>
      </c>
      <c r="J346" s="315"/>
      <c r="K346" s="316"/>
      <c r="L346" s="317"/>
      <c r="M346" s="463">
        <f>'Punten per wedstrijd'!M71*1.2</f>
        <v>774.23999999999978</v>
      </c>
      <c r="N346" s="463">
        <f>'Punten per wedstrijd'!M40</f>
        <v>488.5</v>
      </c>
      <c r="O346" s="312" t="s">
        <v>4531</v>
      </c>
      <c r="Q346" s="323" t="s">
        <v>4295</v>
      </c>
      <c r="R346" s="316"/>
      <c r="S346" s="316"/>
      <c r="T346" s="316"/>
      <c r="U346" s="463">
        <f>'Punten per wedstrijd'!J133*1.2</f>
        <v>450.3599999999991</v>
      </c>
      <c r="V346" s="463">
        <f>'Punten per wedstrijd'!J175</f>
        <v>394.09999999999854</v>
      </c>
      <c r="W346" s="312" t="s">
        <v>4533</v>
      </c>
      <c r="X346" s="28"/>
    </row>
    <row r="347" spans="1:24" ht="15.75">
      <c r="A347" s="323" t="s">
        <v>4296</v>
      </c>
      <c r="B347" s="319"/>
      <c r="C347" s="319"/>
      <c r="D347" s="315"/>
      <c r="E347" s="463">
        <f>'Punten per wedstrijd'!L93*1.2</f>
        <v>133.19999999999999</v>
      </c>
      <c r="F347" s="463">
        <f>'Punten per wedstrijd'!L71</f>
        <v>375.5</v>
      </c>
      <c r="G347" s="312" t="s">
        <v>4532</v>
      </c>
      <c r="H347" s="319"/>
      <c r="I347" s="323" t="s">
        <v>5041</v>
      </c>
      <c r="J347" s="315"/>
      <c r="K347" s="316"/>
      <c r="L347" s="317"/>
      <c r="M347" s="463">
        <f>'Punten per wedstrijd'!M62*1.2</f>
        <v>627.48000000000172</v>
      </c>
      <c r="N347" s="463">
        <f>'Punten per wedstrijd'!M48</f>
        <v>556.70000000000073</v>
      </c>
      <c r="O347" s="312" t="s">
        <v>4533</v>
      </c>
      <c r="P347" s="319"/>
      <c r="Q347" s="323" t="s">
        <v>4297</v>
      </c>
      <c r="R347" s="316"/>
      <c r="S347" s="316"/>
      <c r="T347" s="316"/>
      <c r="U347" s="463">
        <f>'Punten per wedstrijd'!J144*1.2</f>
        <v>541.08000000000061</v>
      </c>
      <c r="V347" s="463">
        <f>'Punten per wedstrijd'!J193</f>
        <v>299.79999999999927</v>
      </c>
      <c r="W347" s="312" t="s">
        <v>4531</v>
      </c>
      <c r="X347" s="28"/>
    </row>
    <row r="348" spans="1:24" ht="15.75">
      <c r="A348" s="323" t="s">
        <v>4298</v>
      </c>
      <c r="B348" s="319"/>
      <c r="C348" s="319"/>
      <c r="D348" s="315"/>
      <c r="E348" s="463">
        <f>'Punten per wedstrijd'!L48*1.2</f>
        <v>319.2</v>
      </c>
      <c r="F348" s="463">
        <f>'Punten per wedstrijd'!L89</f>
        <v>201.5</v>
      </c>
      <c r="G348" s="312" t="s">
        <v>4531</v>
      </c>
      <c r="H348" s="319"/>
      <c r="I348" s="323" t="s">
        <v>4299</v>
      </c>
      <c r="J348" s="315"/>
      <c r="K348" s="316"/>
      <c r="L348" s="317"/>
      <c r="M348" s="463">
        <f>'Punten per wedstrijd'!M89*1.2</f>
        <v>414.96000000000129</v>
      </c>
      <c r="N348" s="463">
        <f>'Punten per wedstrijd'!M72</f>
        <v>309.09999999999945</v>
      </c>
      <c r="O348" s="312" t="s">
        <v>4531</v>
      </c>
      <c r="P348" s="319"/>
      <c r="Q348" s="323" t="s">
        <v>2299</v>
      </c>
      <c r="R348" s="316"/>
      <c r="S348" s="316"/>
      <c r="T348" s="316"/>
      <c r="U348" s="463">
        <f>'Punten per wedstrijd'!J111*1.2</f>
        <v>637.19999999999777</v>
      </c>
      <c r="V348" s="463">
        <f>'Punten per wedstrijd'!J197</f>
        <v>384.89999999999964</v>
      </c>
      <c r="W348" s="312" t="s">
        <v>4531</v>
      </c>
      <c r="X348" s="28"/>
    </row>
    <row r="349" spans="1:24" ht="15.75">
      <c r="A349" s="322"/>
      <c r="B349" s="319"/>
      <c r="C349" s="319"/>
      <c r="D349" s="315"/>
      <c r="E349" s="463"/>
      <c r="F349" s="463"/>
      <c r="G349" s="310"/>
      <c r="H349" s="319"/>
      <c r="I349" s="315"/>
      <c r="J349" s="315"/>
      <c r="K349" s="316"/>
      <c r="L349" s="317"/>
      <c r="M349" s="490"/>
      <c r="N349" s="490"/>
      <c r="O349" s="313"/>
      <c r="P349" s="319"/>
      <c r="Q349" s="316"/>
      <c r="R349" s="316"/>
      <c r="S349" s="316"/>
      <c r="T349" s="316"/>
      <c r="U349" s="490"/>
      <c r="V349" s="490"/>
      <c r="W349" s="313"/>
      <c r="X349" s="28"/>
    </row>
    <row r="350" spans="1:24" s="39" customFormat="1" ht="15.75">
      <c r="A350" s="318" t="s">
        <v>193</v>
      </c>
      <c r="B350" s="439"/>
      <c r="C350" s="439"/>
      <c r="D350" s="440"/>
      <c r="E350" s="463"/>
      <c r="F350" s="463"/>
      <c r="G350" s="442" t="s">
        <v>150</v>
      </c>
      <c r="H350" s="439"/>
      <c r="I350" s="318" t="s">
        <v>194</v>
      </c>
      <c r="J350" s="440"/>
      <c r="K350" s="439"/>
      <c r="L350" s="317"/>
      <c r="M350" s="490"/>
      <c r="N350" s="490"/>
      <c r="O350" s="442" t="s">
        <v>150</v>
      </c>
      <c r="P350" s="439"/>
      <c r="Q350" s="318" t="s">
        <v>176</v>
      </c>
      <c r="R350" s="439"/>
      <c r="S350" s="439"/>
      <c r="T350" s="439"/>
      <c r="U350" s="490"/>
      <c r="V350" s="490"/>
      <c r="W350" s="442" t="s">
        <v>150</v>
      </c>
    </row>
    <row r="351" spans="1:24" ht="15.75">
      <c r="A351" s="323" t="s">
        <v>4300</v>
      </c>
      <c r="B351" s="319"/>
      <c r="C351" s="319"/>
      <c r="D351" s="315"/>
      <c r="E351" s="463">
        <f>'Punten per wedstrijd'!N29*1.2</f>
        <v>666.3599999999991</v>
      </c>
      <c r="F351" s="463">
        <f>'Punten per wedstrijd'!N7</f>
        <v>495.79999999999927</v>
      </c>
      <c r="G351" s="312" t="s">
        <v>4531</v>
      </c>
      <c r="H351" s="319"/>
      <c r="I351" s="323" t="s">
        <v>5075</v>
      </c>
      <c r="J351" s="315"/>
      <c r="K351" s="316"/>
      <c r="L351" s="317"/>
      <c r="M351" s="463">
        <f>'Punten per wedstrijd'!O71*1.2</f>
        <v>408.48000000000172</v>
      </c>
      <c r="N351" s="463">
        <f>'Punten per wedstrijd'!O7</f>
        <v>407.69999999999891</v>
      </c>
      <c r="O351" s="312" t="s">
        <v>4533</v>
      </c>
      <c r="P351" s="319"/>
      <c r="Q351" s="323" t="s">
        <v>4301</v>
      </c>
      <c r="R351" s="316"/>
      <c r="S351" s="316"/>
      <c r="T351" s="316"/>
      <c r="U351" s="463">
        <f>'Punten per wedstrijd'!P93*1.2</f>
        <v>347.76</v>
      </c>
      <c r="V351" s="463">
        <f>'Punten per wedstrijd'!P40</f>
        <v>384.90000000000003</v>
      </c>
      <c r="W351" s="312" t="s">
        <v>4530</v>
      </c>
      <c r="X351" s="28"/>
    </row>
    <row r="352" spans="1:24" ht="15.75">
      <c r="A352" s="323" t="s">
        <v>2218</v>
      </c>
      <c r="B352" s="319"/>
      <c r="C352" s="319"/>
      <c r="D352" s="315"/>
      <c r="E352" s="463">
        <f>'Punten per wedstrijd'!N62*1.2</f>
        <v>714.6</v>
      </c>
      <c r="F352" s="463">
        <f>'Punten per wedstrijd'!N40</f>
        <v>333.29999999999927</v>
      </c>
      <c r="G352" s="312" t="s">
        <v>4531</v>
      </c>
      <c r="H352" s="319"/>
      <c r="I352" s="323" t="s">
        <v>4302</v>
      </c>
      <c r="J352" s="315"/>
      <c r="K352" s="316"/>
      <c r="L352" s="317"/>
      <c r="M352" s="463">
        <f>'Punten per wedstrijd'!O48*1.2</f>
        <v>731.8800000000017</v>
      </c>
      <c r="N352" s="463">
        <f>'Punten per wedstrijd'!O29</f>
        <v>448.79999999999927</v>
      </c>
      <c r="O352" s="312" t="s">
        <v>4531</v>
      </c>
      <c r="P352" s="319"/>
      <c r="Q352" s="323" t="s">
        <v>4303</v>
      </c>
      <c r="R352" s="316"/>
      <c r="S352" s="316"/>
      <c r="T352" s="316"/>
      <c r="U352" s="463">
        <f>'Punten per wedstrijd'!P7*1.2</f>
        <v>207</v>
      </c>
      <c r="V352" s="463">
        <f>'Punten per wedstrijd'!P48</f>
        <v>395.80000000000007</v>
      </c>
      <c r="W352" s="312" t="s">
        <v>4532</v>
      </c>
      <c r="X352" s="28"/>
    </row>
    <row r="353" spans="1:26" ht="15.75">
      <c r="A353" s="323" t="s">
        <v>4304</v>
      </c>
      <c r="B353" s="319"/>
      <c r="C353" s="319"/>
      <c r="D353" s="315"/>
      <c r="E353" s="463">
        <f>'Punten per wedstrijd'!N93*1.2</f>
        <v>363.47999999999848</v>
      </c>
      <c r="F353" s="463">
        <f>'Punten per wedstrijd'!N48</f>
        <v>401.80000000000109</v>
      </c>
      <c r="G353" s="312" t="s">
        <v>4530</v>
      </c>
      <c r="H353" s="319"/>
      <c r="I353" s="323" t="s">
        <v>4305</v>
      </c>
      <c r="J353" s="315"/>
      <c r="K353" s="316"/>
      <c r="L353" s="317"/>
      <c r="M353" s="463">
        <f>'Punten per wedstrijd'!O40*1.2</f>
        <v>568.19999999999993</v>
      </c>
      <c r="N353" s="463">
        <f>'Punten per wedstrijd'!O55</f>
        <v>287.00000000000182</v>
      </c>
      <c r="O353" s="312" t="s">
        <v>4531</v>
      </c>
      <c r="P353" s="319"/>
      <c r="Q353" s="323" t="s">
        <v>5044</v>
      </c>
      <c r="R353" s="316"/>
      <c r="S353" s="316"/>
      <c r="T353" s="316"/>
      <c r="U353" s="463">
        <f>'Punten per wedstrijd'!P62*1.2</f>
        <v>434.75999999999993</v>
      </c>
      <c r="V353" s="463">
        <f>'Punten per wedstrijd'!P71</f>
        <v>333.7</v>
      </c>
      <c r="W353" s="312" t="s">
        <v>4531</v>
      </c>
      <c r="X353" s="28"/>
    </row>
    <row r="354" spans="1:26" ht="15.75">
      <c r="A354" s="323" t="s">
        <v>4306</v>
      </c>
      <c r="B354" s="319"/>
      <c r="C354" s="319"/>
      <c r="D354" s="315"/>
      <c r="E354" s="463">
        <f>'Punten per wedstrijd'!N55*1.2</f>
        <v>628.44000000000085</v>
      </c>
      <c r="F354" s="463">
        <f>'Punten per wedstrijd'!N72</f>
        <v>139.80000000000018</v>
      </c>
      <c r="G354" s="312" t="s">
        <v>4531</v>
      </c>
      <c r="H354" s="319"/>
      <c r="I354" s="323" t="s">
        <v>5043</v>
      </c>
      <c r="J354" s="315"/>
      <c r="K354" s="316"/>
      <c r="L354" s="317"/>
      <c r="M354" s="463">
        <f>'Punten per wedstrijd'!O89*1.2</f>
        <v>308.27999999999844</v>
      </c>
      <c r="N354" s="463">
        <f>'Punten per wedstrijd'!O62</f>
        <v>314.19999999999891</v>
      </c>
      <c r="O354" s="312" t="s">
        <v>4530</v>
      </c>
      <c r="P354" s="319"/>
      <c r="Q354" s="323" t="s">
        <v>4307</v>
      </c>
      <c r="R354" s="316"/>
      <c r="S354" s="316"/>
      <c r="T354" s="316"/>
      <c r="U354" s="463">
        <f>'Punten per wedstrijd'!P29*1.2</f>
        <v>240.48</v>
      </c>
      <c r="V354" s="463">
        <f>'Punten per wedstrijd'!P72</f>
        <v>449.4</v>
      </c>
      <c r="W354" s="312" t="s">
        <v>4532</v>
      </c>
      <c r="X354" s="28"/>
    </row>
    <row r="355" spans="1:26" ht="15.75">
      <c r="A355" s="323" t="s">
        <v>5038</v>
      </c>
      <c r="B355" s="319"/>
      <c r="C355" s="319"/>
      <c r="D355" s="315"/>
      <c r="E355" s="463">
        <f>'Punten per wedstrijd'!N71*1.2</f>
        <v>742.07999999999731</v>
      </c>
      <c r="F355" s="463">
        <f>'Punten per wedstrijd'!N89</f>
        <v>379.29999999999836</v>
      </c>
      <c r="G355" s="312" t="s">
        <v>4531</v>
      </c>
      <c r="H355" s="315"/>
      <c r="I355" s="323" t="s">
        <v>4308</v>
      </c>
      <c r="J355" s="315"/>
      <c r="K355" s="316"/>
      <c r="L355" s="317"/>
      <c r="M355" s="463">
        <f>'Punten per wedstrijd'!O72*1.2</f>
        <v>448.79999999999887</v>
      </c>
      <c r="N355" s="463">
        <f>'Punten per wedstrijd'!O93</f>
        <v>458.5</v>
      </c>
      <c r="O355" s="312" t="s">
        <v>4530</v>
      </c>
      <c r="P355" s="316"/>
      <c r="Q355" s="323" t="s">
        <v>4309</v>
      </c>
      <c r="R355" s="316"/>
      <c r="S355" s="316"/>
      <c r="T355" s="316"/>
      <c r="U355" s="463">
        <f>'Punten per wedstrijd'!P55*1.2</f>
        <v>247.68</v>
      </c>
      <c r="V355" s="463">
        <f>'Punten per wedstrijd'!P89</f>
        <v>394.8</v>
      </c>
      <c r="W355" s="312" t="s">
        <v>4532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31" t="s">
        <v>3454</v>
      </c>
      <c r="E358" s="431" t="s">
        <v>3455</v>
      </c>
      <c r="F358" s="431" t="s">
        <v>843</v>
      </c>
      <c r="G358" s="431" t="s">
        <v>2523</v>
      </c>
      <c r="H358" s="431" t="s">
        <v>2192</v>
      </c>
      <c r="I358" s="431" t="s">
        <v>2194</v>
      </c>
      <c r="J358" s="431" t="s">
        <v>2193</v>
      </c>
      <c r="K358" s="431" t="s">
        <v>2195</v>
      </c>
      <c r="L358" s="431" t="s">
        <v>2196</v>
      </c>
      <c r="M358" s="431" t="s">
        <v>2197</v>
      </c>
      <c r="N358" s="431" t="s">
        <v>2198</v>
      </c>
      <c r="O358" s="431" t="s">
        <v>2199</v>
      </c>
      <c r="P358" s="431" t="s">
        <v>2200</v>
      </c>
      <c r="Q358" s="431" t="s">
        <v>2201</v>
      </c>
      <c r="R358" s="431" t="s">
        <v>2202</v>
      </c>
      <c r="S358" s="431" t="s">
        <v>2179</v>
      </c>
      <c r="T358" s="431" t="s">
        <v>2203</v>
      </c>
      <c r="U358" s="431" t="s">
        <v>2204</v>
      </c>
      <c r="V358" s="202" t="s">
        <v>40</v>
      </c>
      <c r="W358" s="28"/>
      <c r="X358" s="28"/>
      <c r="Y358" s="28"/>
      <c r="Z358" s="28"/>
    </row>
    <row r="359" spans="1:26" ht="15.75">
      <c r="A359" s="506" t="s">
        <v>2266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93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6" t="s">
        <v>3585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93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04" t="s">
        <v>3587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93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14" t="s">
        <v>2240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94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3586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93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2248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93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05" t="s">
        <v>2298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93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2294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93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2280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93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2307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93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4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4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2162</v>
      </c>
      <c r="B373" s="325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431"/>
      <c r="P373" s="431"/>
      <c r="Q373" s="431"/>
      <c r="R373" s="431"/>
      <c r="S373" s="431"/>
      <c r="T373" s="431"/>
      <c r="U373" s="431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9"/>
      <c r="C375" s="439"/>
      <c r="D375" s="440"/>
      <c r="E375" s="440"/>
      <c r="F375" s="440"/>
      <c r="G375" s="317" t="s">
        <v>150</v>
      </c>
      <c r="H375" s="439"/>
      <c r="I375" s="318" t="s">
        <v>184</v>
      </c>
      <c r="J375" s="440"/>
      <c r="K375" s="439"/>
      <c r="L375" s="317"/>
      <c r="M375" s="439"/>
      <c r="N375" s="439"/>
      <c r="O375" s="317" t="s">
        <v>150</v>
      </c>
      <c r="P375" s="439"/>
      <c r="Q375" s="318" t="s">
        <v>843</v>
      </c>
      <c r="R375" s="439"/>
      <c r="S375" s="439"/>
      <c r="T375" s="439"/>
      <c r="U375" s="439"/>
      <c r="V375" s="439"/>
      <c r="W375" s="317" t="s">
        <v>150</v>
      </c>
    </row>
    <row r="376" spans="1:26" ht="15.75">
      <c r="A376" s="323" t="s">
        <v>2232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4530</v>
      </c>
      <c r="H376" s="319"/>
      <c r="I376" s="323" t="s">
        <v>3803</v>
      </c>
      <c r="J376" s="315"/>
      <c r="K376" s="316"/>
      <c r="L376" s="317"/>
      <c r="M376" s="463">
        <f>'Punten per wedstrijd'!E13*1.2</f>
        <v>288.83999999999992</v>
      </c>
      <c r="N376" s="463">
        <f>'Punten per wedstrijd'!E6</f>
        <v>83.300000000000068</v>
      </c>
      <c r="O376" s="312" t="s">
        <v>4531</v>
      </c>
      <c r="P376" s="319"/>
      <c r="Q376" s="323" t="s">
        <v>2228</v>
      </c>
      <c r="R376" s="316"/>
      <c r="S376" s="316"/>
      <c r="T376" s="316"/>
      <c r="U376" s="463">
        <f>'Punten per wedstrijd'!F110*1.2</f>
        <v>612.48000000000093</v>
      </c>
      <c r="V376" s="463">
        <f>'Punten per wedstrijd'!F199</f>
        <v>412.89999999999918</v>
      </c>
      <c r="W376" s="312" t="s">
        <v>4531</v>
      </c>
    </row>
    <row r="377" spans="1:26" ht="15.75">
      <c r="A377" s="323" t="s">
        <v>3628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4533</v>
      </c>
      <c r="H377" s="319"/>
      <c r="I377" s="323" t="s">
        <v>4499</v>
      </c>
      <c r="J377" s="315"/>
      <c r="K377" s="316"/>
      <c r="L377" s="317"/>
      <c r="M377" s="463">
        <f>'Punten per wedstrijd'!E49*1.2</f>
        <v>309.96000000000009</v>
      </c>
      <c r="N377" s="463">
        <f>'Punten per wedstrijd'!E98</f>
        <v>230.80000000000007</v>
      </c>
      <c r="O377" s="312" t="s">
        <v>4531</v>
      </c>
      <c r="P377" s="319"/>
      <c r="Q377" s="323" t="s">
        <v>4500</v>
      </c>
      <c r="R377" s="316"/>
      <c r="S377" s="316"/>
      <c r="T377" s="316"/>
      <c r="U377" s="463">
        <f>'Punten per wedstrijd'!F114*1.2</f>
        <v>378.59999999999945</v>
      </c>
      <c r="V377" s="463">
        <f>'Punten per wedstrijd'!F153</f>
        <v>663.79999999999927</v>
      </c>
      <c r="W377" s="312" t="s">
        <v>4532</v>
      </c>
    </row>
    <row r="378" spans="1:26" ht="15.75">
      <c r="A378" s="323" t="s">
        <v>3629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4531</v>
      </c>
      <c r="H378" s="319"/>
      <c r="I378" s="323" t="s">
        <v>3804</v>
      </c>
      <c r="J378" s="315"/>
      <c r="K378" s="316"/>
      <c r="L378" s="317"/>
      <c r="M378" s="463">
        <f>'Punten per wedstrijd'!E74*1.2</f>
        <v>479.40000000000009</v>
      </c>
      <c r="N378" s="463">
        <f>'Punten per wedstrijd'!E25</f>
        <v>143.39999999999998</v>
      </c>
      <c r="O378" s="312" t="s">
        <v>4531</v>
      </c>
      <c r="P378" s="319"/>
      <c r="Q378" s="323" t="s">
        <v>2297</v>
      </c>
      <c r="R378" s="316"/>
      <c r="S378" s="316"/>
      <c r="T378" s="316"/>
      <c r="U378" s="463">
        <f>'Punten per wedstrijd'!F125*1.2</f>
        <v>566.87999999999897</v>
      </c>
      <c r="V378" s="463">
        <f>'Punten per wedstrijd'!F117</f>
        <v>445.90000000000009</v>
      </c>
      <c r="W378" s="312" t="s">
        <v>4531</v>
      </c>
    </row>
    <row r="379" spans="1:26" ht="15.75">
      <c r="A379" s="323" t="s">
        <v>4501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4531</v>
      </c>
      <c r="H379" s="319"/>
      <c r="I379" s="323" t="s">
        <v>3805</v>
      </c>
      <c r="J379" s="315"/>
      <c r="K379" s="316"/>
      <c r="L379" s="317"/>
      <c r="M379" s="463">
        <f>'Punten per wedstrijd'!E88*1.2</f>
        <v>186.4800000000001</v>
      </c>
      <c r="N379" s="463">
        <f>'Punten per wedstrijd'!E21</f>
        <v>207.10000000000002</v>
      </c>
      <c r="O379" s="312" t="s">
        <v>4530</v>
      </c>
      <c r="P379" s="319"/>
      <c r="Q379" s="323" t="s">
        <v>2233</v>
      </c>
      <c r="R379" s="316"/>
      <c r="S379" s="316"/>
      <c r="T379" s="316"/>
      <c r="U379" s="463">
        <f>'Punten per wedstrijd'!F192*1.2</f>
        <v>595.43999999999926</v>
      </c>
      <c r="V379" s="463">
        <f>'Punten per wedstrijd'!F178</f>
        <v>727</v>
      </c>
      <c r="W379" s="312" t="s">
        <v>4530</v>
      </c>
    </row>
    <row r="380" spans="1:26" ht="15.75">
      <c r="A380" s="323" t="s">
        <v>3630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4530</v>
      </c>
      <c r="H380" s="319"/>
      <c r="I380" s="323" t="s">
        <v>3806</v>
      </c>
      <c r="J380" s="315"/>
      <c r="K380" s="316"/>
      <c r="L380" s="317"/>
      <c r="M380" s="463">
        <f>'Punten per wedstrijd'!E95*1.2</f>
        <v>289.80000000000024</v>
      </c>
      <c r="N380" s="463">
        <f>'Punten per wedstrijd'!E10</f>
        <v>109.9000000000002</v>
      </c>
      <c r="O380" s="312" t="s">
        <v>4531</v>
      </c>
      <c r="P380" s="319"/>
      <c r="Q380" s="323" t="s">
        <v>3807</v>
      </c>
      <c r="R380" s="316"/>
      <c r="S380" s="316"/>
      <c r="T380" s="316"/>
      <c r="U380" s="463">
        <f>'Punten per wedstrijd'!F202*1.2</f>
        <v>594.95999999999992</v>
      </c>
      <c r="V380" s="463">
        <f>'Punten per wedstrijd'!F129</f>
        <v>630.19999999999982</v>
      </c>
      <c r="W380" s="312" t="s">
        <v>4530</v>
      </c>
    </row>
    <row r="381" spans="1:26" ht="15.75">
      <c r="A381" s="322"/>
      <c r="B381" s="319"/>
      <c r="C381" s="319"/>
      <c r="D381" s="315"/>
      <c r="E381" s="463"/>
      <c r="F381" s="463"/>
      <c r="G381" s="312"/>
      <c r="H381" s="319"/>
      <c r="I381" s="319"/>
      <c r="J381" s="315"/>
      <c r="K381" s="316"/>
      <c r="L381" s="317"/>
      <c r="M381" s="490"/>
      <c r="N381" s="490"/>
      <c r="O381" s="313"/>
      <c r="P381" s="319"/>
      <c r="Q381" s="315"/>
      <c r="R381" s="316"/>
      <c r="S381" s="316"/>
      <c r="T381" s="316"/>
      <c r="U381" s="490"/>
      <c r="V381" s="490"/>
      <c r="W381" s="313"/>
    </row>
    <row r="382" spans="1:26" s="39" customFormat="1" ht="15.75">
      <c r="A382" s="318" t="s">
        <v>2205</v>
      </c>
      <c r="B382" s="439"/>
      <c r="C382" s="439"/>
      <c r="D382" s="440"/>
      <c r="E382" s="463"/>
      <c r="F382" s="463"/>
      <c r="G382" s="442" t="s">
        <v>150</v>
      </c>
      <c r="H382" s="439"/>
      <c r="I382" s="318" t="s">
        <v>186</v>
      </c>
      <c r="J382" s="440"/>
      <c r="K382" s="439"/>
      <c r="L382" s="317"/>
      <c r="M382" s="490"/>
      <c r="N382" s="490"/>
      <c r="O382" s="442" t="s">
        <v>150</v>
      </c>
      <c r="P382" s="439"/>
      <c r="Q382" s="318" t="s">
        <v>175</v>
      </c>
      <c r="R382" s="439"/>
      <c r="S382" s="439"/>
      <c r="T382" s="439"/>
      <c r="U382" s="490"/>
      <c r="V382" s="490"/>
      <c r="W382" s="442" t="s">
        <v>150</v>
      </c>
    </row>
    <row r="383" spans="1:26" ht="15.75">
      <c r="A383" s="323" t="s">
        <v>3808</v>
      </c>
      <c r="B383" s="319"/>
      <c r="C383" s="319"/>
      <c r="D383" s="315"/>
      <c r="E383" s="463">
        <f>'Punten per wedstrijd'!F13*1.2</f>
        <v>120.48000000000064</v>
      </c>
      <c r="F383" s="463">
        <f>'Punten per wedstrijd'!F88</f>
        <v>222.79999999999973</v>
      </c>
      <c r="G383" s="312" t="s">
        <v>4532</v>
      </c>
      <c r="H383" s="319"/>
      <c r="I383" s="323" t="s">
        <v>3812</v>
      </c>
      <c r="J383" s="315"/>
      <c r="K383" s="316"/>
      <c r="L383" s="317"/>
      <c r="M383" s="463">
        <f>'Punten per wedstrijd'!G6*1.2</f>
        <v>140.52000000000044</v>
      </c>
      <c r="N383" s="463">
        <f>'Punten per wedstrijd'!G25</f>
        <v>389.69999999999936</v>
      </c>
      <c r="O383" s="312" t="s">
        <v>4532</v>
      </c>
      <c r="P383" s="319"/>
      <c r="Q383" s="323" t="s">
        <v>3815</v>
      </c>
      <c r="R383" s="316"/>
      <c r="S383" s="316"/>
      <c r="T383" s="316"/>
      <c r="U383" s="463">
        <f>'Punten per wedstrijd'!G129*1.2</f>
        <v>941.75999999999965</v>
      </c>
      <c r="V383" s="463">
        <f>'Punten per wedstrijd'!G125</f>
        <v>741.59999999999854</v>
      </c>
      <c r="W383" s="312" t="s">
        <v>4531</v>
      </c>
    </row>
    <row r="384" spans="1:26" ht="15.75">
      <c r="A384" s="323" t="s">
        <v>3809</v>
      </c>
      <c r="B384" s="319"/>
      <c r="C384" s="319"/>
      <c r="D384" s="315"/>
      <c r="E384" s="463">
        <f>'Punten per wedstrijd'!F25*1.2</f>
        <v>266.0400000000003</v>
      </c>
      <c r="F384" s="463">
        <f>'Punten per wedstrijd'!F10</f>
        <v>239.69999999999982</v>
      </c>
      <c r="G384" s="312" t="s">
        <v>4533</v>
      </c>
      <c r="H384" s="319"/>
      <c r="I384" s="323" t="s">
        <v>3813</v>
      </c>
      <c r="J384" s="315"/>
      <c r="K384" s="316"/>
      <c r="L384" s="317"/>
      <c r="M384" s="463">
        <f>'Punten per wedstrijd'!G10*1.2</f>
        <v>352.79999999999944</v>
      </c>
      <c r="N384" s="463">
        <f>'Punten per wedstrijd'!G98</f>
        <v>383.10000000000036</v>
      </c>
      <c r="O384" s="312" t="s">
        <v>4530</v>
      </c>
      <c r="P384" s="319"/>
      <c r="Q384" s="323" t="s">
        <v>4502</v>
      </c>
      <c r="R384" s="316"/>
      <c r="S384" s="316"/>
      <c r="T384" s="316"/>
      <c r="U384" s="463">
        <f>'Punten per wedstrijd'!G153*1.2</f>
        <v>1088.2799999999995</v>
      </c>
      <c r="V384" s="463">
        <f>'Punten per wedstrijd'!G192</f>
        <v>942.49999999999955</v>
      </c>
      <c r="W384" s="312" t="s">
        <v>4533</v>
      </c>
    </row>
    <row r="385" spans="1:24" ht="15.75">
      <c r="A385" s="323" t="s">
        <v>4503</v>
      </c>
      <c r="B385" s="319"/>
      <c r="C385" s="319"/>
      <c r="D385" s="315"/>
      <c r="E385" s="463">
        <f>'Punten per wedstrijd'!F49*1.2</f>
        <v>464.39999999999941</v>
      </c>
      <c r="F385" s="463">
        <f>'Punten per wedstrijd'!F6</f>
        <v>52.000000000000682</v>
      </c>
      <c r="G385" s="312" t="s">
        <v>4531</v>
      </c>
      <c r="H385" s="319"/>
      <c r="I385" s="323" t="s">
        <v>3814</v>
      </c>
      <c r="J385" s="315"/>
      <c r="K385" s="316"/>
      <c r="L385" s="317"/>
      <c r="M385" s="463">
        <f>'Punten per wedstrijd'!G13*1.2</f>
        <v>345.84000000000032</v>
      </c>
      <c r="N385" s="463">
        <f>'Punten per wedstrijd'!G74</f>
        <v>391.69999999999982</v>
      </c>
      <c r="O385" s="312" t="s">
        <v>4530</v>
      </c>
      <c r="P385" s="319"/>
      <c r="Q385" s="323" t="s">
        <v>3816</v>
      </c>
      <c r="R385" s="316"/>
      <c r="S385" s="316"/>
      <c r="T385" s="316"/>
      <c r="U385" s="463">
        <f>'Punten per wedstrijd'!G178*1.2</f>
        <v>1118.6399999999992</v>
      </c>
      <c r="V385" s="463">
        <f>'Punten per wedstrijd'!G114</f>
        <v>1043.5000000000005</v>
      </c>
      <c r="W385" s="312" t="s">
        <v>4533</v>
      </c>
    </row>
    <row r="386" spans="1:24" ht="15.75">
      <c r="A386" s="323" t="s">
        <v>3810</v>
      </c>
      <c r="B386" s="319"/>
      <c r="C386" s="319"/>
      <c r="D386" s="315"/>
      <c r="E386" s="463">
        <f>'Punten per wedstrijd'!F74*1.2</f>
        <v>196.79999999999998</v>
      </c>
      <c r="F386" s="463">
        <f>'Punten per wedstrijd'!F98</f>
        <v>89.999999999999545</v>
      </c>
      <c r="G386" s="312" t="s">
        <v>4531</v>
      </c>
      <c r="H386" s="319"/>
      <c r="I386" s="323" t="s">
        <v>4504</v>
      </c>
      <c r="J386" s="315"/>
      <c r="K386" s="316"/>
      <c r="L386" s="317"/>
      <c r="M386" s="463">
        <f>'Punten per wedstrijd'!G21*1.2</f>
        <v>240.479999999999</v>
      </c>
      <c r="N386" s="463">
        <f>'Punten per wedstrijd'!G49</f>
        <v>193.49999999999955</v>
      </c>
      <c r="O386" s="312" t="s">
        <v>4533</v>
      </c>
      <c r="P386" s="319"/>
      <c r="Q386" s="323" t="s">
        <v>3817</v>
      </c>
      <c r="R386" s="316"/>
      <c r="S386" s="316"/>
      <c r="T386" s="316"/>
      <c r="U386" s="463">
        <f>'Punten per wedstrijd'!G199*1.2</f>
        <v>1065.1199999999983</v>
      </c>
      <c r="V386" s="463">
        <f>'Punten per wedstrijd'!G117</f>
        <v>837.59999999999991</v>
      </c>
      <c r="W386" s="312" t="s">
        <v>4531</v>
      </c>
    </row>
    <row r="387" spans="1:24" ht="15.75">
      <c r="A387" s="323" t="s">
        <v>3811</v>
      </c>
      <c r="B387" s="319"/>
      <c r="C387" s="319"/>
      <c r="D387" s="315"/>
      <c r="E387" s="463">
        <f>'Punten per wedstrijd'!F95*1.2</f>
        <v>179.16000000000048</v>
      </c>
      <c r="F387" s="463">
        <f>'Punten per wedstrijd'!F21</f>
        <v>330.00000000000023</v>
      </c>
      <c r="G387" s="312" t="s">
        <v>4532</v>
      </c>
      <c r="H387" s="319"/>
      <c r="I387" s="323" t="s">
        <v>2235</v>
      </c>
      <c r="J387" s="315"/>
      <c r="K387" s="316"/>
      <c r="L387" s="317"/>
      <c r="M387" s="463">
        <f>'Punten per wedstrijd'!G88*1.2</f>
        <v>339.23999999999921</v>
      </c>
      <c r="N387" s="463">
        <f>'Punten per wedstrijd'!G95</f>
        <v>303.29999999999927</v>
      </c>
      <c r="O387" s="312" t="s">
        <v>4533</v>
      </c>
      <c r="P387" s="319"/>
      <c r="Q387" s="323" t="s">
        <v>3818</v>
      </c>
      <c r="R387" s="316"/>
      <c r="S387" s="316"/>
      <c r="T387" s="316"/>
      <c r="U387" s="463">
        <f>'Punten per wedstrijd'!G202*1.2</f>
        <v>1119.7199999999993</v>
      </c>
      <c r="V387" s="463">
        <f>'Punten per wedstrijd'!G110</f>
        <v>666.99999999999955</v>
      </c>
      <c r="W387" s="312" t="s">
        <v>4531</v>
      </c>
    </row>
    <row r="388" spans="1:24" ht="15.75">
      <c r="A388" s="322"/>
      <c r="B388" s="319"/>
      <c r="C388" s="319"/>
      <c r="D388" s="315"/>
      <c r="E388" s="463"/>
      <c r="F388" s="463"/>
      <c r="G388" s="310"/>
      <c r="H388" s="319"/>
      <c r="I388" s="315"/>
      <c r="J388" s="315"/>
      <c r="K388" s="316"/>
      <c r="L388" s="317"/>
      <c r="M388" s="490"/>
      <c r="N388" s="490"/>
      <c r="O388" s="313"/>
      <c r="P388" s="319"/>
      <c r="Q388" s="316"/>
      <c r="R388" s="316"/>
      <c r="S388" s="316"/>
      <c r="T388" s="316"/>
      <c r="U388" s="490"/>
      <c r="V388" s="490"/>
      <c r="W388" s="313"/>
    </row>
    <row r="389" spans="1:24" s="39" customFormat="1" ht="15.75">
      <c r="A389" s="318" t="s">
        <v>187</v>
      </c>
      <c r="B389" s="439"/>
      <c r="C389" s="439"/>
      <c r="D389" s="440"/>
      <c r="E389" s="463"/>
      <c r="F389" s="463"/>
      <c r="G389" s="442" t="s">
        <v>150</v>
      </c>
      <c r="H389" s="439"/>
      <c r="I389" s="318" t="s">
        <v>188</v>
      </c>
      <c r="J389" s="440"/>
      <c r="K389" s="439"/>
      <c r="L389" s="317"/>
      <c r="M389" s="490"/>
      <c r="N389" s="490"/>
      <c r="O389" s="442" t="s">
        <v>150</v>
      </c>
      <c r="P389" s="439"/>
      <c r="Q389" s="318" t="s">
        <v>2206</v>
      </c>
      <c r="R389" s="439"/>
      <c r="S389" s="439"/>
      <c r="T389" s="439"/>
      <c r="U389" s="490"/>
      <c r="V389" s="490"/>
      <c r="W389" s="442" t="s">
        <v>150</v>
      </c>
    </row>
    <row r="390" spans="1:24" ht="15.75">
      <c r="A390" s="323" t="s">
        <v>3819</v>
      </c>
      <c r="B390" s="319"/>
      <c r="C390" s="319"/>
      <c r="D390" s="315"/>
      <c r="E390" s="463">
        <f>'Punten per wedstrijd'!H110*1.2</f>
        <v>707.75999999999908</v>
      </c>
      <c r="F390" s="463">
        <f>'Punten per wedstrijd'!H114</f>
        <v>697.99999999999864</v>
      </c>
      <c r="G390" s="312" t="s">
        <v>4533</v>
      </c>
      <c r="H390" s="319"/>
      <c r="I390" s="323" t="s">
        <v>2236</v>
      </c>
      <c r="J390" s="315"/>
      <c r="K390" s="316"/>
      <c r="L390" s="317"/>
      <c r="M390" s="463">
        <f>'Punten per wedstrijd'!H6*1.2</f>
        <v>676.6799999999995</v>
      </c>
      <c r="N390" s="463">
        <f>'Punten per wedstrijd'!H74</f>
        <v>585.99999999999818</v>
      </c>
      <c r="O390" s="312" t="s">
        <v>4533</v>
      </c>
      <c r="P390" s="319"/>
      <c r="Q390" s="323" t="s">
        <v>3825</v>
      </c>
      <c r="R390" s="316"/>
      <c r="S390" s="316"/>
      <c r="T390" s="316"/>
      <c r="U390" s="463">
        <f>'Punten per wedstrijd'!I117*1.2</f>
        <v>1012.0800000000017</v>
      </c>
      <c r="V390" s="463">
        <f>'Punten per wedstrijd'!I202</f>
        <v>779.50000000000182</v>
      </c>
      <c r="W390" s="312" t="s">
        <v>4531</v>
      </c>
    </row>
    <row r="391" spans="1:24" ht="15.75">
      <c r="A391" s="323" t="s">
        <v>4505</v>
      </c>
      <c r="B391" s="319"/>
      <c r="C391" s="319"/>
      <c r="D391" s="315"/>
      <c r="E391" s="463">
        <f>'Punten per wedstrijd'!H117*1.2</f>
        <v>1127.7600000000002</v>
      </c>
      <c r="F391" s="463">
        <f>'Punten per wedstrijd'!H153</f>
        <v>452.89999999999964</v>
      </c>
      <c r="G391" s="312" t="s">
        <v>4531</v>
      </c>
      <c r="H391" s="319"/>
      <c r="I391" s="323" t="s">
        <v>3822</v>
      </c>
      <c r="J391" s="315"/>
      <c r="K391" s="316"/>
      <c r="L391" s="317"/>
      <c r="M391" s="463">
        <f>'Punten per wedstrijd'!H10*1.2</f>
        <v>793.19999999999777</v>
      </c>
      <c r="N391" s="463">
        <f>'Punten per wedstrijd'!H21</f>
        <v>608.30000000000018</v>
      </c>
      <c r="O391" s="312" t="s">
        <v>4531</v>
      </c>
      <c r="P391" s="319"/>
      <c r="Q391" s="323" t="s">
        <v>3826</v>
      </c>
      <c r="R391" s="316"/>
      <c r="S391" s="316"/>
      <c r="T391" s="316"/>
      <c r="U391" s="463">
        <f>'Punten per wedstrijd'!I125*1.2</f>
        <v>760.55999999999915</v>
      </c>
      <c r="V391" s="463">
        <f>'Punten per wedstrijd'!I110</f>
        <v>836.09999999999854</v>
      </c>
      <c r="W391" s="312" t="s">
        <v>4530</v>
      </c>
    </row>
    <row r="392" spans="1:24" ht="15.75">
      <c r="A392" s="323" t="s">
        <v>3820</v>
      </c>
      <c r="B392" s="319"/>
      <c r="C392" s="319"/>
      <c r="D392" s="315"/>
      <c r="E392" s="463">
        <f>'Punten per wedstrijd'!H125*1.2</f>
        <v>559.07999999999902</v>
      </c>
      <c r="F392" s="463">
        <f>'Punten per wedstrijd'!H202</f>
        <v>791.70000000000027</v>
      </c>
      <c r="G392" s="312" t="s">
        <v>4532</v>
      </c>
      <c r="H392" s="319"/>
      <c r="I392" s="323" t="s">
        <v>3823</v>
      </c>
      <c r="J392" s="315"/>
      <c r="K392" s="316"/>
      <c r="L392" s="317"/>
      <c r="M392" s="463">
        <f>'Punten per wedstrijd'!H25*1.2</f>
        <v>891.23999999999864</v>
      </c>
      <c r="N392" s="463">
        <f>'Punten per wedstrijd'!H13</f>
        <v>746.10000000000036</v>
      </c>
      <c r="O392" s="312" t="s">
        <v>4533</v>
      </c>
      <c r="P392" s="319"/>
      <c r="Q392" s="323" t="s">
        <v>4506</v>
      </c>
      <c r="R392" s="316"/>
      <c r="S392" s="316"/>
      <c r="T392" s="316"/>
      <c r="U392" s="463">
        <f>'Punten per wedstrijd'!I178*1.2</f>
        <v>761.76000000000022</v>
      </c>
      <c r="V392" s="463">
        <f>'Punten per wedstrijd'!I153</f>
        <v>576.59999999999764</v>
      </c>
      <c r="W392" s="312" t="s">
        <v>4531</v>
      </c>
    </row>
    <row r="393" spans="1:24" ht="15.75">
      <c r="A393" s="323" t="s">
        <v>3821</v>
      </c>
      <c r="B393" s="319"/>
      <c r="C393" s="319"/>
      <c r="D393" s="315"/>
      <c r="E393" s="463">
        <f>'Punten per wedstrijd'!H192*1.2</f>
        <v>862.55999999999472</v>
      </c>
      <c r="F393" s="463">
        <f>'Punten per wedstrijd'!H129</f>
        <v>931.699999999998</v>
      </c>
      <c r="G393" s="312" t="s">
        <v>4530</v>
      </c>
      <c r="H393" s="319"/>
      <c r="I393" s="323" t="s">
        <v>4507</v>
      </c>
      <c r="J393" s="315"/>
      <c r="K393" s="316"/>
      <c r="L393" s="317"/>
      <c r="M393" s="463">
        <f>'Punten per wedstrijd'!H49*1.2</f>
        <v>353.28000000000065</v>
      </c>
      <c r="N393" s="463">
        <f>'Punten per wedstrijd'!H95</f>
        <v>432.59999999999854</v>
      </c>
      <c r="O393" s="312" t="s">
        <v>4530</v>
      </c>
      <c r="P393" s="319"/>
      <c r="Q393" s="323" t="s">
        <v>3827</v>
      </c>
      <c r="R393" s="316"/>
      <c r="S393" s="316"/>
      <c r="T393" s="316"/>
      <c r="U393" s="463">
        <f>'Punten per wedstrijd'!I192*1.2</f>
        <v>1253.2199999999982</v>
      </c>
      <c r="V393" s="463">
        <f>'Punten per wedstrijd'!I114</f>
        <v>1085.3999999999978</v>
      </c>
      <c r="W393" s="312" t="s">
        <v>4533</v>
      </c>
    </row>
    <row r="394" spans="1:24" ht="15.75">
      <c r="A394" s="323" t="s">
        <v>2237</v>
      </c>
      <c r="B394" s="319"/>
      <c r="C394" s="319"/>
      <c r="D394" s="315"/>
      <c r="E394" s="463">
        <f>'Punten per wedstrijd'!H199*1.2</f>
        <v>654.35999999999797</v>
      </c>
      <c r="F394" s="463">
        <f>'Punten per wedstrijd'!H178</f>
        <v>514.49999999999818</v>
      </c>
      <c r="G394" s="312" t="s">
        <v>4531</v>
      </c>
      <c r="H394" s="315"/>
      <c r="I394" s="323" t="s">
        <v>3824</v>
      </c>
      <c r="J394" s="315"/>
      <c r="K394" s="316"/>
      <c r="L394" s="317"/>
      <c r="M394" s="463">
        <f>'Punten per wedstrijd'!H98*1.2</f>
        <v>755.94000000000085</v>
      </c>
      <c r="N394" s="463">
        <f>'Punten per wedstrijd'!H88</f>
        <v>525.99999999999727</v>
      </c>
      <c r="O394" s="312" t="s">
        <v>4531</v>
      </c>
      <c r="P394" s="316"/>
      <c r="Q394" s="323" t="s">
        <v>3828</v>
      </c>
      <c r="R394" s="316"/>
      <c r="S394" s="316"/>
      <c r="T394" s="316"/>
      <c r="U394" s="463">
        <f>'Punten per wedstrijd'!I199*1.2</f>
        <v>878.39999999999884</v>
      </c>
      <c r="V394" s="463">
        <f>'Punten per wedstrijd'!I129</f>
        <v>1004.4999999999991</v>
      </c>
      <c r="W394" s="312" t="s">
        <v>4530</v>
      </c>
      <c r="X394" s="28"/>
    </row>
    <row r="395" spans="1:24" ht="15.75">
      <c r="A395" s="321"/>
      <c r="B395" s="319"/>
      <c r="C395" s="319"/>
      <c r="D395" s="315"/>
      <c r="E395" s="463"/>
      <c r="F395" s="463"/>
      <c r="G395" s="310"/>
      <c r="H395" s="315"/>
      <c r="I395" s="314"/>
      <c r="J395" s="315"/>
      <c r="K395" s="316"/>
      <c r="L395" s="317"/>
      <c r="M395" s="490"/>
      <c r="N395" s="490"/>
      <c r="O395" s="313"/>
      <c r="P395" s="316"/>
      <c r="Q395" s="314"/>
      <c r="R395" s="316"/>
      <c r="S395" s="316"/>
      <c r="T395" s="316"/>
      <c r="U395" s="490"/>
      <c r="V395" s="490"/>
      <c r="W395" s="313"/>
      <c r="X395" s="28"/>
    </row>
    <row r="396" spans="1:24" s="39" customFormat="1" ht="15.75">
      <c r="A396" s="318" t="s">
        <v>2207</v>
      </c>
      <c r="B396" s="439"/>
      <c r="C396" s="439"/>
      <c r="D396" s="440"/>
      <c r="E396" s="463"/>
      <c r="F396" s="463"/>
      <c r="G396" s="442" t="s">
        <v>150</v>
      </c>
      <c r="H396" s="439"/>
      <c r="I396" s="318" t="s">
        <v>3527</v>
      </c>
      <c r="J396" s="440"/>
      <c r="K396" s="439"/>
      <c r="L396" s="317"/>
      <c r="M396" s="490"/>
      <c r="N396" s="490"/>
      <c r="O396" s="442" t="s">
        <v>150</v>
      </c>
      <c r="P396" s="439"/>
      <c r="Q396" s="318" t="s">
        <v>3528</v>
      </c>
      <c r="R396" s="439"/>
      <c r="S396" s="439"/>
      <c r="T396" s="439"/>
      <c r="U396" s="490"/>
      <c r="V396" s="490"/>
      <c r="W396" s="442" t="s">
        <v>150</v>
      </c>
    </row>
    <row r="397" spans="1:24" ht="15.75">
      <c r="A397" s="323" t="s">
        <v>2238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4531</v>
      </c>
      <c r="H397" s="319"/>
      <c r="I397" s="323" t="s">
        <v>4310</v>
      </c>
      <c r="J397" s="315"/>
      <c r="K397" s="316"/>
      <c r="L397" s="317"/>
      <c r="M397" s="463">
        <f>'Punten per wedstrijd'!J6*1.2</f>
        <v>635.88000000000011</v>
      </c>
      <c r="N397" s="463">
        <f>'Punten per wedstrijd'!J13</f>
        <v>723.2</v>
      </c>
      <c r="O397" s="312" t="s">
        <v>4530</v>
      </c>
      <c r="P397" s="319"/>
      <c r="Q397" s="323" t="s">
        <v>2234</v>
      </c>
      <c r="R397" s="316"/>
      <c r="S397" s="316"/>
      <c r="T397" s="316"/>
      <c r="U397" s="463">
        <f>'Punten per wedstrijd'!K95*1.2</f>
        <v>376.2</v>
      </c>
      <c r="V397" s="463">
        <f>'Punten per wedstrijd'!K6</f>
        <v>172</v>
      </c>
      <c r="W397" s="312" t="s">
        <v>4531</v>
      </c>
      <c r="X397" s="28"/>
    </row>
    <row r="398" spans="1:24" ht="15.75">
      <c r="A398" s="323" t="s">
        <v>4311</v>
      </c>
      <c r="E398" s="109">
        <f>'Punten per wedstrijd'!I13*1.2</f>
        <v>109.2</v>
      </c>
      <c r="F398" s="109">
        <f>'Punten per wedstrijd'!I10</f>
        <v>49</v>
      </c>
      <c r="G398" s="312" t="s">
        <v>4531</v>
      </c>
      <c r="H398" s="319"/>
      <c r="I398" s="323" t="s">
        <v>4508</v>
      </c>
      <c r="J398" s="315"/>
      <c r="K398" s="316"/>
      <c r="L398" s="317"/>
      <c r="M398" s="463">
        <f>'Punten per wedstrijd'!J98*1.2</f>
        <v>652.38</v>
      </c>
      <c r="N398" s="463">
        <f>'Punten per wedstrijd'!J49</f>
        <v>389.8</v>
      </c>
      <c r="O398" s="312" t="s">
        <v>4531</v>
      </c>
      <c r="P398" s="319"/>
      <c r="Q398" s="323" t="s">
        <v>4509</v>
      </c>
      <c r="R398" s="316"/>
      <c r="S398" s="316"/>
      <c r="T398" s="316"/>
      <c r="U398" s="463">
        <f>'Punten per wedstrijd'!K49*1.2</f>
        <v>276.35999999999996</v>
      </c>
      <c r="V398" s="463">
        <f>'Punten per wedstrijd'!K10</f>
        <v>140</v>
      </c>
      <c r="W398" s="312" t="s">
        <v>4531</v>
      </c>
      <c r="X398" s="28"/>
    </row>
    <row r="399" spans="1:24" ht="15.75">
      <c r="A399" s="323" t="s">
        <v>4312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4532</v>
      </c>
      <c r="H399" s="319"/>
      <c r="I399" s="323" t="s">
        <v>4313</v>
      </c>
      <c r="J399" s="315"/>
      <c r="K399" s="316"/>
      <c r="L399" s="317"/>
      <c r="M399" s="463">
        <f>'Punten per wedstrijd'!J25*1.2</f>
        <v>622.79999999999995</v>
      </c>
      <c r="N399" s="463">
        <f>'Punten per wedstrijd'!J74</f>
        <v>500.40000000000003</v>
      </c>
      <c r="O399" s="312" t="s">
        <v>4533</v>
      </c>
      <c r="P399" s="319"/>
      <c r="Q399" s="323" t="s">
        <v>2302</v>
      </c>
      <c r="R399" s="316"/>
      <c r="S399" s="316"/>
      <c r="T399" s="316"/>
      <c r="U399" s="463">
        <f>'Punten per wedstrijd'!K13*1.2</f>
        <v>375.84</v>
      </c>
      <c r="V399" s="463">
        <f>'Punten per wedstrijd'!K21</f>
        <v>364.3</v>
      </c>
      <c r="W399" s="312" t="s">
        <v>4533</v>
      </c>
      <c r="X399" s="28"/>
    </row>
    <row r="400" spans="1:24" ht="15.75">
      <c r="A400" s="323" t="s">
        <v>4510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4531</v>
      </c>
      <c r="H400" s="319"/>
      <c r="I400" s="323" t="s">
        <v>4314</v>
      </c>
      <c r="J400" s="315"/>
      <c r="K400" s="316"/>
      <c r="L400" s="317"/>
      <c r="M400" s="463">
        <f>'Punten per wedstrijd'!J21*1.2</f>
        <v>707.88</v>
      </c>
      <c r="N400" s="463">
        <f>'Punten per wedstrijd'!J88</f>
        <v>400</v>
      </c>
      <c r="O400" s="312" t="s">
        <v>4531</v>
      </c>
      <c r="P400" s="319"/>
      <c r="Q400" s="323" t="s">
        <v>2239</v>
      </c>
      <c r="R400" s="316"/>
      <c r="S400" s="316"/>
      <c r="T400" s="316"/>
      <c r="U400" s="463">
        <f>'Punten per wedstrijd'!K74*1.2</f>
        <v>343.67999999999995</v>
      </c>
      <c r="V400" s="463">
        <f>'Punten per wedstrijd'!K88</f>
        <v>203</v>
      </c>
      <c r="W400" s="312" t="s">
        <v>4531</v>
      </c>
      <c r="X400" s="28"/>
    </row>
    <row r="401" spans="1:24" ht="15.75">
      <c r="A401" s="323" t="s">
        <v>4315</v>
      </c>
      <c r="E401" s="109">
        <f>'Punten per wedstrijd'!I95*1.2</f>
        <v>403.2</v>
      </c>
      <c r="F401" s="109">
        <f>'Punten per wedstrijd'!I98</f>
        <v>97.5</v>
      </c>
      <c r="G401" s="312" t="s">
        <v>4531</v>
      </c>
      <c r="H401" s="319"/>
      <c r="I401" s="323" t="s">
        <v>4316</v>
      </c>
      <c r="J401" s="315"/>
      <c r="K401" s="316"/>
      <c r="L401" s="317"/>
      <c r="M401" s="463">
        <f>'Punten per wedstrijd'!J10*1.2</f>
        <v>604.32000000000005</v>
      </c>
      <c r="N401" s="463">
        <f>'Punten per wedstrijd'!J95</f>
        <v>464.3</v>
      </c>
      <c r="O401" s="312" t="s">
        <v>4531</v>
      </c>
      <c r="P401" s="319"/>
      <c r="Q401" s="323" t="s">
        <v>4317</v>
      </c>
      <c r="R401" s="316"/>
      <c r="S401" s="316"/>
      <c r="T401" s="316"/>
      <c r="U401" s="463">
        <f>'Punten per wedstrijd'!K25*1.2</f>
        <v>287.39999999999998</v>
      </c>
      <c r="V401" s="463">
        <f>'Punten per wedstrijd'!K98</f>
        <v>157.70000000000002</v>
      </c>
      <c r="W401" s="312" t="s">
        <v>4531</v>
      </c>
      <c r="X401" s="28"/>
    </row>
    <row r="402" spans="1:24" ht="15.75">
      <c r="A402" s="322"/>
      <c r="B402" s="319"/>
      <c r="C402" s="319"/>
      <c r="D402" s="315"/>
      <c r="E402" s="463"/>
      <c r="F402" s="463"/>
      <c r="G402" s="312"/>
      <c r="H402" s="319"/>
      <c r="I402" s="319"/>
      <c r="J402" s="315"/>
      <c r="K402" s="316"/>
      <c r="L402" s="317"/>
      <c r="M402" s="490"/>
      <c r="N402" s="490"/>
      <c r="O402" s="313"/>
      <c r="P402" s="319"/>
      <c r="Q402" s="315"/>
      <c r="R402" s="316"/>
      <c r="S402" s="316"/>
      <c r="T402" s="316"/>
      <c r="U402" s="490"/>
      <c r="V402" s="490"/>
      <c r="W402" s="313"/>
      <c r="X402" s="28"/>
    </row>
    <row r="403" spans="1:24" s="39" customFormat="1" ht="15.75">
      <c r="A403" s="318" t="s">
        <v>191</v>
      </c>
      <c r="B403" s="439"/>
      <c r="C403" s="439"/>
      <c r="D403" s="440"/>
      <c r="E403" s="463"/>
      <c r="F403" s="463"/>
      <c r="G403" s="442" t="s">
        <v>150</v>
      </c>
      <c r="H403" s="439"/>
      <c r="I403" s="318" t="s">
        <v>192</v>
      </c>
      <c r="J403" s="440"/>
      <c r="K403" s="439"/>
      <c r="L403" s="317"/>
      <c r="M403" s="490"/>
      <c r="N403" s="490"/>
      <c r="O403" s="442" t="s">
        <v>150</v>
      </c>
      <c r="P403" s="439"/>
      <c r="Q403" s="318" t="s">
        <v>195</v>
      </c>
      <c r="R403" s="439"/>
      <c r="S403" s="439"/>
      <c r="T403" s="439"/>
      <c r="U403" s="490"/>
      <c r="V403" s="490"/>
      <c r="W403" s="442" t="s">
        <v>150</v>
      </c>
    </row>
    <row r="404" spans="1:24" ht="15.75">
      <c r="A404" s="323" t="s">
        <v>4318</v>
      </c>
      <c r="B404" s="319"/>
      <c r="C404" s="319"/>
      <c r="D404" s="315"/>
      <c r="E404" s="463">
        <f>'Punten per wedstrijd'!L88*1.2</f>
        <v>234.6</v>
      </c>
      <c r="F404" s="463">
        <f>'Punten per wedstrijd'!L13</f>
        <v>145.5</v>
      </c>
      <c r="G404" s="312" t="s">
        <v>4531</v>
      </c>
      <c r="H404" s="319"/>
      <c r="I404" s="323" t="s">
        <v>4319</v>
      </c>
      <c r="J404" s="315"/>
      <c r="K404" s="316"/>
      <c r="L404" s="317"/>
      <c r="M404" s="463">
        <f>'Punten per wedstrijd'!M25*1.2</f>
        <v>489</v>
      </c>
      <c r="N404" s="463">
        <f>'Punten per wedstrijd'!M6</f>
        <v>427.49999999999909</v>
      </c>
      <c r="O404" s="312" t="s">
        <v>4533</v>
      </c>
      <c r="P404" s="319"/>
      <c r="Q404" s="323" t="s">
        <v>4320</v>
      </c>
      <c r="R404" s="316"/>
      <c r="S404" s="316"/>
      <c r="T404" s="316"/>
      <c r="U404" s="463">
        <f>'Punten per wedstrijd'!J125*1.2</f>
        <v>378.23999999999756</v>
      </c>
      <c r="V404" s="463">
        <f>'Punten per wedstrijd'!J129</f>
        <v>765.39999999999964</v>
      </c>
      <c r="W404" s="312" t="s">
        <v>4532</v>
      </c>
      <c r="X404" s="28"/>
    </row>
    <row r="405" spans="1:24" ht="15.75">
      <c r="A405" s="323" t="s">
        <v>4321</v>
      </c>
      <c r="B405" s="319"/>
      <c r="C405" s="319"/>
      <c r="D405" s="315"/>
      <c r="E405" s="463">
        <f>'Punten per wedstrijd'!L10*1.2</f>
        <v>126.6</v>
      </c>
      <c r="F405" s="463">
        <f>'Punten per wedstrijd'!L25</f>
        <v>102.60000000000001</v>
      </c>
      <c r="G405" s="312" t="s">
        <v>4533</v>
      </c>
      <c r="H405" s="319"/>
      <c r="I405" s="323" t="s">
        <v>4322</v>
      </c>
      <c r="J405" s="315"/>
      <c r="K405" s="316"/>
      <c r="L405" s="317"/>
      <c r="M405" s="463">
        <f>'Punten per wedstrijd'!M98*1.2</f>
        <v>630.23999999999978</v>
      </c>
      <c r="N405" s="463">
        <f>'Punten per wedstrijd'!M10</f>
        <v>504.99999999999909</v>
      </c>
      <c r="O405" s="312" t="s">
        <v>4533</v>
      </c>
      <c r="P405" s="319"/>
      <c r="Q405" s="323" t="s">
        <v>4511</v>
      </c>
      <c r="R405" s="316"/>
      <c r="S405" s="316"/>
      <c r="T405" s="316"/>
      <c r="U405" s="463">
        <f>'Punten per wedstrijd'!J192*1.2</f>
        <v>659.03999999999644</v>
      </c>
      <c r="V405" s="463">
        <f>'Punten per wedstrijd'!J153</f>
        <v>360.19999999999982</v>
      </c>
      <c r="W405" s="312" t="s">
        <v>4531</v>
      </c>
      <c r="X405" s="28"/>
    </row>
    <row r="406" spans="1:24" ht="15.75">
      <c r="A406" s="323" t="s">
        <v>4512</v>
      </c>
      <c r="B406" s="319"/>
      <c r="C406" s="319"/>
      <c r="D406" s="315"/>
      <c r="E406" s="463">
        <f>'Punten per wedstrijd'!L6*1.2</f>
        <v>0</v>
      </c>
      <c r="F406" s="463">
        <f>'Punten per wedstrijd'!L49</f>
        <v>238.7</v>
      </c>
      <c r="G406" s="312" t="s">
        <v>4532</v>
      </c>
      <c r="H406" s="319"/>
      <c r="I406" s="323" t="s">
        <v>4323</v>
      </c>
      <c r="J406" s="315"/>
      <c r="K406" s="316"/>
      <c r="L406" s="317"/>
      <c r="M406" s="463">
        <f>'Punten per wedstrijd'!M74*1.2</f>
        <v>688.8</v>
      </c>
      <c r="N406" s="463">
        <f>'Punten per wedstrijd'!M13</f>
        <v>685.30000000000109</v>
      </c>
      <c r="O406" s="312" t="s">
        <v>4533</v>
      </c>
      <c r="P406" s="319"/>
      <c r="Q406" s="323" t="s">
        <v>4324</v>
      </c>
      <c r="R406" s="316"/>
      <c r="S406" s="316"/>
      <c r="T406" s="316"/>
      <c r="U406" s="463">
        <f>'Punten per wedstrijd'!J114*1.2</f>
        <v>745.19999999999777</v>
      </c>
      <c r="V406" s="463">
        <f>'Punten per wedstrijd'!J178</f>
        <v>573.00000000000273</v>
      </c>
      <c r="W406" s="312" t="s">
        <v>4531</v>
      </c>
      <c r="X406" s="28"/>
    </row>
    <row r="407" spans="1:24" ht="15.75">
      <c r="A407" s="323" t="s">
        <v>4325</v>
      </c>
      <c r="B407" s="319"/>
      <c r="C407" s="319"/>
      <c r="D407" s="315"/>
      <c r="E407" s="463">
        <f>'Punten per wedstrijd'!L98*1.2</f>
        <v>74.88000000000001</v>
      </c>
      <c r="F407" s="463">
        <f>'Punten per wedstrijd'!L74</f>
        <v>170.5</v>
      </c>
      <c r="G407" s="312" t="s">
        <v>4532</v>
      </c>
      <c r="H407" s="319"/>
      <c r="I407" s="323" t="s">
        <v>4513</v>
      </c>
      <c r="J407" s="315"/>
      <c r="K407" s="316"/>
      <c r="L407" s="317"/>
      <c r="M407" s="463">
        <f>'Punten per wedstrijd'!M49*1.2</f>
        <v>605.1599999999969</v>
      </c>
      <c r="N407" s="463">
        <f>'Punten per wedstrijd'!M21</f>
        <v>615.49999999999909</v>
      </c>
      <c r="O407" s="312" t="s">
        <v>4530</v>
      </c>
      <c r="P407" s="319"/>
      <c r="Q407" s="323" t="s">
        <v>4326</v>
      </c>
      <c r="R407" s="316"/>
      <c r="S407" s="316"/>
      <c r="T407" s="316"/>
      <c r="U407" s="463">
        <f>'Punten per wedstrijd'!J117*1.2</f>
        <v>337.19999999999783</v>
      </c>
      <c r="V407" s="463">
        <f>'Punten per wedstrijd'!J199</f>
        <v>392.19999999999891</v>
      </c>
      <c r="W407" s="312" t="s">
        <v>4530</v>
      </c>
      <c r="X407" s="28"/>
    </row>
    <row r="408" spans="1:24" ht="15.75">
      <c r="A408" s="323" t="s">
        <v>4327</v>
      </c>
      <c r="B408" s="319"/>
      <c r="C408" s="319"/>
      <c r="D408" s="315"/>
      <c r="E408" s="463">
        <f>'Punten per wedstrijd'!L21*1.2</f>
        <v>368.4</v>
      </c>
      <c r="F408" s="463">
        <f>'Punten per wedstrijd'!L95</f>
        <v>138.80000000000001</v>
      </c>
      <c r="G408" s="312" t="s">
        <v>4531</v>
      </c>
      <c r="H408" s="319"/>
      <c r="I408" s="323" t="s">
        <v>2229</v>
      </c>
      <c r="J408" s="315"/>
      <c r="K408" s="316"/>
      <c r="L408" s="317"/>
      <c r="M408" s="463">
        <f>'Punten per wedstrijd'!M95*1.2</f>
        <v>456.35999999999802</v>
      </c>
      <c r="N408" s="463">
        <f>'Punten per wedstrijd'!M88</f>
        <v>349.99999999999909</v>
      </c>
      <c r="O408" s="312" t="s">
        <v>4531</v>
      </c>
      <c r="P408" s="319"/>
      <c r="Q408" s="323" t="s">
        <v>4328</v>
      </c>
      <c r="R408" s="316"/>
      <c r="S408" s="316"/>
      <c r="T408" s="316"/>
      <c r="U408" s="463">
        <f>'Punten per wedstrijd'!J110*1.2</f>
        <v>697.07999999999845</v>
      </c>
      <c r="V408" s="463">
        <f>'Punten per wedstrijd'!J202</f>
        <v>530.60000000000127</v>
      </c>
      <c r="W408" s="312" t="s">
        <v>4531</v>
      </c>
      <c r="X408" s="28"/>
    </row>
    <row r="409" spans="1:24" ht="15.75">
      <c r="A409" s="322"/>
      <c r="B409" s="319"/>
      <c r="C409" s="319"/>
      <c r="D409" s="315"/>
      <c r="E409" s="463"/>
      <c r="F409" s="463"/>
      <c r="G409" s="310"/>
      <c r="H409" s="319"/>
      <c r="I409" s="315"/>
      <c r="J409" s="315"/>
      <c r="K409" s="316"/>
      <c r="L409" s="317"/>
      <c r="M409" s="490"/>
      <c r="N409" s="490"/>
      <c r="O409" s="313"/>
      <c r="P409" s="319"/>
      <c r="Q409" s="316"/>
      <c r="R409" s="316"/>
      <c r="S409" s="316"/>
      <c r="T409" s="316"/>
      <c r="U409" s="490"/>
      <c r="V409" s="490"/>
      <c r="W409" s="313"/>
      <c r="X409" s="28"/>
    </row>
    <row r="410" spans="1:24" s="39" customFormat="1" ht="15.75">
      <c r="A410" s="318" t="s">
        <v>193</v>
      </c>
      <c r="B410" s="439"/>
      <c r="C410" s="439"/>
      <c r="D410" s="440"/>
      <c r="E410" s="463"/>
      <c r="F410" s="463"/>
      <c r="G410" s="442" t="s">
        <v>150</v>
      </c>
      <c r="H410" s="439"/>
      <c r="I410" s="318" t="s">
        <v>194</v>
      </c>
      <c r="J410" s="440"/>
      <c r="K410" s="439"/>
      <c r="L410" s="317"/>
      <c r="M410" s="490"/>
      <c r="N410" s="490"/>
      <c r="O410" s="442" t="s">
        <v>150</v>
      </c>
      <c r="P410" s="439"/>
      <c r="Q410" s="318" t="s">
        <v>176</v>
      </c>
      <c r="R410" s="439"/>
      <c r="S410" s="439"/>
      <c r="T410" s="439"/>
      <c r="U410" s="490"/>
      <c r="V410" s="490"/>
      <c r="W410" s="442" t="s">
        <v>150</v>
      </c>
    </row>
    <row r="411" spans="1:24" ht="15.75">
      <c r="A411" s="323" t="s">
        <v>4329</v>
      </c>
      <c r="B411" s="319"/>
      <c r="C411" s="319"/>
      <c r="D411" s="315"/>
      <c r="E411" s="463">
        <f>'Punten per wedstrijd'!N10*1.2</f>
        <v>498.71999999999605</v>
      </c>
      <c r="F411" s="463">
        <f>'Punten per wedstrijd'!N6</f>
        <v>335.69999999999709</v>
      </c>
      <c r="G411" s="312" t="s">
        <v>4531</v>
      </c>
      <c r="H411" s="319"/>
      <c r="I411" s="323" t="s">
        <v>2230</v>
      </c>
      <c r="J411" s="315"/>
      <c r="K411" s="316"/>
      <c r="L411" s="317"/>
      <c r="M411" s="463">
        <f>'Punten per wedstrijd'!O74*1.2</f>
        <v>441.24000000000086</v>
      </c>
      <c r="N411" s="463">
        <f>'Punten per wedstrijd'!O6</f>
        <v>333.89999999999691</v>
      </c>
      <c r="O411" s="312" t="s">
        <v>4531</v>
      </c>
      <c r="P411" s="319"/>
      <c r="Q411" s="323" t="s">
        <v>4330</v>
      </c>
      <c r="R411" s="316"/>
      <c r="S411" s="316"/>
      <c r="T411" s="316"/>
      <c r="U411" s="463">
        <f>'Punten per wedstrijd'!P98*1.2</f>
        <v>424.68</v>
      </c>
      <c r="V411" s="463">
        <f>'Punten per wedstrijd'!P13</f>
        <v>242.7</v>
      </c>
      <c r="W411" s="312" t="s">
        <v>4531</v>
      </c>
      <c r="X411" s="28"/>
    </row>
    <row r="412" spans="1:24" ht="15.75">
      <c r="A412" s="323" t="s">
        <v>4514</v>
      </c>
      <c r="B412" s="319"/>
      <c r="C412" s="319"/>
      <c r="D412" s="315"/>
      <c r="E412" s="463">
        <f>'Punten per wedstrijd'!N49*1.2</f>
        <v>331.91999999999825</v>
      </c>
      <c r="F412" s="463">
        <f>'Punten per wedstrijd'!N13</f>
        <v>537.899999999996</v>
      </c>
      <c r="G412" s="312" t="s">
        <v>4532</v>
      </c>
      <c r="H412" s="319"/>
      <c r="I412" s="323" t="s">
        <v>4331</v>
      </c>
      <c r="J412" s="315"/>
      <c r="K412" s="316"/>
      <c r="L412" s="317"/>
      <c r="M412" s="463">
        <f>'Punten per wedstrijd'!O21*1.2</f>
        <v>330.00000000000216</v>
      </c>
      <c r="N412" s="463">
        <f>'Punten per wedstrijd'!O10</f>
        <v>503.5</v>
      </c>
      <c r="O412" s="312" t="s">
        <v>4532</v>
      </c>
      <c r="P412" s="319"/>
      <c r="Q412" s="323" t="s">
        <v>4332</v>
      </c>
      <c r="R412" s="316"/>
      <c r="S412" s="316"/>
      <c r="T412" s="316"/>
      <c r="U412" s="463">
        <f>'Punten per wedstrijd'!P6*1.2</f>
        <v>507</v>
      </c>
      <c r="V412" s="463">
        <f>'Punten per wedstrijd'!P21</f>
        <v>187.9</v>
      </c>
      <c r="W412" s="312" t="s">
        <v>4531</v>
      </c>
      <c r="X412" s="28"/>
    </row>
    <row r="413" spans="1:24" ht="15.75">
      <c r="A413" s="323" t="s">
        <v>5000</v>
      </c>
      <c r="B413" s="319"/>
      <c r="C413" s="319"/>
      <c r="D413" s="315"/>
      <c r="E413" s="463">
        <f>'Punten per wedstrijd'!N98*1.2</f>
        <v>402.72000000000151</v>
      </c>
      <c r="F413" s="463">
        <f>'Punten per wedstrijd'!N21</f>
        <v>637.89999999999964</v>
      </c>
      <c r="G413" s="312" t="s">
        <v>4532</v>
      </c>
      <c r="H413" s="319"/>
      <c r="I413" s="323" t="s">
        <v>4333</v>
      </c>
      <c r="J413" s="315"/>
      <c r="K413" s="316"/>
      <c r="L413" s="317"/>
      <c r="M413" s="463">
        <f>'Punten per wedstrijd'!O13*1.2</f>
        <v>497.63999999999868</v>
      </c>
      <c r="N413" s="463">
        <f>'Punten per wedstrijd'!O25</f>
        <v>315.899999999996</v>
      </c>
      <c r="O413" s="312" t="s">
        <v>4531</v>
      </c>
      <c r="P413" s="319"/>
      <c r="Q413" s="323" t="s">
        <v>4515</v>
      </c>
      <c r="R413" s="316"/>
      <c r="S413" s="316"/>
      <c r="T413" s="316"/>
      <c r="U413" s="463">
        <f>'Punten per wedstrijd'!P49*1.2</f>
        <v>295.67999999999995</v>
      </c>
      <c r="V413" s="463">
        <f>'Punten per wedstrijd'!P74</f>
        <v>295</v>
      </c>
      <c r="W413" s="312" t="s">
        <v>4533</v>
      </c>
      <c r="X413" s="28"/>
    </row>
    <row r="414" spans="1:24" ht="15.75">
      <c r="A414" s="323" t="s">
        <v>4334</v>
      </c>
      <c r="B414" s="319"/>
      <c r="C414" s="319"/>
      <c r="D414" s="315"/>
      <c r="E414" s="463">
        <f>'Punten per wedstrijd'!N25*1.2</f>
        <v>428.99999999999562</v>
      </c>
      <c r="F414" s="463">
        <f>'Punten per wedstrijd'!N88</f>
        <v>304.99999999999818</v>
      </c>
      <c r="G414" s="312" t="s">
        <v>4531</v>
      </c>
      <c r="H414" s="319"/>
      <c r="I414" s="323" t="s">
        <v>4516</v>
      </c>
      <c r="J414" s="315"/>
      <c r="K414" s="316"/>
      <c r="L414" s="317"/>
      <c r="M414" s="463">
        <f>'Punten per wedstrijd'!O95*1.2</f>
        <v>467.16000000000128</v>
      </c>
      <c r="N414" s="463">
        <f>'Punten per wedstrijd'!O49</f>
        <v>301.49999999999818</v>
      </c>
      <c r="O414" s="312" t="s">
        <v>4531</v>
      </c>
      <c r="P414" s="319"/>
      <c r="Q414" s="323" t="s">
        <v>4335</v>
      </c>
      <c r="R414" s="316"/>
      <c r="S414" s="316"/>
      <c r="T414" s="316"/>
      <c r="U414" s="463">
        <f>'Punten per wedstrijd'!P10*1.2</f>
        <v>462.96</v>
      </c>
      <c r="V414" s="463">
        <f>'Punten per wedstrijd'!P88</f>
        <v>271.5</v>
      </c>
      <c r="W414" s="312" t="s">
        <v>4531</v>
      </c>
      <c r="X414" s="28"/>
    </row>
    <row r="415" spans="1:24" ht="15.75">
      <c r="A415" s="323" t="s">
        <v>2231</v>
      </c>
      <c r="B415" s="319"/>
      <c r="C415" s="319"/>
      <c r="D415" s="315"/>
      <c r="E415" s="463">
        <f>'Punten per wedstrijd'!N74*1.2</f>
        <v>487.92000000000041</v>
      </c>
      <c r="F415" s="463">
        <f>'Punten per wedstrijd'!N95</f>
        <v>381.69999999999982</v>
      </c>
      <c r="G415" s="312" t="s">
        <v>4531</v>
      </c>
      <c r="H415" s="315"/>
      <c r="I415" s="323" t="s">
        <v>4336</v>
      </c>
      <c r="J415" s="315"/>
      <c r="K415" s="316"/>
      <c r="L415" s="317"/>
      <c r="M415" s="463">
        <f>'Punten per wedstrijd'!O88*1.2</f>
        <v>368.99999999999778</v>
      </c>
      <c r="N415" s="463">
        <f>'Punten per wedstrijd'!O98</f>
        <v>420.10000000000218</v>
      </c>
      <c r="O415" s="312" t="s">
        <v>4530</v>
      </c>
      <c r="P415" s="316"/>
      <c r="Q415" s="323" t="s">
        <v>4337</v>
      </c>
      <c r="R415" s="316"/>
      <c r="S415" s="316"/>
      <c r="T415" s="316"/>
      <c r="U415" s="463">
        <f>'Punten per wedstrijd'!P25*1.2</f>
        <v>500.52</v>
      </c>
      <c r="V415" s="463">
        <f>'Punten per wedstrijd'!P95</f>
        <v>364.6</v>
      </c>
      <c r="W415" s="312" t="s">
        <v>4531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31" t="s">
        <v>3454</v>
      </c>
      <c r="E418" s="431" t="s">
        <v>3455</v>
      </c>
      <c r="F418" s="431" t="s">
        <v>843</v>
      </c>
      <c r="G418" s="431" t="s">
        <v>2523</v>
      </c>
      <c r="H418" s="431" t="s">
        <v>2192</v>
      </c>
      <c r="I418" s="431" t="s">
        <v>2194</v>
      </c>
      <c r="J418" s="431" t="s">
        <v>2193</v>
      </c>
      <c r="K418" s="431" t="s">
        <v>2195</v>
      </c>
      <c r="L418" s="431" t="s">
        <v>2196</v>
      </c>
      <c r="M418" s="431" t="s">
        <v>2197</v>
      </c>
      <c r="N418" s="431" t="s">
        <v>2198</v>
      </c>
      <c r="O418" s="431" t="s">
        <v>2199</v>
      </c>
      <c r="P418" s="431" t="s">
        <v>2200</v>
      </c>
      <c r="Q418" s="431" t="s">
        <v>2201</v>
      </c>
      <c r="R418" s="431" t="s">
        <v>2202</v>
      </c>
      <c r="S418" s="431" t="s">
        <v>2179</v>
      </c>
      <c r="T418" s="431" t="s">
        <v>2203</v>
      </c>
      <c r="U418" s="431" t="s">
        <v>2204</v>
      </c>
      <c r="V418" s="202" t="s">
        <v>40</v>
      </c>
      <c r="W418" s="28"/>
      <c r="X418" s="28"/>
      <c r="Y418" s="28"/>
      <c r="Z418" s="28"/>
    </row>
    <row r="419" spans="1:26" ht="15.75">
      <c r="A419" s="506" t="s">
        <v>5076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93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6" t="s">
        <v>2263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93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6" t="s">
        <v>3589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93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8" t="s">
        <v>2259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94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3491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93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03" t="s">
        <v>3588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93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03" t="s">
        <v>4498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93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2258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93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3590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93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03" t="s">
        <v>2260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93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4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4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2163</v>
      </c>
      <c r="B433" s="325"/>
      <c r="D433" s="431"/>
      <c r="E433" s="431"/>
      <c r="F433" s="431"/>
      <c r="G433" s="431"/>
      <c r="H433" s="431"/>
      <c r="I433" s="431"/>
      <c r="J433" s="431"/>
      <c r="K433" s="431"/>
      <c r="L433" s="431"/>
      <c r="M433" s="431"/>
      <c r="N433" s="431"/>
      <c r="O433" s="431"/>
      <c r="P433" s="431"/>
      <c r="Q433" s="431"/>
      <c r="R433" s="431"/>
      <c r="S433" s="431"/>
      <c r="T433" s="431"/>
      <c r="U433" s="431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9"/>
      <c r="C435" s="439"/>
      <c r="D435" s="440"/>
      <c r="E435" s="440"/>
      <c r="F435" s="440"/>
      <c r="G435" s="317" t="s">
        <v>150</v>
      </c>
      <c r="H435" s="439"/>
      <c r="I435" s="318" t="s">
        <v>184</v>
      </c>
      <c r="J435" s="440"/>
      <c r="K435" s="439"/>
      <c r="L435" s="317"/>
      <c r="M435" s="439"/>
      <c r="N435" s="439"/>
      <c r="O435" s="317" t="s">
        <v>150</v>
      </c>
      <c r="P435" s="439"/>
      <c r="Q435" s="318" t="s">
        <v>843</v>
      </c>
      <c r="R435" s="439"/>
      <c r="S435" s="439"/>
      <c r="T435" s="439"/>
      <c r="U435" s="439"/>
      <c r="V435" s="439"/>
      <c r="W435" s="317" t="s">
        <v>150</v>
      </c>
    </row>
    <row r="436" spans="1:26" ht="15.75">
      <c r="A436" s="323" t="s">
        <v>3631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4531</v>
      </c>
      <c r="H436" s="319"/>
      <c r="I436" s="323" t="s">
        <v>3829</v>
      </c>
      <c r="J436" s="315"/>
      <c r="K436" s="316"/>
      <c r="L436" s="317"/>
      <c r="M436" s="463">
        <f>'Punten per wedstrijd'!E32*1.2</f>
        <v>447</v>
      </c>
      <c r="N436" s="463">
        <f>'Punten per wedstrijd'!E20</f>
        <v>204.5999999999998</v>
      </c>
      <c r="O436" s="312" t="s">
        <v>4531</v>
      </c>
      <c r="P436" s="319"/>
      <c r="Q436" s="323" t="s">
        <v>3834</v>
      </c>
      <c r="R436" s="316"/>
      <c r="S436" s="316"/>
      <c r="T436" s="316"/>
      <c r="U436" s="463">
        <f>'Punten per wedstrijd'!F124*1.2</f>
        <v>485.52000000000015</v>
      </c>
      <c r="V436" s="463">
        <f>'Punten per wedstrijd'!F195</f>
        <v>524.10000000000082</v>
      </c>
      <c r="W436" s="312" t="s">
        <v>4530</v>
      </c>
    </row>
    <row r="437" spans="1:26" ht="15.75">
      <c r="A437" s="323" t="s">
        <v>3632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4530</v>
      </c>
      <c r="H437" s="319"/>
      <c r="I437" s="323" t="s">
        <v>3830</v>
      </c>
      <c r="J437" s="315"/>
      <c r="K437" s="316"/>
      <c r="L437" s="317"/>
      <c r="M437" s="463">
        <f>'Punten per wedstrijd'!E54*1.2</f>
        <v>379.19999999999987</v>
      </c>
      <c r="N437" s="463">
        <f>'Punten per wedstrijd'!E100</f>
        <v>109.8000000000003</v>
      </c>
      <c r="O437" s="312" t="s">
        <v>4531</v>
      </c>
      <c r="P437" s="319"/>
      <c r="Q437" s="323" t="s">
        <v>3835</v>
      </c>
      <c r="R437" s="316"/>
      <c r="S437" s="316"/>
      <c r="T437" s="316"/>
      <c r="U437" s="463">
        <f>'Punten per wedstrijd'!F131*1.2</f>
        <v>555.84</v>
      </c>
      <c r="V437" s="463">
        <f>'Punten per wedstrijd'!F158</f>
        <v>528.39999999999986</v>
      </c>
      <c r="W437" s="312" t="s">
        <v>4533</v>
      </c>
    </row>
    <row r="438" spans="1:26" ht="15.75">
      <c r="A438" s="323" t="s">
        <v>3633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4531</v>
      </c>
      <c r="H438" s="319"/>
      <c r="I438" s="323" t="s">
        <v>3831</v>
      </c>
      <c r="J438" s="315"/>
      <c r="K438" s="316"/>
      <c r="L438" s="317"/>
      <c r="M438" s="463">
        <f>'Punten per wedstrijd'!E76*1.2</f>
        <v>72</v>
      </c>
      <c r="N438" s="463">
        <f>'Punten per wedstrijd'!E43</f>
        <v>166.89999999999998</v>
      </c>
      <c r="O438" s="312" t="s">
        <v>4532</v>
      </c>
      <c r="P438" s="319"/>
      <c r="Q438" s="323" t="s">
        <v>3836</v>
      </c>
      <c r="R438" s="316"/>
      <c r="S438" s="316"/>
      <c r="T438" s="316"/>
      <c r="U438" s="463">
        <f>'Punten per wedstrijd'!F139*1.2</f>
        <v>666.60000000000105</v>
      </c>
      <c r="V438" s="463">
        <f>'Punten per wedstrijd'!F136</f>
        <v>534.00000000000091</v>
      </c>
      <c r="W438" s="312" t="s">
        <v>4533</v>
      </c>
    </row>
    <row r="439" spans="1:26" ht="15.75">
      <c r="A439" s="323" t="s">
        <v>3634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4531</v>
      </c>
      <c r="H439" s="319"/>
      <c r="I439" s="323" t="s">
        <v>3832</v>
      </c>
      <c r="J439" s="315"/>
      <c r="K439" s="316"/>
      <c r="L439" s="317"/>
      <c r="M439" s="463">
        <f>'Punten per wedstrijd'!E78*1.2</f>
        <v>79.2</v>
      </c>
      <c r="N439" s="463">
        <f>'Punten per wedstrijd'!E35</f>
        <v>118.99999999999994</v>
      </c>
      <c r="O439" s="312" t="s">
        <v>4532</v>
      </c>
      <c r="P439" s="319"/>
      <c r="Q439" s="323" t="s">
        <v>3837</v>
      </c>
      <c r="R439" s="316"/>
      <c r="S439" s="316"/>
      <c r="T439" s="316"/>
      <c r="U439" s="463">
        <f>'Punten per wedstrijd'!F182*1.2</f>
        <v>471.71999999999935</v>
      </c>
      <c r="V439" s="463">
        <f>'Punten per wedstrijd'!F180</f>
        <v>643.59999999999945</v>
      </c>
      <c r="W439" s="312" t="s">
        <v>4532</v>
      </c>
    </row>
    <row r="440" spans="1:26" ht="15.75">
      <c r="A440" s="323" t="s">
        <v>3635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4531</v>
      </c>
      <c r="H440" s="319"/>
      <c r="I440" s="323" t="s">
        <v>3833</v>
      </c>
      <c r="J440" s="315"/>
      <c r="K440" s="316"/>
      <c r="L440" s="317"/>
      <c r="M440" s="463">
        <f>'Punten per wedstrijd'!E91*1.2</f>
        <v>92.399999999999935</v>
      </c>
      <c r="N440" s="463">
        <f>'Punten per wedstrijd'!E27</f>
        <v>90.799999999999955</v>
      </c>
      <c r="O440" s="312" t="s">
        <v>4533</v>
      </c>
      <c r="P440" s="319"/>
      <c r="Q440" s="323" t="s">
        <v>3838</v>
      </c>
      <c r="R440" s="316"/>
      <c r="S440" s="316"/>
      <c r="T440" s="316"/>
      <c r="U440" s="463">
        <f>'Punten per wedstrijd'!F204*1.2</f>
        <v>587.39999999999884</v>
      </c>
      <c r="V440" s="463">
        <f>'Punten per wedstrijd'!F147</f>
        <v>514.09999999999945</v>
      </c>
      <c r="W440" s="312" t="s">
        <v>4533</v>
      </c>
    </row>
    <row r="441" spans="1:26" ht="15.75">
      <c r="A441" s="322"/>
      <c r="B441" s="319"/>
      <c r="C441" s="319"/>
      <c r="D441" s="315"/>
      <c r="E441" s="463"/>
      <c r="F441" s="463"/>
      <c r="G441" s="312"/>
      <c r="H441" s="319"/>
      <c r="I441" s="319"/>
      <c r="J441" s="315"/>
      <c r="K441" s="316"/>
      <c r="L441" s="317"/>
      <c r="M441" s="490"/>
      <c r="N441" s="490"/>
      <c r="O441" s="313"/>
      <c r="P441" s="319"/>
      <c r="Q441" s="315"/>
      <c r="R441" s="316"/>
      <c r="S441" s="316"/>
      <c r="T441" s="316"/>
      <c r="U441" s="490"/>
      <c r="V441" s="490"/>
      <c r="W441" s="313"/>
    </row>
    <row r="442" spans="1:26" s="39" customFormat="1" ht="15.75">
      <c r="A442" s="318" t="s">
        <v>2205</v>
      </c>
      <c r="B442" s="439"/>
      <c r="C442" s="439"/>
      <c r="D442" s="440"/>
      <c r="E442" s="463"/>
      <c r="F442" s="463"/>
      <c r="G442" s="442" t="s">
        <v>150</v>
      </c>
      <c r="H442" s="439"/>
      <c r="I442" s="318" t="s">
        <v>186</v>
      </c>
      <c r="J442" s="440"/>
      <c r="K442" s="439"/>
      <c r="L442" s="317"/>
      <c r="M442" s="490"/>
      <c r="N442" s="490"/>
      <c r="O442" s="442" t="s">
        <v>150</v>
      </c>
      <c r="P442" s="439"/>
      <c r="Q442" s="318" t="s">
        <v>175</v>
      </c>
      <c r="R442" s="439"/>
      <c r="S442" s="439"/>
      <c r="T442" s="439"/>
      <c r="U442" s="490"/>
      <c r="V442" s="490"/>
      <c r="W442" s="442" t="s">
        <v>150</v>
      </c>
    </row>
    <row r="443" spans="1:26" ht="15.75">
      <c r="A443" s="323" t="s">
        <v>3839</v>
      </c>
      <c r="B443" s="319"/>
      <c r="C443" s="319"/>
      <c r="D443" s="315"/>
      <c r="E443" s="463">
        <f>'Punten per wedstrijd'!F32*1.2</f>
        <v>307.67999999999984</v>
      </c>
      <c r="F443" s="463">
        <f>'Punten per wedstrijd'!F78</f>
        <v>259.69999999999959</v>
      </c>
      <c r="G443" s="312" t="s">
        <v>4533</v>
      </c>
      <c r="H443" s="319"/>
      <c r="I443" s="323" t="s">
        <v>3844</v>
      </c>
      <c r="J443" s="315"/>
      <c r="K443" s="316"/>
      <c r="L443" s="317"/>
      <c r="M443" s="463">
        <f>'Punten per wedstrijd'!G20*1.2</f>
        <v>109.44000000000005</v>
      </c>
      <c r="N443" s="463">
        <f>'Punten per wedstrijd'!G43</f>
        <v>236.19999999999936</v>
      </c>
      <c r="O443" s="312" t="s">
        <v>4532</v>
      </c>
      <c r="P443" s="319"/>
      <c r="Q443" s="323" t="s">
        <v>3849</v>
      </c>
      <c r="R443" s="316"/>
      <c r="S443" s="316"/>
      <c r="T443" s="316"/>
      <c r="U443" s="463">
        <f>'Punten per wedstrijd'!G147*1.5</f>
        <v>1030.3499999999995</v>
      </c>
      <c r="V443" s="463">
        <f>'Punten per wedstrijd'!G139</f>
        <v>498.49999999999955</v>
      </c>
      <c r="W443" s="312" t="s">
        <v>4531</v>
      </c>
    </row>
    <row r="444" spans="1:26" ht="15.75">
      <c r="A444" s="323" t="s">
        <v>3840</v>
      </c>
      <c r="B444" s="319"/>
      <c r="C444" s="319"/>
      <c r="D444" s="315"/>
      <c r="E444" s="463">
        <f>'Punten per wedstrijd'!F43*1.2</f>
        <v>553.20000000000027</v>
      </c>
      <c r="F444" s="463">
        <f>'Punten per wedstrijd'!F27</f>
        <v>237.09999999999991</v>
      </c>
      <c r="G444" s="312" t="s">
        <v>4531</v>
      </c>
      <c r="H444" s="319"/>
      <c r="I444" s="323" t="s">
        <v>3845</v>
      </c>
      <c r="J444" s="315"/>
      <c r="K444" s="316"/>
      <c r="L444" s="317"/>
      <c r="M444" s="463">
        <f>'Punten per wedstrijd'!G27*1.2</f>
        <v>682.91999999999985</v>
      </c>
      <c r="N444" s="463">
        <f>'Punten per wedstrijd'!G100</f>
        <v>163.099999999999</v>
      </c>
      <c r="O444" s="312" t="s">
        <v>4531</v>
      </c>
      <c r="P444" s="319"/>
      <c r="Q444" s="323" t="s">
        <v>3850</v>
      </c>
      <c r="R444" s="316"/>
      <c r="S444" s="316"/>
      <c r="T444" s="316"/>
      <c r="U444" s="463">
        <f>'Punten per wedstrijd'!G158*1.5</f>
        <v>1084.0499999999997</v>
      </c>
      <c r="V444" s="463">
        <f>'Punten per wedstrijd'!G182</f>
        <v>702.19999999999891</v>
      </c>
      <c r="W444" s="312" t="s">
        <v>4531</v>
      </c>
    </row>
    <row r="445" spans="1:26" ht="15.75">
      <c r="A445" s="323" t="s">
        <v>3841</v>
      </c>
      <c r="B445" s="319"/>
      <c r="C445" s="319"/>
      <c r="D445" s="315"/>
      <c r="E445" s="463">
        <f>'Punten per wedstrijd'!F54*1.2</f>
        <v>40.920000000000165</v>
      </c>
      <c r="F445" s="463">
        <f>'Punten per wedstrijd'!F20</f>
        <v>6.0000000000002274</v>
      </c>
      <c r="G445" s="312" t="s">
        <v>4531</v>
      </c>
      <c r="H445" s="319"/>
      <c r="I445" s="323" t="s">
        <v>3846</v>
      </c>
      <c r="J445" s="315"/>
      <c r="K445" s="316"/>
      <c r="L445" s="317"/>
      <c r="M445" s="463">
        <f>'Punten per wedstrijd'!G32*1.2</f>
        <v>284.1600000000002</v>
      </c>
      <c r="N445" s="463">
        <f>'Punten per wedstrijd'!G76</f>
        <v>314.59999999999945</v>
      </c>
      <c r="O445" s="312" t="s">
        <v>4530</v>
      </c>
      <c r="P445" s="319"/>
      <c r="Q445" s="323" t="s">
        <v>3851</v>
      </c>
      <c r="R445" s="316"/>
      <c r="S445" s="316"/>
      <c r="T445" s="316"/>
      <c r="U445" s="463">
        <f>'Punten per wedstrijd'!G180*1.5</f>
        <v>855.29999999999973</v>
      </c>
      <c r="V445" s="463">
        <f>'Punten per wedstrijd'!G131</f>
        <v>717.80000000000018</v>
      </c>
      <c r="W445" s="312" t="s">
        <v>4533</v>
      </c>
    </row>
    <row r="446" spans="1:26" ht="15.75">
      <c r="A446" s="323" t="s">
        <v>3842</v>
      </c>
      <c r="B446" s="319"/>
      <c r="C446" s="319"/>
      <c r="D446" s="315"/>
      <c r="E446" s="463">
        <f>'Punten per wedstrijd'!F76*1.2</f>
        <v>565.43999999999926</v>
      </c>
      <c r="F446" s="463">
        <f>'Punten per wedstrijd'!F100</f>
        <v>200.20000000000027</v>
      </c>
      <c r="G446" s="312" t="s">
        <v>4531</v>
      </c>
      <c r="H446" s="319"/>
      <c r="I446" s="323" t="s">
        <v>3847</v>
      </c>
      <c r="J446" s="315"/>
      <c r="K446" s="316"/>
      <c r="L446" s="317"/>
      <c r="M446" s="463">
        <f>'Punten per wedstrijd'!G35*1.2</f>
        <v>683.63999999999976</v>
      </c>
      <c r="N446" s="463">
        <f>'Punten per wedstrijd'!G54</f>
        <v>81.699999999999363</v>
      </c>
      <c r="O446" s="312" t="s">
        <v>4531</v>
      </c>
      <c r="P446" s="319"/>
      <c r="Q446" s="323" t="s">
        <v>3852</v>
      </c>
      <c r="R446" s="316"/>
      <c r="S446" s="316"/>
      <c r="T446" s="316"/>
      <c r="U446" s="463">
        <f>'Punten per wedstrijd'!G195*1.5</f>
        <v>1031.7000000000003</v>
      </c>
      <c r="V446" s="463">
        <f>'Punten per wedstrijd'!G136</f>
        <v>748.50000000000045</v>
      </c>
      <c r="W446" s="312" t="s">
        <v>4531</v>
      </c>
    </row>
    <row r="447" spans="1:26" ht="15.75">
      <c r="A447" s="323" t="s">
        <v>3843</v>
      </c>
      <c r="B447" s="319"/>
      <c r="C447" s="319"/>
      <c r="D447" s="315"/>
      <c r="E447" s="463">
        <f>'Punten per wedstrijd'!F91*1.2</f>
        <v>241.80000000000081</v>
      </c>
      <c r="F447" s="463">
        <f>'Punten per wedstrijd'!F35</f>
        <v>290.59999999999991</v>
      </c>
      <c r="G447" s="312" t="s">
        <v>4530</v>
      </c>
      <c r="H447" s="319"/>
      <c r="I447" s="323" t="s">
        <v>3848</v>
      </c>
      <c r="J447" s="315"/>
      <c r="K447" s="316"/>
      <c r="L447" s="317"/>
      <c r="M447" s="463">
        <f>'Punten per wedstrijd'!G78*1.2</f>
        <v>450.71999999999935</v>
      </c>
      <c r="N447" s="463">
        <f>'Punten per wedstrijd'!G91</f>
        <v>250.50000000000023</v>
      </c>
      <c r="O447" s="312" t="s">
        <v>4531</v>
      </c>
      <c r="P447" s="319"/>
      <c r="Q447" s="323" t="s">
        <v>3853</v>
      </c>
      <c r="R447" s="316"/>
      <c r="S447" s="316"/>
      <c r="T447" s="316"/>
      <c r="U447" s="463">
        <f>'Punten per wedstrijd'!G204*1.5</f>
        <v>1390.6499999999978</v>
      </c>
      <c r="V447" s="463">
        <f>'Punten per wedstrijd'!G124</f>
        <v>676.30000000000086</v>
      </c>
      <c r="W447" s="312" t="s">
        <v>4531</v>
      </c>
    </row>
    <row r="448" spans="1:26" ht="15.75">
      <c r="A448" s="322"/>
      <c r="B448" s="319"/>
      <c r="C448" s="319"/>
      <c r="D448" s="315"/>
      <c r="E448" s="463"/>
      <c r="F448" s="463"/>
      <c r="G448" s="310"/>
      <c r="H448" s="319"/>
      <c r="I448" s="315"/>
      <c r="J448" s="315"/>
      <c r="K448" s="316"/>
      <c r="L448" s="317"/>
      <c r="M448" s="490"/>
      <c r="N448" s="490"/>
      <c r="O448" s="313"/>
      <c r="P448" s="319"/>
      <c r="Q448" s="316"/>
      <c r="R448" s="316"/>
      <c r="S448" s="316"/>
      <c r="T448" s="316"/>
      <c r="U448" s="490"/>
      <c r="V448" s="490"/>
      <c r="W448" s="313"/>
    </row>
    <row r="449" spans="1:24" s="39" customFormat="1" ht="15.75">
      <c r="A449" s="318" t="s">
        <v>187</v>
      </c>
      <c r="B449" s="439"/>
      <c r="C449" s="439"/>
      <c r="D449" s="440"/>
      <c r="E449" s="463"/>
      <c r="F449" s="463"/>
      <c r="G449" s="442" t="s">
        <v>150</v>
      </c>
      <c r="H449" s="439"/>
      <c r="I449" s="318" t="s">
        <v>188</v>
      </c>
      <c r="J449" s="440"/>
      <c r="K449" s="439"/>
      <c r="L449" s="317"/>
      <c r="M449" s="490"/>
      <c r="N449" s="490"/>
      <c r="O449" s="442" t="s">
        <v>150</v>
      </c>
      <c r="P449" s="439"/>
      <c r="Q449" s="318" t="s">
        <v>2206</v>
      </c>
      <c r="R449" s="439"/>
      <c r="S449" s="439"/>
      <c r="T449" s="439"/>
      <c r="U449" s="490"/>
      <c r="V449" s="490"/>
      <c r="W449" s="442" t="s">
        <v>150</v>
      </c>
    </row>
    <row r="450" spans="1:24" ht="15.75">
      <c r="A450" s="323" t="s">
        <v>3854</v>
      </c>
      <c r="B450" s="319"/>
      <c r="C450" s="319"/>
      <c r="D450" s="315"/>
      <c r="E450" s="463">
        <f>'Punten per wedstrijd'!H124*1.2</f>
        <v>424.44000000000142</v>
      </c>
      <c r="F450" s="463">
        <f>'Punten per wedstrijd'!H131</f>
        <v>786.50000000000091</v>
      </c>
      <c r="G450" s="312" t="s">
        <v>4532</v>
      </c>
      <c r="H450" s="319"/>
      <c r="I450" s="323" t="s">
        <v>3859</v>
      </c>
      <c r="J450" s="315"/>
      <c r="K450" s="316"/>
      <c r="L450" s="317"/>
      <c r="M450" s="463">
        <f>'Punten per wedstrijd'!H20*1.2</f>
        <v>728.15999999999963</v>
      </c>
      <c r="N450" s="463">
        <f>'Punten per wedstrijd'!H76</f>
        <v>671.09999999999991</v>
      </c>
      <c r="O450" s="312" t="s">
        <v>4533</v>
      </c>
      <c r="P450" s="319"/>
      <c r="Q450" s="323" t="s">
        <v>3862</v>
      </c>
      <c r="R450" s="316"/>
      <c r="S450" s="316"/>
      <c r="T450" s="316"/>
      <c r="U450" s="463">
        <f>'Punten per wedstrijd'!I136*1.2</f>
        <v>829.19999999999891</v>
      </c>
      <c r="V450" s="463">
        <f>'Punten per wedstrijd'!I204</f>
        <v>770.30000000000109</v>
      </c>
      <c r="W450" s="312" t="s">
        <v>4533</v>
      </c>
    </row>
    <row r="451" spans="1:24" ht="15.75">
      <c r="A451" s="323" t="s">
        <v>3855</v>
      </c>
      <c r="B451" s="319"/>
      <c r="C451" s="319"/>
      <c r="D451" s="315"/>
      <c r="E451" s="463">
        <f>'Punten per wedstrijd'!H136*1.2</f>
        <v>676.91999999999985</v>
      </c>
      <c r="F451" s="463">
        <f>'Punten per wedstrijd'!H158</f>
        <v>640.80000000000018</v>
      </c>
      <c r="G451" s="312" t="s">
        <v>4533</v>
      </c>
      <c r="H451" s="319"/>
      <c r="I451" s="323" t="s">
        <v>3860</v>
      </c>
      <c r="J451" s="315"/>
      <c r="K451" s="316"/>
      <c r="L451" s="317"/>
      <c r="M451" s="463">
        <f>'Punten per wedstrijd'!H27*1.2</f>
        <v>704.76000000000022</v>
      </c>
      <c r="N451" s="463">
        <f>'Punten per wedstrijd'!H35</f>
        <v>537.5</v>
      </c>
      <c r="O451" s="312" t="s">
        <v>4531</v>
      </c>
      <c r="P451" s="319"/>
      <c r="Q451" s="323" t="s">
        <v>3863</v>
      </c>
      <c r="R451" s="316"/>
      <c r="S451" s="316"/>
      <c r="T451" s="316"/>
      <c r="U451" s="463">
        <f>'Punten per wedstrijd'!I139*1.2</f>
        <v>797.04000000000087</v>
      </c>
      <c r="V451" s="463">
        <f>'Punten per wedstrijd'!I124</f>
        <v>562.69999999999982</v>
      </c>
      <c r="W451" s="312" t="s">
        <v>4531</v>
      </c>
    </row>
    <row r="452" spans="1:24" ht="15.75">
      <c r="A452" s="323" t="s">
        <v>3856</v>
      </c>
      <c r="B452" s="319"/>
      <c r="C452" s="319"/>
      <c r="D452" s="315"/>
      <c r="E452" s="463">
        <f>'Punten per wedstrijd'!H139*1.2</f>
        <v>797.4</v>
      </c>
      <c r="F452" s="463">
        <f>'Punten per wedstrijd'!H204</f>
        <v>679.29999999999927</v>
      </c>
      <c r="G452" s="312" t="s">
        <v>4533</v>
      </c>
      <c r="H452" s="319"/>
      <c r="I452" s="323" t="s">
        <v>3861</v>
      </c>
      <c r="J452" s="315"/>
      <c r="K452" s="316"/>
      <c r="L452" s="317"/>
      <c r="M452" s="463">
        <f>'Punten per wedstrijd'!H43*1.2</f>
        <v>744.77999999999849</v>
      </c>
      <c r="N452" s="463">
        <f>'Punten per wedstrijd'!H32</f>
        <v>429.39999999999964</v>
      </c>
      <c r="O452" s="312" t="s">
        <v>4531</v>
      </c>
      <c r="P452" s="319"/>
      <c r="Q452" s="323" t="s">
        <v>3864</v>
      </c>
      <c r="R452" s="316"/>
      <c r="S452" s="316"/>
      <c r="T452" s="316"/>
      <c r="U452" s="463">
        <f>'Punten per wedstrijd'!I180*1.2</f>
        <v>1083.3600000000035</v>
      </c>
      <c r="V452" s="463">
        <f>'Punten per wedstrijd'!I158</f>
        <v>865.99999999999909</v>
      </c>
      <c r="W452" s="312" t="s">
        <v>4531</v>
      </c>
    </row>
    <row r="453" spans="1:24" ht="15.75">
      <c r="A453" s="323" t="s">
        <v>3857</v>
      </c>
      <c r="B453" s="319"/>
      <c r="C453" s="319"/>
      <c r="D453" s="315"/>
      <c r="E453" s="463">
        <f>'Punten per wedstrijd'!H182*1.2</f>
        <v>240.59999999999889</v>
      </c>
      <c r="F453" s="463">
        <f>'Punten per wedstrijd'!H147</f>
        <v>367.19999999999982</v>
      </c>
      <c r="G453" s="312" t="s">
        <v>4532</v>
      </c>
      <c r="H453" s="319"/>
      <c r="I453" s="323" t="s">
        <v>2217</v>
      </c>
      <c r="J453" s="315"/>
      <c r="K453" s="316"/>
      <c r="L453" s="317"/>
      <c r="M453" s="463">
        <f>'Punten per wedstrijd'!H54*1.2</f>
        <v>460.32000000000045</v>
      </c>
      <c r="N453" s="463">
        <f>'Punten per wedstrijd'!H91</f>
        <v>485.90000000000009</v>
      </c>
      <c r="O453" s="312" t="s">
        <v>4530</v>
      </c>
      <c r="P453" s="319"/>
      <c r="Q453" s="323" t="s">
        <v>3865</v>
      </c>
      <c r="R453" s="316"/>
      <c r="S453" s="316"/>
      <c r="T453" s="316"/>
      <c r="U453" s="463">
        <f>'Punten per wedstrijd'!I182*1.2</f>
        <v>289.56000000000023</v>
      </c>
      <c r="V453" s="463">
        <f>'Punten per wedstrijd'!I131</f>
        <v>1155.0999999999985</v>
      </c>
      <c r="W453" s="312" t="s">
        <v>4532</v>
      </c>
    </row>
    <row r="454" spans="1:24" ht="15.75">
      <c r="A454" s="323" t="s">
        <v>3858</v>
      </c>
      <c r="B454" s="319"/>
      <c r="C454" s="319"/>
      <c r="D454" s="315"/>
      <c r="E454" s="463">
        <f>'Punten per wedstrijd'!H195*1.2</f>
        <v>149.40000000000055</v>
      </c>
      <c r="F454" s="463">
        <f>'Punten per wedstrijd'!H180</f>
        <v>608.099999999999</v>
      </c>
      <c r="G454" s="312" t="s">
        <v>4532</v>
      </c>
      <c r="H454" s="315"/>
      <c r="I454" s="323" t="s">
        <v>2290</v>
      </c>
      <c r="J454" s="315"/>
      <c r="K454" s="316"/>
      <c r="L454" s="317"/>
      <c r="M454" s="463">
        <f>'Punten per wedstrijd'!H100*1.2</f>
        <v>665.39999999999884</v>
      </c>
      <c r="N454" s="463">
        <f>'Punten per wedstrijd'!H78</f>
        <v>529.49999999999909</v>
      </c>
      <c r="O454" s="312" t="s">
        <v>4531</v>
      </c>
      <c r="P454" s="316"/>
      <c r="Q454" s="323" t="s">
        <v>3866</v>
      </c>
      <c r="R454" s="316"/>
      <c r="S454" s="316"/>
      <c r="T454" s="316"/>
      <c r="U454" s="463">
        <f>'Punten per wedstrijd'!I195*1.2</f>
        <v>544.79999999999779</v>
      </c>
      <c r="V454" s="463">
        <f>'Punten per wedstrijd'!I147</f>
        <v>376.30000000000109</v>
      </c>
      <c r="W454" s="312" t="s">
        <v>4531</v>
      </c>
      <c r="X454" s="28"/>
    </row>
    <row r="455" spans="1:24" ht="15.75">
      <c r="A455" s="321"/>
      <c r="B455" s="319"/>
      <c r="C455" s="319"/>
      <c r="D455" s="315"/>
      <c r="E455" s="463"/>
      <c r="F455" s="463"/>
      <c r="G455" s="310"/>
      <c r="H455" s="315"/>
      <c r="I455" s="314"/>
      <c r="J455" s="315"/>
      <c r="K455" s="316"/>
      <c r="L455" s="317"/>
      <c r="M455" s="490"/>
      <c r="N455" s="490"/>
      <c r="O455" s="313"/>
      <c r="P455" s="316"/>
      <c r="Q455" s="314"/>
      <c r="R455" s="316"/>
      <c r="S455" s="316"/>
      <c r="T455" s="316"/>
      <c r="U455" s="490"/>
      <c r="V455" s="490"/>
      <c r="W455" s="313"/>
      <c r="X455" s="28"/>
    </row>
    <row r="456" spans="1:24" s="39" customFormat="1" ht="15.75">
      <c r="A456" s="318" t="s">
        <v>2207</v>
      </c>
      <c r="B456" s="439"/>
      <c r="C456" s="439"/>
      <c r="D456" s="440"/>
      <c r="E456" s="463"/>
      <c r="F456" s="463"/>
      <c r="G456" s="442" t="s">
        <v>150</v>
      </c>
      <c r="H456" s="439"/>
      <c r="I456" s="318" t="s">
        <v>3527</v>
      </c>
      <c r="J456" s="440"/>
      <c r="K456" s="439"/>
      <c r="L456" s="317"/>
      <c r="M456" s="490"/>
      <c r="N456" s="490"/>
      <c r="O456" s="442" t="s">
        <v>150</v>
      </c>
      <c r="P456" s="439"/>
      <c r="Q456" s="318" t="s">
        <v>3528</v>
      </c>
      <c r="R456" s="439"/>
      <c r="S456" s="439"/>
      <c r="T456" s="439"/>
      <c r="U456" s="490"/>
      <c r="V456" s="490"/>
      <c r="W456" s="442" t="s">
        <v>150</v>
      </c>
    </row>
    <row r="457" spans="1:24" ht="15.75">
      <c r="A457" s="323" t="s">
        <v>5106</v>
      </c>
      <c r="B457" s="319"/>
      <c r="C457" s="319"/>
      <c r="D457" s="315"/>
      <c r="E457" s="463">
        <f>'Punten per wedstrijd'!I78*1.2</f>
        <v>65.16</v>
      </c>
      <c r="F457" s="463">
        <f>'Punten per wedstrijd'!I20</f>
        <v>338.5</v>
      </c>
      <c r="G457" s="312" t="s">
        <v>4532</v>
      </c>
      <c r="H457" s="319"/>
      <c r="I457" s="323" t="s">
        <v>4338</v>
      </c>
      <c r="J457" s="315"/>
      <c r="K457" s="316"/>
      <c r="L457" s="317"/>
      <c r="M457" s="463">
        <f>'Punten per wedstrijd'!J20*1.2</f>
        <v>580.19999999999993</v>
      </c>
      <c r="N457" s="463">
        <f>'Punten per wedstrijd'!J32</f>
        <v>490.15</v>
      </c>
      <c r="O457" s="312" t="s">
        <v>4533</v>
      </c>
      <c r="P457" s="319"/>
      <c r="Q457" s="323" t="s">
        <v>4339</v>
      </c>
      <c r="R457" s="316"/>
      <c r="S457" s="316"/>
      <c r="T457" s="316"/>
      <c r="U457" s="463">
        <f>'Punten per wedstrijd'!K91*1.2</f>
        <v>168</v>
      </c>
      <c r="V457" s="463">
        <f>'Punten per wedstrijd'!K20</f>
        <v>179.5</v>
      </c>
      <c r="W457" s="312" t="s">
        <v>4530</v>
      </c>
      <c r="X457" s="28"/>
    </row>
    <row r="458" spans="1:24" ht="15.75">
      <c r="A458" s="323" t="s">
        <v>4340</v>
      </c>
      <c r="B458" s="319"/>
      <c r="C458" s="319"/>
      <c r="D458" s="315"/>
      <c r="E458" s="463">
        <f>'Punten per wedstrijd'!I32*1.2</f>
        <v>261.59999999999997</v>
      </c>
      <c r="F458" s="463">
        <f>'Punten per wedstrijd'!I27</f>
        <v>117</v>
      </c>
      <c r="G458" s="312" t="s">
        <v>4531</v>
      </c>
      <c r="H458" s="319"/>
      <c r="I458" s="323" t="s">
        <v>4341</v>
      </c>
      <c r="J458" s="315"/>
      <c r="K458" s="316"/>
      <c r="L458" s="317"/>
      <c r="M458" s="463">
        <f>'Punten per wedstrijd'!J100*1.2</f>
        <v>535.68000000000006</v>
      </c>
      <c r="N458" s="463">
        <f>'Punten per wedstrijd'!J54</f>
        <v>419</v>
      </c>
      <c r="O458" s="312" t="s">
        <v>4531</v>
      </c>
      <c r="P458" s="319"/>
      <c r="Q458" s="323" t="s">
        <v>4342</v>
      </c>
      <c r="R458" s="316"/>
      <c r="S458" s="316"/>
      <c r="T458" s="316"/>
      <c r="U458" s="463">
        <f>'Punten per wedstrijd'!K54*1.2</f>
        <v>287.88</v>
      </c>
      <c r="V458" s="463">
        <f>'Punten per wedstrijd'!K27</f>
        <v>258.60000000000002</v>
      </c>
      <c r="W458" s="312" t="s">
        <v>4533</v>
      </c>
      <c r="X458" s="28"/>
    </row>
    <row r="459" spans="1:24" ht="15.75">
      <c r="A459" s="323" t="s">
        <v>4343</v>
      </c>
      <c r="B459" s="319"/>
      <c r="C459" s="319"/>
      <c r="D459" s="315"/>
      <c r="E459" s="463">
        <f>'Punten per wedstrijd'!I76*1.2</f>
        <v>357.12</v>
      </c>
      <c r="F459" s="463">
        <f>'Punten per wedstrijd'!I35</f>
        <v>163.1</v>
      </c>
      <c r="G459" s="312" t="s">
        <v>4531</v>
      </c>
      <c r="H459" s="319"/>
      <c r="I459" s="323" t="s">
        <v>5115</v>
      </c>
      <c r="J459" s="315"/>
      <c r="K459" s="316"/>
      <c r="L459" s="317"/>
      <c r="M459" s="463">
        <f>'Punten per wedstrijd'!J43*1.2</f>
        <v>714.9</v>
      </c>
      <c r="N459" s="463">
        <f>'Punten per wedstrijd'!J76</f>
        <v>479.20000000000005</v>
      </c>
      <c r="O459" s="312" t="s">
        <v>4531</v>
      </c>
      <c r="P459" s="319"/>
      <c r="Q459" s="323" t="s">
        <v>4344</v>
      </c>
      <c r="R459" s="316"/>
      <c r="S459" s="316"/>
      <c r="T459" s="316"/>
      <c r="U459" s="463">
        <f>'Punten per wedstrijd'!K32*1.2</f>
        <v>275.88</v>
      </c>
      <c r="V459" s="463">
        <f>'Punten per wedstrijd'!K35</f>
        <v>140</v>
      </c>
      <c r="W459" s="312" t="s">
        <v>4531</v>
      </c>
      <c r="X459" s="28"/>
    </row>
    <row r="460" spans="1:24" ht="15.75">
      <c r="A460" s="323" t="s">
        <v>5116</v>
      </c>
      <c r="B460" s="319"/>
      <c r="C460" s="319"/>
      <c r="D460" s="315"/>
      <c r="E460" s="463">
        <f>'Punten per wedstrijd'!I54*1.2</f>
        <v>261.59999999999997</v>
      </c>
      <c r="F460" s="463">
        <f>'Punten per wedstrijd'!I43</f>
        <v>334.8</v>
      </c>
      <c r="G460" s="312" t="s">
        <v>4532</v>
      </c>
      <c r="H460" s="319"/>
      <c r="I460" s="323" t="s">
        <v>5107</v>
      </c>
      <c r="J460" s="315"/>
      <c r="K460" s="316"/>
      <c r="L460" s="317"/>
      <c r="M460" s="463">
        <f>'Punten per wedstrijd'!J35*1.2</f>
        <v>633.4799999999999</v>
      </c>
      <c r="N460" s="463">
        <f>'Punten per wedstrijd'!J78</f>
        <v>605.49999999999989</v>
      </c>
      <c r="O460" s="312" t="s">
        <v>4533</v>
      </c>
      <c r="P460" s="319"/>
      <c r="Q460" s="323" t="s">
        <v>5108</v>
      </c>
      <c r="R460" s="316"/>
      <c r="S460" s="316"/>
      <c r="T460" s="316"/>
      <c r="U460" s="463">
        <f>'Punten per wedstrijd'!K76*1.2</f>
        <v>414.36</v>
      </c>
      <c r="V460" s="463">
        <f>'Punten per wedstrijd'!K78</f>
        <v>145.19999999999999</v>
      </c>
      <c r="W460" s="312" t="s">
        <v>4531</v>
      </c>
      <c r="X460" s="28"/>
    </row>
    <row r="461" spans="1:24" ht="15.75">
      <c r="A461" s="323" t="s">
        <v>4345</v>
      </c>
      <c r="B461" s="319"/>
      <c r="C461" s="319"/>
      <c r="D461" s="315"/>
      <c r="E461" s="463">
        <f>'Punten per wedstrijd'!I91*1.2</f>
        <v>373.68</v>
      </c>
      <c r="F461" s="463">
        <f>'Punten per wedstrijd'!I100</f>
        <v>499</v>
      </c>
      <c r="G461" s="312" t="s">
        <v>4532</v>
      </c>
      <c r="H461" s="319"/>
      <c r="I461" s="323" t="s">
        <v>4346</v>
      </c>
      <c r="J461" s="315"/>
      <c r="K461" s="316"/>
      <c r="L461" s="317"/>
      <c r="M461" s="463">
        <f>'Punten per wedstrijd'!J27*1.2</f>
        <v>600.4799999999999</v>
      </c>
      <c r="N461" s="463">
        <f>'Punten per wedstrijd'!J91</f>
        <v>504.09999999999997</v>
      </c>
      <c r="O461" s="312" t="s">
        <v>4533</v>
      </c>
      <c r="P461" s="319"/>
      <c r="Q461" s="323" t="s">
        <v>4347</v>
      </c>
      <c r="R461" s="316"/>
      <c r="S461" s="316"/>
      <c r="T461" s="316"/>
      <c r="U461" s="463">
        <f>'Punten per wedstrijd'!K43*1.2</f>
        <v>184.43999999999997</v>
      </c>
      <c r="V461" s="463">
        <f>'Punten per wedstrijd'!K100</f>
        <v>383.1</v>
      </c>
      <c r="W461" s="312" t="s">
        <v>4532</v>
      </c>
      <c r="X461" s="28"/>
    </row>
    <row r="462" spans="1:24" ht="15.75">
      <c r="A462" s="322"/>
      <c r="B462" s="319"/>
      <c r="C462" s="319"/>
      <c r="D462" s="315"/>
      <c r="E462" s="463"/>
      <c r="F462" s="463"/>
      <c r="G462" s="312"/>
      <c r="H462" s="319"/>
      <c r="I462" s="319"/>
      <c r="J462" s="315"/>
      <c r="K462" s="316"/>
      <c r="L462" s="317"/>
      <c r="M462" s="490"/>
      <c r="N462" s="490"/>
      <c r="O462" s="313"/>
      <c r="P462" s="319"/>
      <c r="Q462" s="315"/>
      <c r="R462" s="316"/>
      <c r="S462" s="316"/>
      <c r="T462" s="316"/>
      <c r="U462" s="490"/>
      <c r="V462" s="490"/>
      <c r="W462" s="313"/>
      <c r="X462" s="28"/>
    </row>
    <row r="463" spans="1:24" s="39" customFormat="1" ht="15.75">
      <c r="A463" s="318" t="s">
        <v>191</v>
      </c>
      <c r="B463" s="439"/>
      <c r="C463" s="439"/>
      <c r="D463" s="440"/>
      <c r="E463" s="463"/>
      <c r="F463" s="463"/>
      <c r="G463" s="442" t="s">
        <v>150</v>
      </c>
      <c r="H463" s="439"/>
      <c r="I463" s="318" t="s">
        <v>192</v>
      </c>
      <c r="J463" s="440"/>
      <c r="K463" s="439"/>
      <c r="L463" s="317"/>
      <c r="M463" s="490"/>
      <c r="N463" s="490"/>
      <c r="O463" s="442" t="s">
        <v>150</v>
      </c>
      <c r="P463" s="439"/>
      <c r="Q463" s="318" t="s">
        <v>195</v>
      </c>
      <c r="R463" s="439"/>
      <c r="S463" s="439"/>
      <c r="T463" s="439"/>
      <c r="U463" s="490"/>
      <c r="V463" s="490"/>
      <c r="W463" s="442" t="s">
        <v>150</v>
      </c>
    </row>
    <row r="464" spans="1:24" ht="15.75">
      <c r="A464" s="323" t="s">
        <v>5109</v>
      </c>
      <c r="B464" s="319"/>
      <c r="C464" s="319"/>
      <c r="D464" s="315"/>
      <c r="E464" s="463">
        <f>'Punten per wedstrijd'!L78*1.2</f>
        <v>164.88</v>
      </c>
      <c r="F464" s="463">
        <f>'Punten per wedstrijd'!L32</f>
        <v>144.9</v>
      </c>
      <c r="G464" s="312" t="s">
        <v>4533</v>
      </c>
      <c r="H464" s="319"/>
      <c r="I464" s="323" t="s">
        <v>5110</v>
      </c>
      <c r="J464" s="315"/>
      <c r="K464" s="316"/>
      <c r="L464" s="317"/>
      <c r="M464" s="463">
        <f>'Punten per wedstrijd'!M43*1.2</f>
        <v>692.76000000000238</v>
      </c>
      <c r="N464" s="463">
        <f>'Punten per wedstrijd'!M20</f>
        <v>433.99999999999909</v>
      </c>
      <c r="O464" s="312" t="s">
        <v>4531</v>
      </c>
      <c r="P464" s="319"/>
      <c r="Q464" s="323" t="s">
        <v>5104</v>
      </c>
      <c r="R464" s="316"/>
      <c r="S464" s="316"/>
      <c r="T464" s="316"/>
      <c r="U464" s="463">
        <f>'Punten per wedstrijd'!J139*1.2</f>
        <v>197.52000000000152</v>
      </c>
      <c r="V464" s="463">
        <f>'Punten per wedstrijd'!J147</f>
        <v>505.90000000000236</v>
      </c>
      <c r="W464" s="312" t="s">
        <v>4532</v>
      </c>
      <c r="X464" s="28"/>
    </row>
    <row r="465" spans="1:26" ht="15.75">
      <c r="A465" s="323" t="s">
        <v>4348</v>
      </c>
      <c r="B465" s="319"/>
      <c r="C465" s="319"/>
      <c r="D465" s="315"/>
      <c r="E465" s="463">
        <f>'Punten per wedstrijd'!L27*1.2</f>
        <v>155.16</v>
      </c>
      <c r="F465" s="463">
        <f>'Punten per wedstrijd'!L43</f>
        <v>255.8</v>
      </c>
      <c r="G465" s="312" t="s">
        <v>4532</v>
      </c>
      <c r="H465" s="319"/>
      <c r="I465" s="323" t="s">
        <v>4349</v>
      </c>
      <c r="J465" s="315"/>
      <c r="K465" s="316"/>
      <c r="L465" s="317"/>
      <c r="M465" s="463">
        <f>'Punten per wedstrijd'!M100*1.2</f>
        <v>583.79999999999995</v>
      </c>
      <c r="N465" s="463">
        <f>'Punten per wedstrijd'!M27</f>
        <v>524.10000000000036</v>
      </c>
      <c r="O465" s="312" t="s">
        <v>4533</v>
      </c>
      <c r="P465" s="319"/>
      <c r="Q465" s="323" t="s">
        <v>5111</v>
      </c>
      <c r="R465" s="316"/>
      <c r="S465" s="316"/>
      <c r="T465" s="316"/>
      <c r="U465" s="463">
        <f>'Punten per wedstrijd'!J182*1.2</f>
        <v>406.56000000000239</v>
      </c>
      <c r="V465" s="463">
        <f>'Punten per wedstrijd'!J158</f>
        <v>687.800000000002</v>
      </c>
      <c r="W465" s="312" t="s">
        <v>4532</v>
      </c>
      <c r="X465" s="28"/>
    </row>
    <row r="466" spans="1:26" ht="15.75">
      <c r="A466" s="323" t="s">
        <v>4350</v>
      </c>
      <c r="B466" s="319"/>
      <c r="C466" s="319"/>
      <c r="D466" s="315"/>
      <c r="E466" s="463">
        <f>'Punten per wedstrijd'!L20*1.2</f>
        <v>126.47999999999999</v>
      </c>
      <c r="F466" s="463">
        <f>'Punten per wedstrijd'!L54</f>
        <v>30.1</v>
      </c>
      <c r="G466" s="312" t="s">
        <v>4531</v>
      </c>
      <c r="H466" s="319"/>
      <c r="I466" s="323" t="s">
        <v>4351</v>
      </c>
      <c r="J466" s="315"/>
      <c r="K466" s="316"/>
      <c r="L466" s="317"/>
      <c r="M466" s="463">
        <f>'Punten per wedstrijd'!M76*1.2</f>
        <v>667.56000000000347</v>
      </c>
      <c r="N466" s="463">
        <f>'Punten per wedstrijd'!M32</f>
        <v>398.60000000000127</v>
      </c>
      <c r="O466" s="312" t="s">
        <v>4531</v>
      </c>
      <c r="P466" s="319"/>
      <c r="Q466" s="323" t="s">
        <v>4352</v>
      </c>
      <c r="R466" s="316"/>
      <c r="S466" s="316"/>
      <c r="T466" s="316"/>
      <c r="U466" s="463">
        <f>'Punten per wedstrijd'!J131*1.2</f>
        <v>312.72000000000043</v>
      </c>
      <c r="V466" s="463">
        <f>'Punten per wedstrijd'!J180</f>
        <v>668.30000000000109</v>
      </c>
      <c r="W466" s="312" t="s">
        <v>4532</v>
      </c>
      <c r="X466" s="28"/>
    </row>
    <row r="467" spans="1:26" ht="15.75">
      <c r="A467" s="323" t="s">
        <v>4353</v>
      </c>
      <c r="B467" s="319"/>
      <c r="C467" s="319"/>
      <c r="D467" s="315"/>
      <c r="E467" s="463">
        <f>'Punten per wedstrijd'!L100*1.2</f>
        <v>356.16</v>
      </c>
      <c r="F467" s="463">
        <f>'Punten per wedstrijd'!L76</f>
        <v>440.8</v>
      </c>
      <c r="G467" s="312" t="s">
        <v>4532</v>
      </c>
      <c r="H467" s="319"/>
      <c r="I467" s="323" t="s">
        <v>4354</v>
      </c>
      <c r="J467" s="315"/>
      <c r="K467" s="316"/>
      <c r="L467" s="317"/>
      <c r="M467" s="463">
        <f>'Punten per wedstrijd'!M54*1.2</f>
        <v>480.72000000000151</v>
      </c>
      <c r="N467" s="463">
        <f>'Punten per wedstrijd'!M35</f>
        <v>565.10000000000127</v>
      </c>
      <c r="O467" s="312" t="s">
        <v>4530</v>
      </c>
      <c r="P467" s="319"/>
      <c r="Q467" s="323" t="s">
        <v>4355</v>
      </c>
      <c r="R467" s="316"/>
      <c r="S467" s="316"/>
      <c r="T467" s="316"/>
      <c r="U467" s="463">
        <f>'Punten per wedstrijd'!J136*1.2</f>
        <v>623.28000000000395</v>
      </c>
      <c r="V467" s="463">
        <f>'Punten per wedstrijd'!J195</f>
        <v>359.30000000000018</v>
      </c>
      <c r="W467" s="312" t="s">
        <v>4531</v>
      </c>
      <c r="X467" s="28"/>
    </row>
    <row r="468" spans="1:26" ht="15.75">
      <c r="A468" s="323" t="s">
        <v>4356</v>
      </c>
      <c r="B468" s="319"/>
      <c r="C468" s="319"/>
      <c r="D468" s="315"/>
      <c r="E468" s="463">
        <f>'Punten per wedstrijd'!L35*1.2</f>
        <v>144.35999999999999</v>
      </c>
      <c r="F468" s="463">
        <f>'Punten per wedstrijd'!L91</f>
        <v>138.1</v>
      </c>
      <c r="G468" s="312" t="s">
        <v>4533</v>
      </c>
      <c r="H468" s="319"/>
      <c r="I468" s="323" t="s">
        <v>5105</v>
      </c>
      <c r="J468" s="315"/>
      <c r="K468" s="316"/>
      <c r="L468" s="317"/>
      <c r="M468" s="463">
        <f>'Punten per wedstrijd'!M91*1.2</f>
        <v>522</v>
      </c>
      <c r="N468" s="463">
        <f>'Punten per wedstrijd'!M78</f>
        <v>535.30000000000018</v>
      </c>
      <c r="O468" s="312" t="s">
        <v>4530</v>
      </c>
      <c r="P468" s="319"/>
      <c r="Q468" s="323" t="s">
        <v>4357</v>
      </c>
      <c r="R468" s="316"/>
      <c r="S468" s="316"/>
      <c r="T468" s="316"/>
      <c r="U468" s="463">
        <f>'Punten per wedstrijd'!J124*1.2</f>
        <v>510.96000000000021</v>
      </c>
      <c r="V468" s="463">
        <f>'Punten per wedstrijd'!J204</f>
        <v>692.89999999999964</v>
      </c>
      <c r="W468" s="312" t="s">
        <v>4532</v>
      </c>
      <c r="X468" s="28"/>
    </row>
    <row r="469" spans="1:26" ht="15.75">
      <c r="A469" s="322"/>
      <c r="B469" s="319"/>
      <c r="C469" s="319"/>
      <c r="D469" s="315"/>
      <c r="E469" s="463"/>
      <c r="F469" s="463"/>
      <c r="G469" s="310"/>
      <c r="H469" s="319"/>
      <c r="I469" s="315"/>
      <c r="J469" s="315"/>
      <c r="K469" s="316"/>
      <c r="L469" s="317"/>
      <c r="M469" s="490"/>
      <c r="N469" s="490"/>
      <c r="O469" s="313"/>
      <c r="P469" s="319"/>
      <c r="Q469" s="316"/>
      <c r="R469" s="316"/>
      <c r="S469" s="316"/>
      <c r="T469" s="316"/>
      <c r="U469" s="490"/>
      <c r="V469" s="490"/>
      <c r="W469" s="313"/>
      <c r="X469" s="28"/>
    </row>
    <row r="470" spans="1:26" s="39" customFormat="1" ht="15.75">
      <c r="A470" s="318" t="s">
        <v>193</v>
      </c>
      <c r="B470" s="439"/>
      <c r="C470" s="439"/>
      <c r="D470" s="440"/>
      <c r="E470" s="463"/>
      <c r="F470" s="463"/>
      <c r="G470" s="442" t="s">
        <v>150</v>
      </c>
      <c r="H470" s="439"/>
      <c r="I470" s="318" t="s">
        <v>194</v>
      </c>
      <c r="J470" s="440"/>
      <c r="K470" s="439"/>
      <c r="L470" s="317"/>
      <c r="M470" s="490"/>
      <c r="N470" s="490"/>
      <c r="O470" s="442" t="s">
        <v>150</v>
      </c>
      <c r="P470" s="439"/>
      <c r="Q470" s="318" t="s">
        <v>176</v>
      </c>
      <c r="R470" s="439"/>
      <c r="S470" s="439"/>
      <c r="T470" s="439"/>
      <c r="U470" s="490"/>
      <c r="V470" s="490"/>
      <c r="W470" s="442" t="s">
        <v>150</v>
      </c>
    </row>
    <row r="471" spans="1:26" ht="15.75">
      <c r="A471" s="323" t="s">
        <v>4358</v>
      </c>
      <c r="B471" s="319"/>
      <c r="C471" s="319"/>
      <c r="D471" s="315"/>
      <c r="E471" s="463">
        <f>'Punten per wedstrijd'!N27*1.2</f>
        <v>376.56000000000131</v>
      </c>
      <c r="F471" s="463">
        <f>'Punten per wedstrijd'!N20</f>
        <v>434</v>
      </c>
      <c r="G471" s="312" t="s">
        <v>4530</v>
      </c>
      <c r="H471" s="319"/>
      <c r="I471" s="323" t="s">
        <v>4359</v>
      </c>
      <c r="J471" s="315"/>
      <c r="K471" s="316"/>
      <c r="L471" s="317"/>
      <c r="M471" s="463">
        <f>'Punten per wedstrijd'!O76*1.2</f>
        <v>332.15999999999912</v>
      </c>
      <c r="N471" s="463">
        <f>'Punten per wedstrijd'!O20</f>
        <v>185.5</v>
      </c>
      <c r="O471" s="312" t="s">
        <v>4531</v>
      </c>
      <c r="P471" s="319"/>
      <c r="Q471" s="323" t="s">
        <v>4360</v>
      </c>
      <c r="R471" s="316"/>
      <c r="S471" s="316"/>
      <c r="T471" s="316"/>
      <c r="U471" s="463">
        <f>'Punten per wedstrijd'!P100*1.2</f>
        <v>492.96000000000004</v>
      </c>
      <c r="V471" s="463">
        <f>'Punten per wedstrijd'!P32</f>
        <v>456.5</v>
      </c>
      <c r="W471" s="312" t="s">
        <v>4533</v>
      </c>
      <c r="X471" s="28"/>
    </row>
    <row r="472" spans="1:26" ht="15.75">
      <c r="A472" s="323" t="s">
        <v>4361</v>
      </c>
      <c r="B472" s="319"/>
      <c r="C472" s="319"/>
      <c r="D472" s="315"/>
      <c r="E472" s="463">
        <f>'Punten per wedstrijd'!N54*1.2</f>
        <v>328.68000000000171</v>
      </c>
      <c r="F472" s="463">
        <f>'Punten per wedstrijd'!N32</f>
        <v>270.65000000000146</v>
      </c>
      <c r="G472" s="312" t="s">
        <v>4533</v>
      </c>
      <c r="H472" s="319"/>
      <c r="I472" s="323" t="s">
        <v>4362</v>
      </c>
      <c r="J472" s="315"/>
      <c r="K472" s="316"/>
      <c r="L472" s="317"/>
      <c r="M472" s="463">
        <f>'Punten per wedstrijd'!O35*1.2</f>
        <v>427.2</v>
      </c>
      <c r="N472" s="463">
        <f>'Punten per wedstrijd'!O27</f>
        <v>417.90000000000146</v>
      </c>
      <c r="O472" s="312" t="s">
        <v>4533</v>
      </c>
      <c r="P472" s="319"/>
      <c r="Q472" s="323" t="s">
        <v>4363</v>
      </c>
      <c r="R472" s="316"/>
      <c r="S472" s="316"/>
      <c r="T472" s="316"/>
      <c r="U472" s="463">
        <f>'Punten per wedstrijd'!P20*1.2</f>
        <v>256.8</v>
      </c>
      <c r="V472" s="463">
        <f>'Punten per wedstrijd'!P35</f>
        <v>343.9</v>
      </c>
      <c r="W472" s="312" t="s">
        <v>4532</v>
      </c>
      <c r="X472" s="28"/>
    </row>
    <row r="473" spans="1:26" ht="15.75">
      <c r="A473" s="323" t="s">
        <v>4364</v>
      </c>
      <c r="B473" s="319"/>
      <c r="C473" s="319"/>
      <c r="D473" s="315"/>
      <c r="E473" s="463">
        <f>'Punten per wedstrijd'!N100*1.2</f>
        <v>669.48000000000172</v>
      </c>
      <c r="F473" s="463">
        <f>'Punten per wedstrijd'!N35</f>
        <v>366.30000000000109</v>
      </c>
      <c r="G473" s="312" t="s">
        <v>4531</v>
      </c>
      <c r="H473" s="319"/>
      <c r="I473" s="323" t="s">
        <v>4365</v>
      </c>
      <c r="J473" s="315"/>
      <c r="K473" s="316"/>
      <c r="L473" s="317"/>
      <c r="M473" s="463">
        <f>'Punten per wedstrijd'!O32*1.2</f>
        <v>521.28000000000065</v>
      </c>
      <c r="N473" s="463">
        <f>'Punten per wedstrijd'!O43</f>
        <v>378.80000000000291</v>
      </c>
      <c r="O473" s="312" t="s">
        <v>4531</v>
      </c>
      <c r="P473" s="319"/>
      <c r="Q473" s="323" t="s">
        <v>4366</v>
      </c>
      <c r="R473" s="316"/>
      <c r="S473" s="316"/>
      <c r="T473" s="316"/>
      <c r="U473" s="463">
        <f>'Punten per wedstrijd'!P54*1.2</f>
        <v>764.04000000000008</v>
      </c>
      <c r="V473" s="463">
        <f>'Punten per wedstrijd'!P76</f>
        <v>491.9</v>
      </c>
      <c r="W473" s="312" t="s">
        <v>4531</v>
      </c>
      <c r="X473" s="28"/>
    </row>
    <row r="474" spans="1:26" ht="15.75">
      <c r="A474" s="323" t="s">
        <v>5112</v>
      </c>
      <c r="B474" s="319"/>
      <c r="C474" s="319"/>
      <c r="D474" s="315"/>
      <c r="E474" s="463">
        <f>'Punten per wedstrijd'!N43*1.2</f>
        <v>645.72000000000367</v>
      </c>
      <c r="F474" s="463">
        <f>'Punten per wedstrijd'!N78</f>
        <v>360.40000000000146</v>
      </c>
      <c r="G474" s="312" t="s">
        <v>4531</v>
      </c>
      <c r="H474" s="319"/>
      <c r="I474" s="323" t="s">
        <v>2220</v>
      </c>
      <c r="J474" s="315"/>
      <c r="K474" s="316"/>
      <c r="L474" s="317"/>
      <c r="M474" s="463">
        <f>'Punten per wedstrijd'!O91*1.2</f>
        <v>419.759999999998</v>
      </c>
      <c r="N474" s="463">
        <f>'Punten per wedstrijd'!O54</f>
        <v>258.00000000000091</v>
      </c>
      <c r="O474" s="312" t="s">
        <v>4531</v>
      </c>
      <c r="P474" s="319"/>
      <c r="Q474" s="323" t="s">
        <v>5114</v>
      </c>
      <c r="R474" s="316"/>
      <c r="S474" s="316"/>
      <c r="T474" s="316"/>
      <c r="U474" s="463">
        <f>'Punten per wedstrijd'!P27*1.2</f>
        <v>507.96</v>
      </c>
      <c r="V474" s="463">
        <f>'Punten per wedstrijd'!P78</f>
        <v>198.79999999999998</v>
      </c>
      <c r="W474" s="312" t="s">
        <v>4531</v>
      </c>
      <c r="X474" s="28"/>
    </row>
    <row r="475" spans="1:26" ht="15.75">
      <c r="A475" s="323" t="s">
        <v>4367</v>
      </c>
      <c r="B475" s="319"/>
      <c r="C475" s="319"/>
      <c r="D475" s="315"/>
      <c r="E475" s="463">
        <f>'Punten per wedstrijd'!N76*1.2</f>
        <v>632.5200000000026</v>
      </c>
      <c r="F475" s="463">
        <f>'Punten per wedstrijd'!N91</f>
        <v>337.39999999999964</v>
      </c>
      <c r="G475" s="312" t="s">
        <v>4531</v>
      </c>
      <c r="H475" s="315"/>
      <c r="I475" s="323" t="s">
        <v>5113</v>
      </c>
      <c r="J475" s="315"/>
      <c r="K475" s="316"/>
      <c r="L475" s="317"/>
      <c r="M475" s="463">
        <f>'Punten per wedstrijd'!O78*1.2</f>
        <v>322.20000000000107</v>
      </c>
      <c r="N475" s="463">
        <f>'Punten per wedstrijd'!O100</f>
        <v>272.80000000000109</v>
      </c>
      <c r="O475" s="312" t="s">
        <v>4533</v>
      </c>
      <c r="P475" s="316"/>
      <c r="Q475" s="323" t="s">
        <v>4368</v>
      </c>
      <c r="R475" s="316"/>
      <c r="S475" s="316"/>
      <c r="T475" s="316"/>
      <c r="U475" s="463">
        <f>'Punten per wedstrijd'!P43*1.2</f>
        <v>298.68</v>
      </c>
      <c r="V475" s="463">
        <f>'Punten per wedstrijd'!P91</f>
        <v>257.89999999999998</v>
      </c>
      <c r="W475" s="312" t="s">
        <v>4533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31" t="s">
        <v>3454</v>
      </c>
      <c r="E478" s="431" t="s">
        <v>3455</v>
      </c>
      <c r="F478" s="431" t="s">
        <v>843</v>
      </c>
      <c r="G478" s="431" t="s">
        <v>2523</v>
      </c>
      <c r="H478" s="431" t="s">
        <v>2192</v>
      </c>
      <c r="I478" s="431" t="s">
        <v>2194</v>
      </c>
      <c r="J478" s="431" t="s">
        <v>2193</v>
      </c>
      <c r="K478" s="431" t="s">
        <v>2195</v>
      </c>
      <c r="L478" s="431" t="s">
        <v>2196</v>
      </c>
      <c r="M478" s="431" t="s">
        <v>2197</v>
      </c>
      <c r="N478" s="431" t="s">
        <v>2198</v>
      </c>
      <c r="O478" s="431" t="s">
        <v>2199</v>
      </c>
      <c r="P478" s="431" t="s">
        <v>2200</v>
      </c>
      <c r="Q478" s="431" t="s">
        <v>2201</v>
      </c>
      <c r="R478" s="431" t="s">
        <v>2202</v>
      </c>
      <c r="S478" s="431" t="s">
        <v>2179</v>
      </c>
      <c r="T478" s="431" t="s">
        <v>2203</v>
      </c>
      <c r="U478" s="431" t="s">
        <v>2204</v>
      </c>
      <c r="V478" s="202" t="s">
        <v>40</v>
      </c>
      <c r="W478" s="28"/>
      <c r="X478" s="28"/>
      <c r="Y478" s="28"/>
      <c r="Z478" s="28"/>
    </row>
    <row r="479" spans="1:26" ht="15.75">
      <c r="A479" s="504" t="s">
        <v>3597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93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04" t="s">
        <v>3598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93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7" t="s">
        <v>2283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93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14" t="s">
        <v>2261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94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2253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93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2304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93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03" t="s">
        <v>2247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93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2250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93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3596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93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03" t="s">
        <v>2282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93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4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4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2164</v>
      </c>
      <c r="B493" s="325"/>
      <c r="D493" s="431"/>
      <c r="E493" s="431"/>
      <c r="F493" s="431"/>
      <c r="G493" s="431"/>
      <c r="H493" s="431"/>
      <c r="I493" s="431"/>
      <c r="J493" s="431"/>
      <c r="K493" s="431"/>
      <c r="L493" s="431"/>
      <c r="M493" s="431"/>
      <c r="N493" s="431"/>
      <c r="O493" s="431"/>
      <c r="P493" s="431"/>
      <c r="Q493" s="431"/>
      <c r="R493" s="431"/>
      <c r="S493" s="431"/>
      <c r="T493" s="431"/>
      <c r="U493" s="431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9"/>
      <c r="C495" s="439"/>
      <c r="D495" s="440"/>
      <c r="E495" s="440"/>
      <c r="F495" s="440"/>
      <c r="G495" s="317" t="s">
        <v>150</v>
      </c>
      <c r="H495" s="439"/>
      <c r="I495" s="318" t="s">
        <v>184</v>
      </c>
      <c r="J495" s="440"/>
      <c r="K495" s="439"/>
      <c r="L495" s="317"/>
      <c r="M495" s="439"/>
      <c r="N495" s="439"/>
      <c r="O495" s="317" t="s">
        <v>150</v>
      </c>
      <c r="P495" s="439"/>
      <c r="Q495" s="318" t="s">
        <v>843</v>
      </c>
      <c r="R495" s="439"/>
      <c r="S495" s="439"/>
      <c r="T495" s="439"/>
      <c r="U495" s="439"/>
      <c r="V495" s="439"/>
      <c r="W495" s="317" t="s">
        <v>150</v>
      </c>
    </row>
    <row r="496" spans="1:26" ht="15.75">
      <c r="A496" s="323" t="s">
        <v>3636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4532</v>
      </c>
      <c r="H496" s="319"/>
      <c r="I496" s="323" t="s">
        <v>3867</v>
      </c>
      <c r="J496" s="315"/>
      <c r="K496" s="316"/>
      <c r="L496" s="317"/>
      <c r="M496" s="463">
        <f>'Punten per wedstrijd'!E16*1.2</f>
        <v>252.60000000000005</v>
      </c>
      <c r="N496" s="463">
        <f>'Punten per wedstrijd'!E12</f>
        <v>3.9000000000000909</v>
      </c>
      <c r="O496" s="312" t="s">
        <v>4531</v>
      </c>
      <c r="P496" s="319"/>
      <c r="Q496" s="323" t="s">
        <v>3872</v>
      </c>
      <c r="R496" s="316"/>
      <c r="S496" s="316"/>
      <c r="T496" s="316"/>
      <c r="U496" s="463">
        <f>'Punten per wedstrijd'!F116*1.2</f>
        <v>536.63999999999953</v>
      </c>
      <c r="V496" s="463">
        <f>'Punten per wedstrijd'!F179</f>
        <v>677.19999999999936</v>
      </c>
      <c r="W496" s="312" t="s">
        <v>4532</v>
      </c>
    </row>
    <row r="497" spans="1:23" ht="15.75">
      <c r="A497" s="323" t="s">
        <v>3637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4531</v>
      </c>
      <c r="H497" s="319"/>
      <c r="I497" s="323" t="s">
        <v>3868</v>
      </c>
      <c r="J497" s="315"/>
      <c r="K497" s="316"/>
      <c r="L497" s="317"/>
      <c r="M497" s="463">
        <f>'Punten per wedstrijd'!E56*1.2</f>
        <v>275.87999999999982</v>
      </c>
      <c r="N497" s="463">
        <f>'Punten per wedstrijd'!E99</f>
        <v>137.29999999999984</v>
      </c>
      <c r="O497" s="312" t="s">
        <v>4531</v>
      </c>
      <c r="P497" s="319"/>
      <c r="Q497" s="323" t="s">
        <v>3873</v>
      </c>
      <c r="R497" s="316"/>
      <c r="S497" s="316"/>
      <c r="T497" s="316"/>
      <c r="U497" s="463">
        <f>'Punten per wedstrijd'!F119*1.2</f>
        <v>644.15999999999906</v>
      </c>
      <c r="V497" s="463">
        <f>'Punten per wedstrijd'!F160</f>
        <v>448.30000000000018</v>
      </c>
      <c r="W497" s="312" t="s">
        <v>4531</v>
      </c>
    </row>
    <row r="498" spans="1:23" ht="15.75">
      <c r="A498" s="323" t="s">
        <v>3638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4531</v>
      </c>
      <c r="H498" s="319"/>
      <c r="I498" s="323" t="s">
        <v>3869</v>
      </c>
      <c r="J498" s="315"/>
      <c r="K498" s="316"/>
      <c r="L498" s="317"/>
      <c r="M498" s="463">
        <f>'Punten per wedstrijd'!E59*1.2</f>
        <v>212.88000000000011</v>
      </c>
      <c r="N498" s="463">
        <f>'Punten per wedstrijd'!E46</f>
        <v>177.09999999999997</v>
      </c>
      <c r="O498" s="312" t="s">
        <v>4533</v>
      </c>
      <c r="P498" s="319"/>
      <c r="Q498" s="323" t="s">
        <v>3874</v>
      </c>
      <c r="R498" s="316"/>
      <c r="S498" s="316"/>
      <c r="T498" s="316"/>
      <c r="U498" s="463">
        <f>'Punten per wedstrijd'!F143*1.2</f>
        <v>571.56000000000017</v>
      </c>
      <c r="V498" s="463">
        <f>'Punten per wedstrijd'!F120</f>
        <v>514.7999999999995</v>
      </c>
      <c r="W498" s="312" t="s">
        <v>4533</v>
      </c>
    </row>
    <row r="499" spans="1:23" ht="15.75">
      <c r="A499" s="323" t="s">
        <v>3639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4532</v>
      </c>
      <c r="H499" s="319"/>
      <c r="I499" s="323" t="s">
        <v>3870</v>
      </c>
      <c r="J499" s="315"/>
      <c r="K499" s="316"/>
      <c r="L499" s="317"/>
      <c r="M499" s="463">
        <f>'Punten per wedstrijd'!E70*1.2</f>
        <v>270.60000000000042</v>
      </c>
      <c r="N499" s="463">
        <f>'Punten per wedstrijd'!E39</f>
        <v>551.60000000000014</v>
      </c>
      <c r="O499" s="312" t="s">
        <v>4532</v>
      </c>
      <c r="P499" s="319"/>
      <c r="Q499" s="323" t="s">
        <v>3875</v>
      </c>
      <c r="R499" s="316"/>
      <c r="S499" s="316"/>
      <c r="T499" s="316"/>
      <c r="U499" s="463">
        <f>'Punten per wedstrijd'!F174*1.2</f>
        <v>788.63999999999976</v>
      </c>
      <c r="V499" s="463">
        <f>'Punten per wedstrijd'!F163</f>
        <v>469.29999999999995</v>
      </c>
      <c r="W499" s="312" t="s">
        <v>4531</v>
      </c>
    </row>
    <row r="500" spans="1:23" ht="15.75">
      <c r="A500" s="323" t="s">
        <v>3640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4533</v>
      </c>
      <c r="H500" s="319"/>
      <c r="I500" s="323" t="s">
        <v>3871</v>
      </c>
      <c r="J500" s="315"/>
      <c r="K500" s="316"/>
      <c r="L500" s="317"/>
      <c r="M500" s="463">
        <f>'Punten per wedstrijd'!E75*1.2</f>
        <v>321.24000000000007</v>
      </c>
      <c r="N500" s="463">
        <f>'Punten per wedstrijd'!E15</f>
        <v>82.499999999999886</v>
      </c>
      <c r="O500" s="312" t="s">
        <v>4531</v>
      </c>
      <c r="P500" s="319"/>
      <c r="Q500" s="323" t="s">
        <v>3876</v>
      </c>
      <c r="R500" s="316"/>
      <c r="S500" s="316"/>
      <c r="T500" s="316"/>
      <c r="U500" s="463">
        <f>'Punten per wedstrijd'!F203*1.2</f>
        <v>988.80000000000052</v>
      </c>
      <c r="V500" s="463">
        <f>'Punten per wedstrijd'!F150</f>
        <v>530.80000000000018</v>
      </c>
      <c r="W500" s="312" t="s">
        <v>4531</v>
      </c>
    </row>
    <row r="501" spans="1:23" ht="15.75">
      <c r="A501" s="322"/>
      <c r="B501" s="319"/>
      <c r="C501" s="319"/>
      <c r="D501" s="315"/>
      <c r="E501" s="463"/>
      <c r="F501" s="463"/>
      <c r="G501" s="312"/>
      <c r="H501" s="319"/>
      <c r="I501" s="319"/>
      <c r="J501" s="315"/>
      <c r="K501" s="316"/>
      <c r="L501" s="317"/>
      <c r="M501" s="490"/>
      <c r="N501" s="490"/>
      <c r="O501" s="313"/>
      <c r="P501" s="319"/>
      <c r="Q501" s="315"/>
      <c r="R501" s="316"/>
      <c r="S501" s="316"/>
      <c r="T501" s="316"/>
      <c r="U501" s="490"/>
      <c r="V501" s="490"/>
      <c r="W501" s="313"/>
    </row>
    <row r="502" spans="1:23" s="39" customFormat="1" ht="15.75">
      <c r="A502" s="318" t="s">
        <v>2205</v>
      </c>
      <c r="B502" s="439"/>
      <c r="C502" s="439"/>
      <c r="D502" s="440"/>
      <c r="E502" s="463"/>
      <c r="F502" s="463"/>
      <c r="G502" s="442" t="s">
        <v>150</v>
      </c>
      <c r="H502" s="439"/>
      <c r="I502" s="318" t="s">
        <v>186</v>
      </c>
      <c r="J502" s="440"/>
      <c r="K502" s="439"/>
      <c r="L502" s="317"/>
      <c r="M502" s="490"/>
      <c r="N502" s="490"/>
      <c r="O502" s="442" t="s">
        <v>150</v>
      </c>
      <c r="P502" s="439"/>
      <c r="Q502" s="318" t="s">
        <v>175</v>
      </c>
      <c r="R502" s="439"/>
      <c r="S502" s="439"/>
      <c r="T502" s="439"/>
      <c r="U502" s="490"/>
      <c r="V502" s="490"/>
      <c r="W502" s="442" t="s">
        <v>150</v>
      </c>
    </row>
    <row r="503" spans="1:23" ht="15.75">
      <c r="A503" s="323" t="s">
        <v>3877</v>
      </c>
      <c r="B503" s="319"/>
      <c r="C503" s="319"/>
      <c r="D503" s="315"/>
      <c r="E503" s="463">
        <f>'Punten per wedstrijd'!F16*1.2</f>
        <v>414.71999999999963</v>
      </c>
      <c r="F503" s="463">
        <f>'Punten per wedstrijd'!F70</f>
        <v>138.39999999999986</v>
      </c>
      <c r="G503" s="312" t="s">
        <v>4531</v>
      </c>
      <c r="H503" s="319"/>
      <c r="I503" s="323" t="s">
        <v>3881</v>
      </c>
      <c r="J503" s="315"/>
      <c r="K503" s="316"/>
      <c r="L503" s="317"/>
      <c r="M503" s="463">
        <f>'Punten per wedstrijd'!G12*1.2</f>
        <v>73.799999999999173</v>
      </c>
      <c r="N503" s="463">
        <f>'Punten per wedstrijd'!G46</f>
        <v>143.49999999999955</v>
      </c>
      <c r="O503" s="312" t="s">
        <v>4532</v>
      </c>
      <c r="P503" s="319"/>
      <c r="Q503" s="323" t="s">
        <v>3886</v>
      </c>
      <c r="R503" s="316"/>
      <c r="S503" s="316"/>
      <c r="T503" s="316"/>
      <c r="U503" s="463">
        <f>'Punten per wedstrijd'!G150*1.2</f>
        <v>1074.3600000000001</v>
      </c>
      <c r="V503" s="463">
        <f>'Punten per wedstrijd'!G143</f>
        <v>494.89999999999964</v>
      </c>
      <c r="W503" s="312" t="s">
        <v>4531</v>
      </c>
    </row>
    <row r="504" spans="1:23" ht="15.75">
      <c r="A504" s="323" t="s">
        <v>3878</v>
      </c>
      <c r="B504" s="319"/>
      <c r="C504" s="319"/>
      <c r="D504" s="315"/>
      <c r="E504" s="463">
        <f>'Punten per wedstrijd'!F46*1.2</f>
        <v>247.07999999999981</v>
      </c>
      <c r="F504" s="463">
        <f>'Punten per wedstrijd'!F15</f>
        <v>426.39999999999941</v>
      </c>
      <c r="G504" s="312" t="s">
        <v>4532</v>
      </c>
      <c r="H504" s="319"/>
      <c r="I504" s="323" t="s">
        <v>3882</v>
      </c>
      <c r="J504" s="315"/>
      <c r="K504" s="316"/>
      <c r="L504" s="317"/>
      <c r="M504" s="463">
        <f>'Punten per wedstrijd'!G15*1.2</f>
        <v>248.39999999999998</v>
      </c>
      <c r="N504" s="463">
        <f>'Punten per wedstrijd'!G99</f>
        <v>207.00000000000045</v>
      </c>
      <c r="O504" s="312" t="s">
        <v>4533</v>
      </c>
      <c r="P504" s="319"/>
      <c r="Q504" s="323" t="s">
        <v>3887</v>
      </c>
      <c r="R504" s="316"/>
      <c r="S504" s="316"/>
      <c r="T504" s="316"/>
      <c r="U504" s="463">
        <f>'Punten per wedstrijd'!G160*1.2</f>
        <v>1334.6400000000003</v>
      </c>
      <c r="V504" s="463">
        <f>'Punten per wedstrijd'!G174</f>
        <v>910.09999999999991</v>
      </c>
      <c r="W504" s="312" t="s">
        <v>4531</v>
      </c>
    </row>
    <row r="505" spans="1:23" ht="15.75">
      <c r="A505" s="323" t="s">
        <v>3879</v>
      </c>
      <c r="B505" s="319"/>
      <c r="C505" s="319"/>
      <c r="D505" s="315"/>
      <c r="E505" s="463">
        <f>'Punten per wedstrijd'!F56*1.2</f>
        <v>317.51999999999987</v>
      </c>
      <c r="F505" s="463">
        <f>'Punten per wedstrijd'!F12</f>
        <v>127.49999999999977</v>
      </c>
      <c r="G505" s="312" t="s">
        <v>4531</v>
      </c>
      <c r="H505" s="319"/>
      <c r="I505" s="323" t="s">
        <v>3883</v>
      </c>
      <c r="J505" s="315"/>
      <c r="K505" s="316"/>
      <c r="L505" s="317"/>
      <c r="M505" s="463">
        <f>'Punten per wedstrijd'!G16*1.2</f>
        <v>396.71999999999935</v>
      </c>
      <c r="N505" s="463">
        <f>'Punten per wedstrijd'!G59</f>
        <v>255.50000000000045</v>
      </c>
      <c r="O505" s="312" t="s">
        <v>4531</v>
      </c>
      <c r="P505" s="319"/>
      <c r="Q505" s="323" t="s">
        <v>3888</v>
      </c>
      <c r="R505" s="316"/>
      <c r="S505" s="316"/>
      <c r="T505" s="316"/>
      <c r="U505" s="463">
        <f>'Punten per wedstrijd'!G163*1.2</f>
        <v>1073.6400000000003</v>
      </c>
      <c r="V505" s="463">
        <f>'Punten per wedstrijd'!G119</f>
        <v>867.20000000000027</v>
      </c>
      <c r="W505" s="312" t="s">
        <v>4533</v>
      </c>
    </row>
    <row r="506" spans="1:23" ht="15.75">
      <c r="A506" s="323" t="s">
        <v>3880</v>
      </c>
      <c r="B506" s="319"/>
      <c r="C506" s="319"/>
      <c r="D506" s="315"/>
      <c r="E506" s="463">
        <f>'Punten per wedstrijd'!F59*1.2</f>
        <v>444.83999999999975</v>
      </c>
      <c r="F506" s="463">
        <f>'Punten per wedstrijd'!F99</f>
        <v>339.49999999999955</v>
      </c>
      <c r="G506" s="312" t="s">
        <v>4531</v>
      </c>
      <c r="H506" s="319"/>
      <c r="I506" s="323" t="s">
        <v>3884</v>
      </c>
      <c r="J506" s="315"/>
      <c r="K506" s="316"/>
      <c r="L506" s="317"/>
      <c r="M506" s="463">
        <f>'Punten per wedstrijd'!G39*1.2</f>
        <v>72.00000000000054</v>
      </c>
      <c r="N506" s="463">
        <f>'Punten per wedstrijd'!G56</f>
        <v>222.00000000000091</v>
      </c>
      <c r="O506" s="312" t="s">
        <v>4532</v>
      </c>
      <c r="P506" s="319"/>
      <c r="Q506" s="323" t="s">
        <v>3889</v>
      </c>
      <c r="R506" s="316"/>
      <c r="S506" s="316"/>
      <c r="T506" s="316"/>
      <c r="U506" s="463">
        <f>'Punten per wedstrijd'!G179*1.2</f>
        <v>1124.0399999999975</v>
      </c>
      <c r="V506" s="463">
        <f>'Punten per wedstrijd'!G120</f>
        <v>337.59999999999945</v>
      </c>
      <c r="W506" s="312" t="s">
        <v>4531</v>
      </c>
    </row>
    <row r="507" spans="1:23" ht="15.75">
      <c r="A507" s="323" t="s">
        <v>2275</v>
      </c>
      <c r="B507" s="319"/>
      <c r="C507" s="319"/>
      <c r="D507" s="315"/>
      <c r="E507" s="463">
        <f>'Punten per wedstrijd'!F75*1.2</f>
        <v>126.72000000000043</v>
      </c>
      <c r="F507" s="463">
        <f>'Punten per wedstrijd'!F39</f>
        <v>9.6000000000003638</v>
      </c>
      <c r="G507" s="312" t="s">
        <v>4531</v>
      </c>
      <c r="H507" s="319"/>
      <c r="I507" s="323" t="s">
        <v>3885</v>
      </c>
      <c r="J507" s="315"/>
      <c r="K507" s="316"/>
      <c r="L507" s="317"/>
      <c r="M507" s="463">
        <f>'Punten per wedstrijd'!G70*1.2</f>
        <v>490.2</v>
      </c>
      <c r="N507" s="463">
        <f>'Punten per wedstrijd'!G75</f>
        <v>172.599999999999</v>
      </c>
      <c r="O507" s="312" t="s">
        <v>4531</v>
      </c>
      <c r="P507" s="319"/>
      <c r="Q507" s="323" t="s">
        <v>3890</v>
      </c>
      <c r="R507" s="316"/>
      <c r="S507" s="316"/>
      <c r="T507" s="316"/>
      <c r="U507" s="463">
        <f>'Punten per wedstrijd'!G203*1.2</f>
        <v>1086.3600000000017</v>
      </c>
      <c r="V507" s="463">
        <f>'Punten per wedstrijd'!G116</f>
        <v>396.30000000000018</v>
      </c>
      <c r="W507" s="312" t="s">
        <v>4531</v>
      </c>
    </row>
    <row r="508" spans="1:23" ht="15.75">
      <c r="A508" s="322"/>
      <c r="B508" s="319"/>
      <c r="C508" s="319"/>
      <c r="D508" s="315"/>
      <c r="E508" s="463"/>
      <c r="F508" s="463"/>
      <c r="G508" s="310"/>
      <c r="H508" s="319"/>
      <c r="I508" s="315"/>
      <c r="J508" s="315"/>
      <c r="K508" s="316"/>
      <c r="L508" s="317"/>
      <c r="M508" s="490"/>
      <c r="N508" s="490"/>
      <c r="O508" s="313"/>
      <c r="P508" s="319"/>
      <c r="Q508" s="316"/>
      <c r="R508" s="316"/>
      <c r="S508" s="316"/>
      <c r="T508" s="316"/>
      <c r="U508" s="490"/>
      <c r="V508" s="490"/>
      <c r="W508" s="313"/>
    </row>
    <row r="509" spans="1:23" s="39" customFormat="1" ht="15.75">
      <c r="A509" s="318" t="s">
        <v>187</v>
      </c>
      <c r="B509" s="439"/>
      <c r="C509" s="439"/>
      <c r="D509" s="440"/>
      <c r="E509" s="463"/>
      <c r="F509" s="463"/>
      <c r="G509" s="442" t="s">
        <v>150</v>
      </c>
      <c r="H509" s="439"/>
      <c r="I509" s="318" t="s">
        <v>188</v>
      </c>
      <c r="J509" s="440"/>
      <c r="K509" s="439"/>
      <c r="L509" s="317"/>
      <c r="M509" s="490"/>
      <c r="N509" s="490"/>
      <c r="O509" s="442" t="s">
        <v>150</v>
      </c>
      <c r="P509" s="439"/>
      <c r="Q509" s="318" t="s">
        <v>2206</v>
      </c>
      <c r="R509" s="439"/>
      <c r="S509" s="439"/>
      <c r="T509" s="439"/>
      <c r="U509" s="490"/>
      <c r="V509" s="490"/>
      <c r="W509" s="442" t="s">
        <v>150</v>
      </c>
    </row>
    <row r="510" spans="1:23" ht="15.75">
      <c r="A510" s="323" t="s">
        <v>3891</v>
      </c>
      <c r="B510" s="319"/>
      <c r="C510" s="319"/>
      <c r="D510" s="315"/>
      <c r="E510" s="463">
        <f>'Punten per wedstrijd'!H116*1.2</f>
        <v>397.55999999999966</v>
      </c>
      <c r="F510" s="463">
        <f>'Punten per wedstrijd'!H119</f>
        <v>616.39999999999964</v>
      </c>
      <c r="G510" s="312" t="s">
        <v>4532</v>
      </c>
      <c r="H510" s="319"/>
      <c r="I510" s="323" t="s">
        <v>3895</v>
      </c>
      <c r="J510" s="315"/>
      <c r="K510" s="316"/>
      <c r="L510" s="317"/>
      <c r="M510" s="463">
        <f>'Punten per wedstrijd'!H12*1.2</f>
        <v>711.11999999999989</v>
      </c>
      <c r="N510" s="463">
        <f>'Punten per wedstrijd'!H59</f>
        <v>639.79999999999973</v>
      </c>
      <c r="O510" s="312" t="s">
        <v>4533</v>
      </c>
      <c r="P510" s="319"/>
      <c r="Q510" s="323" t="s">
        <v>3900</v>
      </c>
      <c r="R510" s="316"/>
      <c r="S510" s="316"/>
      <c r="T510" s="316"/>
      <c r="U510" s="463">
        <f>'Punten per wedstrijd'!I120*1.2</f>
        <v>1138.5600000000024</v>
      </c>
      <c r="V510" s="463">
        <f>'Punten per wedstrijd'!I203</f>
        <v>684.89999999999964</v>
      </c>
      <c r="W510" s="312" t="s">
        <v>4531</v>
      </c>
    </row>
    <row r="511" spans="1:23" ht="15.75">
      <c r="A511" s="323" t="s">
        <v>2215</v>
      </c>
      <c r="B511" s="319"/>
      <c r="C511" s="319"/>
      <c r="D511" s="315"/>
      <c r="E511" s="463">
        <f>'Punten per wedstrijd'!H120*1.2</f>
        <v>782.88000000000068</v>
      </c>
      <c r="F511" s="463">
        <f>'Punten per wedstrijd'!H160</f>
        <v>635.09999999999764</v>
      </c>
      <c r="G511" s="312" t="s">
        <v>4533</v>
      </c>
      <c r="H511" s="319"/>
      <c r="I511" s="323" t="s">
        <v>3896</v>
      </c>
      <c r="J511" s="315"/>
      <c r="K511" s="316"/>
      <c r="L511" s="317"/>
      <c r="M511" s="463">
        <f>'Punten per wedstrijd'!H15*1.2</f>
        <v>747.90000000000214</v>
      </c>
      <c r="N511" s="463">
        <f>'Punten per wedstrijd'!H39</f>
        <v>321.30000000000018</v>
      </c>
      <c r="O511" s="312" t="s">
        <v>4531</v>
      </c>
      <c r="P511" s="319"/>
      <c r="Q511" s="323" t="s">
        <v>3901</v>
      </c>
      <c r="R511" s="316"/>
      <c r="S511" s="316"/>
      <c r="T511" s="316"/>
      <c r="U511" s="463">
        <f>'Punten per wedstrijd'!I143*1.2</f>
        <v>516.23999999999978</v>
      </c>
      <c r="V511" s="463">
        <f>'Punten per wedstrijd'!I116</f>
        <v>447.5</v>
      </c>
      <c r="W511" s="312" t="s">
        <v>4533</v>
      </c>
    </row>
    <row r="512" spans="1:23" ht="15.75">
      <c r="A512" s="323" t="s">
        <v>3892</v>
      </c>
      <c r="B512" s="319"/>
      <c r="C512" s="319"/>
      <c r="D512" s="315"/>
      <c r="E512" s="463">
        <f>'Punten per wedstrijd'!H143*1.2</f>
        <v>722.0400000000003</v>
      </c>
      <c r="F512" s="463">
        <f>'Punten per wedstrijd'!H203</f>
        <v>556.60000000000036</v>
      </c>
      <c r="G512" s="312" t="s">
        <v>4531</v>
      </c>
      <c r="H512" s="319"/>
      <c r="I512" s="323" t="s">
        <v>3897</v>
      </c>
      <c r="J512" s="315"/>
      <c r="K512" s="316"/>
      <c r="L512" s="317"/>
      <c r="M512" s="463">
        <f>'Punten per wedstrijd'!H46*1.2</f>
        <v>561.6</v>
      </c>
      <c r="N512" s="463">
        <f>'Punten per wedstrijd'!H16</f>
        <v>700.39999999999964</v>
      </c>
      <c r="O512" s="312" t="s">
        <v>4530</v>
      </c>
      <c r="P512" s="319"/>
      <c r="Q512" s="323" t="s">
        <v>3902</v>
      </c>
      <c r="R512" s="316"/>
      <c r="S512" s="316"/>
      <c r="T512" s="316"/>
      <c r="U512" s="463">
        <f>'Punten per wedstrijd'!I163*1.2</f>
        <v>907.68000000000063</v>
      </c>
      <c r="V512" s="463">
        <f>'Punten per wedstrijd'!I160</f>
        <v>881.39999999999873</v>
      </c>
      <c r="W512" s="312" t="s">
        <v>4533</v>
      </c>
    </row>
    <row r="513" spans="1:24" ht="15.75">
      <c r="A513" s="323" t="s">
        <v>3893</v>
      </c>
      <c r="B513" s="319"/>
      <c r="C513" s="319"/>
      <c r="D513" s="315"/>
      <c r="E513" s="463">
        <f>'Punten per wedstrijd'!H174*1.2</f>
        <v>958.31999999999925</v>
      </c>
      <c r="F513" s="463">
        <f>'Punten per wedstrijd'!H150</f>
        <v>440.20000000000027</v>
      </c>
      <c r="G513" s="312" t="s">
        <v>4531</v>
      </c>
      <c r="H513" s="319"/>
      <c r="I513" s="323" t="s">
        <v>3898</v>
      </c>
      <c r="J513" s="315"/>
      <c r="K513" s="316"/>
      <c r="L513" s="317"/>
      <c r="M513" s="463">
        <f>'Punten per wedstrijd'!H56*1.2</f>
        <v>577.67999999999734</v>
      </c>
      <c r="N513" s="463">
        <f>'Punten per wedstrijd'!H75</f>
        <v>549.69999999999982</v>
      </c>
      <c r="O513" s="312" t="s">
        <v>4533</v>
      </c>
      <c r="P513" s="319"/>
      <c r="Q513" s="323" t="s">
        <v>2285</v>
      </c>
      <c r="R513" s="316"/>
      <c r="S513" s="316"/>
      <c r="T513" s="316"/>
      <c r="U513" s="463">
        <f>'Punten per wedstrijd'!I174*1.2</f>
        <v>1329.1200000000026</v>
      </c>
      <c r="V513" s="463">
        <f>'Punten per wedstrijd'!I119</f>
        <v>856.20000000000164</v>
      </c>
      <c r="W513" s="312" t="s">
        <v>4531</v>
      </c>
    </row>
    <row r="514" spans="1:24" ht="15.75">
      <c r="A514" s="323" t="s">
        <v>3894</v>
      </c>
      <c r="B514" s="319"/>
      <c r="C514" s="319"/>
      <c r="D514" s="315"/>
      <c r="E514" s="463">
        <f>'Punten per wedstrijd'!H179*1.2</f>
        <v>953.75999999999794</v>
      </c>
      <c r="F514" s="463">
        <f>'Punten per wedstrijd'!H163</f>
        <v>441.39999999999964</v>
      </c>
      <c r="G514" s="312" t="s">
        <v>4531</v>
      </c>
      <c r="H514" s="315"/>
      <c r="I514" s="323" t="s">
        <v>3899</v>
      </c>
      <c r="J514" s="315"/>
      <c r="K514" s="316"/>
      <c r="L514" s="317"/>
      <c r="M514" s="463">
        <f>'Punten per wedstrijd'!H99*1.2</f>
        <v>742.92000000000041</v>
      </c>
      <c r="N514" s="463">
        <f>'Punten per wedstrijd'!H70</f>
        <v>548.00000000000091</v>
      </c>
      <c r="O514" s="312" t="s">
        <v>4531</v>
      </c>
      <c r="P514" s="316"/>
      <c r="Q514" s="323" t="s">
        <v>3903</v>
      </c>
      <c r="R514" s="316"/>
      <c r="S514" s="316"/>
      <c r="T514" s="316"/>
      <c r="U514" s="463">
        <f>'Punten per wedstrijd'!I179*1.2</f>
        <v>1239.1199999999992</v>
      </c>
      <c r="V514" s="463">
        <f>'Punten per wedstrijd'!I150</f>
        <v>1079.6999999999998</v>
      </c>
      <c r="W514" s="312" t="s">
        <v>4533</v>
      </c>
      <c r="X514" s="28"/>
    </row>
    <row r="515" spans="1:24" ht="15.75">
      <c r="A515" s="321"/>
      <c r="B515" s="319"/>
      <c r="C515" s="319"/>
      <c r="D515" s="315"/>
      <c r="E515" s="463"/>
      <c r="F515" s="463"/>
      <c r="G515" s="310"/>
      <c r="H515" s="315"/>
      <c r="I515" s="314"/>
      <c r="J515" s="315"/>
      <c r="K515" s="316"/>
      <c r="L515" s="317"/>
      <c r="M515" s="490"/>
      <c r="N515" s="490"/>
      <c r="O515" s="313"/>
      <c r="P515" s="316"/>
      <c r="Q515" s="314"/>
      <c r="R515" s="316"/>
      <c r="S515" s="316"/>
      <c r="T515" s="316"/>
      <c r="U515" s="490"/>
      <c r="V515" s="490"/>
      <c r="W515" s="313"/>
      <c r="X515" s="28"/>
    </row>
    <row r="516" spans="1:24" s="39" customFormat="1" ht="15.75">
      <c r="A516" s="318" t="s">
        <v>2207</v>
      </c>
      <c r="B516" s="439"/>
      <c r="C516" s="439"/>
      <c r="D516" s="440"/>
      <c r="E516" s="463"/>
      <c r="F516" s="463"/>
      <c r="G516" s="442" t="s">
        <v>150</v>
      </c>
      <c r="H516" s="439"/>
      <c r="I516" s="318" t="s">
        <v>3527</v>
      </c>
      <c r="J516" s="440"/>
      <c r="K516" s="439"/>
      <c r="L516" s="317"/>
      <c r="M516" s="490"/>
      <c r="N516" s="490"/>
      <c r="O516" s="442" t="s">
        <v>150</v>
      </c>
      <c r="P516" s="439"/>
      <c r="Q516" s="318" t="s">
        <v>3528</v>
      </c>
      <c r="R516" s="439"/>
      <c r="S516" s="439"/>
      <c r="T516" s="439"/>
      <c r="U516" s="490"/>
      <c r="V516" s="490"/>
      <c r="W516" s="442" t="s">
        <v>150</v>
      </c>
    </row>
    <row r="517" spans="1:24" ht="15.75">
      <c r="A517" s="323" t="s">
        <v>4369</v>
      </c>
      <c r="B517" s="319"/>
      <c r="C517" s="319"/>
      <c r="D517" s="315"/>
      <c r="E517" s="463">
        <f>'Punten per wedstrijd'!I70*1.2</f>
        <v>163.79999999999998</v>
      </c>
      <c r="F517" s="463">
        <f>'Punten per wedstrijd'!I12</f>
        <v>205.29999999999998</v>
      </c>
      <c r="G517" s="312" t="s">
        <v>4532</v>
      </c>
      <c r="H517" s="319"/>
      <c r="I517" s="323" t="s">
        <v>4370</v>
      </c>
      <c r="J517" s="315"/>
      <c r="K517" s="316"/>
      <c r="L517" s="317"/>
      <c r="M517" s="463">
        <f>'Punten per wedstrijd'!J12*1.2</f>
        <v>564</v>
      </c>
      <c r="N517" s="463">
        <f>'Punten per wedstrijd'!J16</f>
        <v>427.4</v>
      </c>
      <c r="O517" s="312" t="s">
        <v>4531</v>
      </c>
      <c r="P517" s="319"/>
      <c r="Q517" s="323" t="s">
        <v>4371</v>
      </c>
      <c r="R517" s="316"/>
      <c r="S517" s="316"/>
      <c r="T517" s="316"/>
      <c r="U517" s="463">
        <f>'Punten per wedstrijd'!K75*1.2</f>
        <v>256.44</v>
      </c>
      <c r="V517" s="463">
        <f>'Punten per wedstrijd'!K12</f>
        <v>485.5</v>
      </c>
      <c r="W517" s="312" t="s">
        <v>4532</v>
      </c>
      <c r="X517" s="28"/>
    </row>
    <row r="518" spans="1:24" ht="15.75">
      <c r="A518" s="323" t="s">
        <v>4372</v>
      </c>
      <c r="B518" s="319"/>
      <c r="C518" s="319"/>
      <c r="D518" s="315"/>
      <c r="E518" s="463">
        <f>'Punten per wedstrijd'!I16*1.2</f>
        <v>293.88</v>
      </c>
      <c r="F518" s="463">
        <f>'Punten per wedstrijd'!I15</f>
        <v>339.2</v>
      </c>
      <c r="G518" s="312" t="s">
        <v>4530</v>
      </c>
      <c r="H518" s="319"/>
      <c r="I518" s="323" t="s">
        <v>4373</v>
      </c>
      <c r="J518" s="315"/>
      <c r="K518" s="316"/>
      <c r="L518" s="317"/>
      <c r="M518" s="463">
        <f>'Punten per wedstrijd'!J99*1.2</f>
        <v>585</v>
      </c>
      <c r="N518" s="463">
        <f>'Punten per wedstrijd'!J56</f>
        <v>444.6</v>
      </c>
      <c r="O518" s="312" t="s">
        <v>4531</v>
      </c>
      <c r="P518" s="319"/>
      <c r="Q518" s="323" t="s">
        <v>4374</v>
      </c>
      <c r="R518" s="316"/>
      <c r="S518" s="316"/>
      <c r="T518" s="316"/>
      <c r="U518" s="463">
        <f>'Punten per wedstrijd'!K56*1.2</f>
        <v>234.48</v>
      </c>
      <c r="V518" s="463">
        <f>'Punten per wedstrijd'!K15</f>
        <v>588.69999999999993</v>
      </c>
      <c r="W518" s="312" t="s">
        <v>4532</v>
      </c>
      <c r="X518" s="28"/>
    </row>
    <row r="519" spans="1:24" ht="15.75">
      <c r="A519" s="323" t="s">
        <v>4375</v>
      </c>
      <c r="B519" s="319"/>
      <c r="C519" s="319"/>
      <c r="D519" s="315"/>
      <c r="E519" s="463">
        <f>'Punten per wedstrijd'!I59*1.2</f>
        <v>467.87999999999994</v>
      </c>
      <c r="F519" s="463">
        <f>'Punten per wedstrijd'!I39</f>
        <v>16.5</v>
      </c>
      <c r="G519" s="312" t="s">
        <v>4531</v>
      </c>
      <c r="H519" s="319"/>
      <c r="I519" s="323" t="s">
        <v>4998</v>
      </c>
      <c r="J519" s="315"/>
      <c r="K519" s="316"/>
      <c r="L519" s="317"/>
      <c r="M519" s="463">
        <f>'Punten per wedstrijd'!J46*1.2</f>
        <v>573.4799999999999</v>
      </c>
      <c r="N519" s="463">
        <f>'Punten per wedstrijd'!J59</f>
        <v>549.1</v>
      </c>
      <c r="O519" s="312" t="s">
        <v>4533</v>
      </c>
      <c r="P519" s="319"/>
      <c r="Q519" s="323" t="s">
        <v>4376</v>
      </c>
      <c r="R519" s="316"/>
      <c r="S519" s="316"/>
      <c r="T519" s="316"/>
      <c r="U519" s="463">
        <f>'Punten per wedstrijd'!K16*1.2</f>
        <v>611.16</v>
      </c>
      <c r="V519" s="463">
        <f>'Punten per wedstrijd'!K39</f>
        <v>26.400000000000002</v>
      </c>
      <c r="W519" s="312" t="s">
        <v>4531</v>
      </c>
      <c r="X519" s="28"/>
    </row>
    <row r="520" spans="1:24" ht="15.75">
      <c r="A520" s="323" t="s">
        <v>4377</v>
      </c>
      <c r="B520" s="319"/>
      <c r="C520" s="319"/>
      <c r="D520" s="315"/>
      <c r="E520" s="463">
        <f>'Punten per wedstrijd'!I56*1.2</f>
        <v>302.76</v>
      </c>
      <c r="F520" s="463">
        <f>'Punten per wedstrijd'!I46</f>
        <v>291.7</v>
      </c>
      <c r="G520" s="312" t="s">
        <v>4533</v>
      </c>
      <c r="H520" s="319"/>
      <c r="I520" s="323" t="s">
        <v>4378</v>
      </c>
      <c r="J520" s="315"/>
      <c r="K520" s="316"/>
      <c r="L520" s="317"/>
      <c r="M520" s="463">
        <f>'Punten per wedstrijd'!J39*1.2</f>
        <v>162.6</v>
      </c>
      <c r="N520" s="463">
        <f>'Punten per wedstrijd'!J70</f>
        <v>447.8</v>
      </c>
      <c r="O520" s="312" t="s">
        <v>4532</v>
      </c>
      <c r="P520" s="319"/>
      <c r="Q520" s="323" t="s">
        <v>4379</v>
      </c>
      <c r="R520" s="316"/>
      <c r="S520" s="316"/>
      <c r="T520" s="316"/>
      <c r="U520" s="463">
        <f>'Punten per wedstrijd'!K59*1.2</f>
        <v>524.52</v>
      </c>
      <c r="V520" s="463">
        <f>'Punten per wedstrijd'!K70</f>
        <v>150.69999999999999</v>
      </c>
      <c r="W520" s="312" t="s">
        <v>4531</v>
      </c>
      <c r="X520" s="28"/>
    </row>
    <row r="521" spans="1:24" ht="15.75">
      <c r="A521" s="323" t="s">
        <v>4380</v>
      </c>
      <c r="B521" s="319"/>
      <c r="C521" s="319"/>
      <c r="D521" s="315"/>
      <c r="E521" s="463">
        <f>'Punten per wedstrijd'!I75*1.2</f>
        <v>313.8</v>
      </c>
      <c r="F521" s="463">
        <f>'Punten per wedstrijd'!I99</f>
        <v>262.10000000000002</v>
      </c>
      <c r="G521" s="312" t="s">
        <v>4533</v>
      </c>
      <c r="H521" s="319"/>
      <c r="I521" s="323" t="s">
        <v>4381</v>
      </c>
      <c r="J521" s="315"/>
      <c r="K521" s="316"/>
      <c r="L521" s="317"/>
      <c r="M521" s="463">
        <f>'Punten per wedstrijd'!J15*1.2</f>
        <v>584.46</v>
      </c>
      <c r="N521" s="463">
        <f>'Punten per wedstrijd'!J75</f>
        <v>419</v>
      </c>
      <c r="O521" s="312" t="s">
        <v>4531</v>
      </c>
      <c r="P521" s="319"/>
      <c r="Q521" s="323" t="s">
        <v>4382</v>
      </c>
      <c r="R521" s="316"/>
      <c r="S521" s="316"/>
      <c r="T521" s="316"/>
      <c r="U521" s="463">
        <f>'Punten per wedstrijd'!K46*1.2</f>
        <v>285.83999999999997</v>
      </c>
      <c r="V521" s="463">
        <f>'Punten per wedstrijd'!K99</f>
        <v>168.8</v>
      </c>
      <c r="W521" s="312" t="s">
        <v>4531</v>
      </c>
      <c r="X521" s="28"/>
    </row>
    <row r="522" spans="1:24" ht="15.75">
      <c r="A522" s="322"/>
      <c r="B522" s="319"/>
      <c r="C522" s="319"/>
      <c r="D522" s="315"/>
      <c r="E522" s="463"/>
      <c r="F522" s="463"/>
      <c r="G522" s="312"/>
      <c r="H522" s="319"/>
      <c r="I522" s="319"/>
      <c r="J522" s="315"/>
      <c r="K522" s="316"/>
      <c r="L522" s="317"/>
      <c r="M522" s="490"/>
      <c r="N522" s="490"/>
      <c r="O522" s="313"/>
      <c r="P522" s="319"/>
      <c r="Q522" s="315"/>
      <c r="R522" s="316"/>
      <c r="S522" s="316"/>
      <c r="T522" s="316"/>
      <c r="U522" s="490"/>
      <c r="V522" s="490"/>
      <c r="W522" s="313"/>
      <c r="X522" s="28"/>
    </row>
    <row r="523" spans="1:24" s="39" customFormat="1" ht="15.75">
      <c r="A523" s="318" t="s">
        <v>191</v>
      </c>
      <c r="B523" s="439"/>
      <c r="C523" s="439"/>
      <c r="D523" s="440"/>
      <c r="E523" s="463"/>
      <c r="F523" s="463"/>
      <c r="G523" s="442" t="s">
        <v>150</v>
      </c>
      <c r="H523" s="439"/>
      <c r="I523" s="318" t="s">
        <v>192</v>
      </c>
      <c r="J523" s="440"/>
      <c r="K523" s="439"/>
      <c r="L523" s="317"/>
      <c r="M523" s="490"/>
      <c r="N523" s="490"/>
      <c r="O523" s="442" t="s">
        <v>150</v>
      </c>
      <c r="P523" s="439"/>
      <c r="Q523" s="318" t="s">
        <v>195</v>
      </c>
      <c r="R523" s="439"/>
      <c r="S523" s="439"/>
      <c r="T523" s="439"/>
      <c r="U523" s="490"/>
      <c r="V523" s="490"/>
      <c r="W523" s="442" t="s">
        <v>150</v>
      </c>
    </row>
    <row r="524" spans="1:24" ht="15.75">
      <c r="A524" s="323" t="s">
        <v>4383</v>
      </c>
      <c r="B524" s="319"/>
      <c r="C524" s="319"/>
      <c r="D524" s="315"/>
      <c r="E524" s="463">
        <f>'Punten per wedstrijd'!L70*1.2</f>
        <v>84.24</v>
      </c>
      <c r="F524" s="463">
        <f>'Punten per wedstrijd'!L16</f>
        <v>388.4</v>
      </c>
      <c r="G524" s="312" t="s">
        <v>4532</v>
      </c>
      <c r="H524" s="319"/>
      <c r="I524" s="323" t="s">
        <v>4384</v>
      </c>
      <c r="J524" s="315"/>
      <c r="K524" s="316"/>
      <c r="L524" s="317"/>
      <c r="M524" s="463">
        <f>'Punten per wedstrijd'!M46*1.2</f>
        <v>504.59999999999889</v>
      </c>
      <c r="N524" s="463">
        <f>'Punten per wedstrijd'!M12</f>
        <v>416</v>
      </c>
      <c r="O524" s="312" t="s">
        <v>4533</v>
      </c>
      <c r="P524" s="319"/>
      <c r="Q524" s="323" t="s">
        <v>4385</v>
      </c>
      <c r="R524" s="316"/>
      <c r="S524" s="316"/>
      <c r="T524" s="316"/>
      <c r="U524" s="463">
        <f>'Punten per wedstrijd'!J143*1.2</f>
        <v>417.36000000000018</v>
      </c>
      <c r="V524" s="463">
        <f>'Punten per wedstrijd'!J150</f>
        <v>499.699999999998</v>
      </c>
      <c r="W524" s="312" t="s">
        <v>4530</v>
      </c>
      <c r="X524" s="28"/>
    </row>
    <row r="525" spans="1:24" ht="15.75">
      <c r="A525" s="323" t="s">
        <v>4386</v>
      </c>
      <c r="B525" s="319"/>
      <c r="C525" s="319"/>
      <c r="D525" s="315"/>
      <c r="E525" s="463">
        <f>'Punten per wedstrijd'!L15*1.2</f>
        <v>516.83999999999992</v>
      </c>
      <c r="F525" s="463">
        <f>'Punten per wedstrijd'!L46</f>
        <v>85.9</v>
      </c>
      <c r="G525" s="312" t="s">
        <v>4531</v>
      </c>
      <c r="H525" s="319"/>
      <c r="I525" s="323" t="s">
        <v>4387</v>
      </c>
      <c r="J525" s="315"/>
      <c r="K525" s="316"/>
      <c r="L525" s="317"/>
      <c r="M525" s="463">
        <f>'Punten per wedstrijd'!M99*1.2</f>
        <v>667.43999999999971</v>
      </c>
      <c r="N525" s="463">
        <f>'Punten per wedstrijd'!M15</f>
        <v>761.30000000000291</v>
      </c>
      <c r="O525" s="312" t="s">
        <v>4530</v>
      </c>
      <c r="P525" s="319"/>
      <c r="Q525" s="323" t="s">
        <v>4388</v>
      </c>
      <c r="R525" s="316"/>
      <c r="S525" s="316"/>
      <c r="T525" s="316"/>
      <c r="U525" s="463">
        <f>'Punten per wedstrijd'!J174*1.2</f>
        <v>659.0400000000019</v>
      </c>
      <c r="V525" s="463">
        <f>'Punten per wedstrijd'!J160</f>
        <v>716.29999999999927</v>
      </c>
      <c r="W525" s="312" t="s">
        <v>4530</v>
      </c>
      <c r="X525" s="28"/>
    </row>
    <row r="526" spans="1:24" ht="15.75">
      <c r="A526" s="323" t="s">
        <v>4389</v>
      </c>
      <c r="B526" s="319"/>
      <c r="C526" s="319"/>
      <c r="D526" s="315"/>
      <c r="E526" s="463">
        <f>'Punten per wedstrijd'!L12*1.2</f>
        <v>458.16</v>
      </c>
      <c r="F526" s="463">
        <f>'Punten per wedstrijd'!L56</f>
        <v>280.7</v>
      </c>
      <c r="G526" s="312" t="s">
        <v>4531</v>
      </c>
      <c r="H526" s="319"/>
      <c r="I526" s="323" t="s">
        <v>4390</v>
      </c>
      <c r="J526" s="315"/>
      <c r="K526" s="316"/>
      <c r="L526" s="317"/>
      <c r="M526" s="463">
        <f>'Punten per wedstrijd'!M59*1.2</f>
        <v>861.3599999999991</v>
      </c>
      <c r="N526" s="463">
        <f>'Punten per wedstrijd'!M16</f>
        <v>453.40000000000055</v>
      </c>
      <c r="O526" s="312" t="s">
        <v>4531</v>
      </c>
      <c r="P526" s="319"/>
      <c r="Q526" s="323" t="s">
        <v>5001</v>
      </c>
      <c r="R526" s="316"/>
      <c r="S526" s="316"/>
      <c r="T526" s="316"/>
      <c r="U526" s="463">
        <f>'Punten per wedstrijd'!J119*1.2</f>
        <v>349.80000000000655</v>
      </c>
      <c r="V526" s="463">
        <f>'Punten per wedstrijd'!J163</f>
        <v>481.39999999999691</v>
      </c>
      <c r="W526" s="312" t="s">
        <v>4532</v>
      </c>
      <c r="X526" s="28"/>
    </row>
    <row r="527" spans="1:24" ht="15.75">
      <c r="A527" s="323" t="s">
        <v>4391</v>
      </c>
      <c r="B527" s="319"/>
      <c r="C527" s="319"/>
      <c r="D527" s="315"/>
      <c r="E527" s="463">
        <f>'Punten per wedstrijd'!L99*1.2</f>
        <v>234.6</v>
      </c>
      <c r="F527" s="463">
        <f>'Punten per wedstrijd'!L59</f>
        <v>389.8</v>
      </c>
      <c r="G527" s="312" t="s">
        <v>4532</v>
      </c>
      <c r="H527" s="319"/>
      <c r="I527" s="323" t="s">
        <v>4392</v>
      </c>
      <c r="J527" s="315"/>
      <c r="K527" s="316"/>
      <c r="L527" s="317"/>
      <c r="M527" s="463">
        <f>'Punten per wedstrijd'!M56*1.2</f>
        <v>564</v>
      </c>
      <c r="N527" s="463">
        <f>'Punten per wedstrijd'!M39</f>
        <v>211.09999999999945</v>
      </c>
      <c r="O527" s="312" t="s">
        <v>4531</v>
      </c>
      <c r="P527" s="319"/>
      <c r="Q527" s="323" t="s">
        <v>4393</v>
      </c>
      <c r="R527" s="316"/>
      <c r="S527" s="316"/>
      <c r="T527" s="316"/>
      <c r="U527" s="463">
        <f>'Punten per wedstrijd'!J120*1.2</f>
        <v>428.15999999999912</v>
      </c>
      <c r="V527" s="463">
        <f>'Punten per wedstrijd'!J179</f>
        <v>621.89999999999964</v>
      </c>
      <c r="W527" s="312" t="s">
        <v>4532</v>
      </c>
      <c r="X527" s="28"/>
    </row>
    <row r="528" spans="1:24" ht="15.75">
      <c r="A528" s="323" t="s">
        <v>2273</v>
      </c>
      <c r="B528" s="319"/>
      <c r="C528" s="319"/>
      <c r="D528" s="315"/>
      <c r="E528" s="463">
        <f>'Punten per wedstrijd'!L39*1.2</f>
        <v>135</v>
      </c>
      <c r="F528" s="463">
        <f>'Punten per wedstrijd'!L75</f>
        <v>204.29999999999998</v>
      </c>
      <c r="G528" s="312" t="s">
        <v>4532</v>
      </c>
      <c r="H528" s="319"/>
      <c r="I528" s="323" t="s">
        <v>4394</v>
      </c>
      <c r="J528" s="315"/>
      <c r="K528" s="316"/>
      <c r="L528" s="317"/>
      <c r="M528" s="463">
        <f>'Punten per wedstrijd'!M75*1.2</f>
        <v>606.83999999999867</v>
      </c>
      <c r="N528" s="463">
        <f>'Punten per wedstrijd'!M70</f>
        <v>383.00000000000182</v>
      </c>
      <c r="O528" s="312" t="s">
        <v>4531</v>
      </c>
      <c r="P528" s="319"/>
      <c r="Q528" s="323" t="s">
        <v>4395</v>
      </c>
      <c r="R528" s="316"/>
      <c r="S528" s="316"/>
      <c r="T528" s="316"/>
      <c r="U528" s="463">
        <f>'Punten per wedstrijd'!J116*1.2</f>
        <v>744.36000000000126</v>
      </c>
      <c r="V528" s="463">
        <f>'Punten per wedstrijd'!J203</f>
        <v>443.29999999999745</v>
      </c>
      <c r="W528" s="312" t="s">
        <v>4531</v>
      </c>
      <c r="X528" s="28"/>
    </row>
    <row r="529" spans="1:26" ht="15.75">
      <c r="A529" s="322"/>
      <c r="B529" s="319"/>
      <c r="C529" s="319"/>
      <c r="D529" s="315"/>
      <c r="E529" s="463"/>
      <c r="F529" s="463"/>
      <c r="G529" s="310"/>
      <c r="H529" s="319"/>
      <c r="I529" s="315"/>
      <c r="J529" s="315"/>
      <c r="K529" s="316"/>
      <c r="L529" s="317"/>
      <c r="M529" s="490"/>
      <c r="N529" s="490"/>
      <c r="O529" s="313"/>
      <c r="P529" s="319"/>
      <c r="Q529" s="316"/>
      <c r="R529" s="316"/>
      <c r="S529" s="316"/>
      <c r="T529" s="316"/>
      <c r="U529" s="490"/>
      <c r="V529" s="490"/>
      <c r="W529" s="313"/>
      <c r="X529" s="28"/>
    </row>
    <row r="530" spans="1:26" s="39" customFormat="1" ht="15.75">
      <c r="A530" s="318" t="s">
        <v>193</v>
      </c>
      <c r="B530" s="439"/>
      <c r="C530" s="439"/>
      <c r="D530" s="440"/>
      <c r="E530" s="463"/>
      <c r="F530" s="463"/>
      <c r="G530" s="442" t="s">
        <v>150</v>
      </c>
      <c r="H530" s="439"/>
      <c r="I530" s="318" t="s">
        <v>194</v>
      </c>
      <c r="J530" s="440"/>
      <c r="K530" s="439"/>
      <c r="L530" s="317"/>
      <c r="M530" s="490"/>
      <c r="N530" s="490"/>
      <c r="O530" s="442" t="s">
        <v>150</v>
      </c>
      <c r="P530" s="439"/>
      <c r="Q530" s="318" t="s">
        <v>176</v>
      </c>
      <c r="R530" s="439"/>
      <c r="S530" s="439"/>
      <c r="T530" s="439"/>
      <c r="U530" s="490"/>
      <c r="V530" s="490"/>
      <c r="W530" s="442" t="s">
        <v>150</v>
      </c>
    </row>
    <row r="531" spans="1:26" ht="15.75">
      <c r="A531" s="323" t="s">
        <v>4396</v>
      </c>
      <c r="B531" s="319"/>
      <c r="C531" s="319"/>
      <c r="D531" s="315"/>
      <c r="E531" s="463">
        <f>'Punten per wedstrijd'!N15*1.2</f>
        <v>560.40000000000657</v>
      </c>
      <c r="F531" s="463">
        <f>'Punten per wedstrijd'!N12</f>
        <v>637.50000000000182</v>
      </c>
      <c r="G531" s="312" t="s">
        <v>4530</v>
      </c>
      <c r="H531" s="319"/>
      <c r="I531" s="323" t="s">
        <v>4397</v>
      </c>
      <c r="J531" s="315"/>
      <c r="K531" s="316"/>
      <c r="L531" s="317"/>
      <c r="M531" s="463">
        <f>'Punten per wedstrijd'!O59*1.2</f>
        <v>347.15999999999912</v>
      </c>
      <c r="N531" s="463">
        <f>'Punten per wedstrijd'!O12</f>
        <v>64.700000000000728</v>
      </c>
      <c r="O531" s="312" t="s">
        <v>4531</v>
      </c>
      <c r="P531" s="319"/>
      <c r="Q531" s="323" t="s">
        <v>4398</v>
      </c>
      <c r="R531" s="316"/>
      <c r="S531" s="316"/>
      <c r="T531" s="316"/>
      <c r="U531" s="463">
        <f>'Punten per wedstrijd'!P99*1.2</f>
        <v>263.88</v>
      </c>
      <c r="V531" s="463">
        <f>'Punten per wedstrijd'!P16</f>
        <v>268.10000000000002</v>
      </c>
      <c r="W531" s="312" t="s">
        <v>4530</v>
      </c>
      <c r="X531" s="28"/>
    </row>
    <row r="532" spans="1:26" ht="15.75">
      <c r="A532" s="323" t="s">
        <v>2211</v>
      </c>
      <c r="B532" s="319"/>
      <c r="C532" s="319"/>
      <c r="D532" s="315"/>
      <c r="E532" s="463">
        <f>'Punten per wedstrijd'!N56*1.2</f>
        <v>457.79999999999779</v>
      </c>
      <c r="F532" s="463">
        <f>'Punten per wedstrijd'!N16</f>
        <v>666.79999999999745</v>
      </c>
      <c r="G532" s="312" t="s">
        <v>4532</v>
      </c>
      <c r="H532" s="319"/>
      <c r="I532" s="323" t="s">
        <v>4399</v>
      </c>
      <c r="J532" s="315"/>
      <c r="K532" s="316"/>
      <c r="L532" s="317"/>
      <c r="M532" s="463">
        <f>'Punten per wedstrijd'!O39*1.2</f>
        <v>209.87999999999957</v>
      </c>
      <c r="N532" s="463">
        <f>'Punten per wedstrijd'!O15</f>
        <v>325.50000000000546</v>
      </c>
      <c r="O532" s="312" t="s">
        <v>4532</v>
      </c>
      <c r="P532" s="319"/>
      <c r="Q532" s="323" t="s">
        <v>4400</v>
      </c>
      <c r="R532" s="316"/>
      <c r="S532" s="316"/>
      <c r="T532" s="316"/>
      <c r="U532" s="463">
        <f>'Punten per wedstrijd'!P12*1.2</f>
        <v>237.36</v>
      </c>
      <c r="V532" s="463">
        <f>'Punten per wedstrijd'!P39</f>
        <v>142.5</v>
      </c>
      <c r="W532" s="312" t="s">
        <v>4531</v>
      </c>
      <c r="X532" s="28"/>
    </row>
    <row r="533" spans="1:26" ht="15.75">
      <c r="A533" s="323" t="s">
        <v>4401</v>
      </c>
      <c r="B533" s="319"/>
      <c r="C533" s="319"/>
      <c r="D533" s="315"/>
      <c r="E533" s="463">
        <f>'Punten per wedstrijd'!N99*1.2</f>
        <v>616.56000000000131</v>
      </c>
      <c r="F533" s="463">
        <f>'Punten per wedstrijd'!N39</f>
        <v>66.000000000000909</v>
      </c>
      <c r="G533" s="312" t="s">
        <v>4531</v>
      </c>
      <c r="H533" s="319"/>
      <c r="I533" s="323" t="s">
        <v>4402</v>
      </c>
      <c r="J533" s="315"/>
      <c r="K533" s="316"/>
      <c r="L533" s="317"/>
      <c r="M533" s="463">
        <f>'Punten per wedstrijd'!O16*1.2</f>
        <v>178.92000000000044</v>
      </c>
      <c r="N533" s="463">
        <f>'Punten per wedstrijd'!O46</f>
        <v>227.99999999999818</v>
      </c>
      <c r="O533" s="312" t="s">
        <v>4532</v>
      </c>
      <c r="P533" s="319"/>
      <c r="Q533" s="323" t="s">
        <v>4403</v>
      </c>
      <c r="R533" s="316"/>
      <c r="S533" s="316"/>
      <c r="T533" s="316"/>
      <c r="U533" s="463">
        <f>'Punten per wedstrijd'!P56*1.2</f>
        <v>439.2</v>
      </c>
      <c r="V533" s="463">
        <f>'Punten per wedstrijd'!P59</f>
        <v>196.70000000000002</v>
      </c>
      <c r="W533" s="312" t="s">
        <v>4531</v>
      </c>
      <c r="X533" s="28"/>
    </row>
    <row r="534" spans="1:26" ht="15.75">
      <c r="A534" s="323" t="s">
        <v>4404</v>
      </c>
      <c r="B534" s="319"/>
      <c r="C534" s="319"/>
      <c r="D534" s="315"/>
      <c r="E534" s="463">
        <f>'Punten per wedstrijd'!N46*1.2</f>
        <v>402.11999999999716</v>
      </c>
      <c r="F534" s="463">
        <f>'Punten per wedstrijd'!N70</f>
        <v>246.00000000000182</v>
      </c>
      <c r="G534" s="312" t="s">
        <v>4531</v>
      </c>
      <c r="H534" s="319"/>
      <c r="I534" s="323" t="s">
        <v>4405</v>
      </c>
      <c r="J534" s="315"/>
      <c r="K534" s="316"/>
      <c r="L534" s="317"/>
      <c r="M534" s="463">
        <f>'Punten per wedstrijd'!O75*1.2</f>
        <v>318.59999999999781</v>
      </c>
      <c r="N534" s="463">
        <f>'Punten per wedstrijd'!O56</f>
        <v>465.99999999999636</v>
      </c>
      <c r="O534" s="312" t="s">
        <v>4532</v>
      </c>
      <c r="P534" s="319"/>
      <c r="Q534" s="323" t="s">
        <v>2289</v>
      </c>
      <c r="R534" s="316"/>
      <c r="S534" s="316"/>
      <c r="T534" s="316"/>
      <c r="U534" s="463">
        <f>'Punten per wedstrijd'!P15*1.2</f>
        <v>257.40000000000003</v>
      </c>
      <c r="V534" s="463">
        <f>'Punten per wedstrijd'!P70</f>
        <v>270.3</v>
      </c>
      <c r="W534" s="312" t="s">
        <v>4530</v>
      </c>
      <c r="X534" s="28"/>
    </row>
    <row r="535" spans="1:26" ht="15.75">
      <c r="A535" s="323" t="s">
        <v>4406</v>
      </c>
      <c r="B535" s="319"/>
      <c r="C535" s="319"/>
      <c r="D535" s="315"/>
      <c r="E535" s="463">
        <f>'Punten per wedstrijd'!N59*1.2</f>
        <v>824.99999999999341</v>
      </c>
      <c r="F535" s="463">
        <f>'Punten per wedstrijd'!N75</f>
        <v>467.39999999999964</v>
      </c>
      <c r="G535" s="312" t="s">
        <v>4531</v>
      </c>
      <c r="H535" s="315"/>
      <c r="I535" s="323" t="s">
        <v>4407</v>
      </c>
      <c r="J535" s="315"/>
      <c r="K535" s="316"/>
      <c r="L535" s="317"/>
      <c r="M535" s="463">
        <f>'Punten per wedstrijd'!O70*1.2</f>
        <v>539.87999999999954</v>
      </c>
      <c r="N535" s="463">
        <f>'Punten per wedstrijd'!O99</f>
        <v>348.59999999999673</v>
      </c>
      <c r="O535" s="312" t="s">
        <v>4531</v>
      </c>
      <c r="P535" s="316"/>
      <c r="Q535" s="323" t="s">
        <v>4408</v>
      </c>
      <c r="R535" s="316"/>
      <c r="S535" s="316"/>
      <c r="T535" s="316"/>
      <c r="U535" s="463">
        <f>'Punten per wedstrijd'!P46*1.2</f>
        <v>310.44000000000005</v>
      </c>
      <c r="V535" s="463">
        <f>'Punten per wedstrijd'!P75</f>
        <v>286.89999999999998</v>
      </c>
      <c r="W535" s="312" t="s">
        <v>4533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31" t="s">
        <v>3454</v>
      </c>
      <c r="E538" s="431" t="s">
        <v>3455</v>
      </c>
      <c r="F538" s="431" t="s">
        <v>843</v>
      </c>
      <c r="G538" s="431" t="s">
        <v>2523</v>
      </c>
      <c r="H538" s="431" t="s">
        <v>2192</v>
      </c>
      <c r="I538" s="431" t="s">
        <v>2194</v>
      </c>
      <c r="J538" s="431" t="s">
        <v>2193</v>
      </c>
      <c r="K538" s="431" t="s">
        <v>2195</v>
      </c>
      <c r="L538" s="431" t="s">
        <v>2196</v>
      </c>
      <c r="M538" s="431" t="s">
        <v>2197</v>
      </c>
      <c r="N538" s="431" t="s">
        <v>2198</v>
      </c>
      <c r="O538" s="431" t="s">
        <v>2199</v>
      </c>
      <c r="P538" s="431" t="s">
        <v>2200</v>
      </c>
      <c r="Q538" s="431" t="s">
        <v>2201</v>
      </c>
      <c r="R538" s="431" t="s">
        <v>2202</v>
      </c>
      <c r="S538" s="431" t="s">
        <v>2179</v>
      </c>
      <c r="T538" s="431" t="s">
        <v>2203</v>
      </c>
      <c r="U538" s="431" t="s">
        <v>2204</v>
      </c>
      <c r="V538" s="202" t="s">
        <v>40</v>
      </c>
      <c r="W538" s="28"/>
      <c r="X538" s="28"/>
      <c r="Y538" s="28"/>
      <c r="Z538" s="28"/>
    </row>
    <row r="539" spans="1:26" ht="15.75">
      <c r="A539" s="506" t="s">
        <v>2276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93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04" t="s">
        <v>3601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93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15" t="s">
        <v>3600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93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6" t="s">
        <v>3602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94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05" t="s">
        <v>2243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93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05" t="s">
        <v>2246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93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2279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93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05" t="s">
        <v>3599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93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3603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93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03" t="s">
        <v>2265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93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4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4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3465</v>
      </c>
      <c r="B553" s="325"/>
      <c r="D553" s="431"/>
      <c r="E553" s="431"/>
      <c r="F553" s="431"/>
      <c r="G553" s="431"/>
      <c r="H553" s="431"/>
      <c r="I553" s="431"/>
      <c r="J553" s="431"/>
      <c r="K553" s="431"/>
      <c r="L553" s="431"/>
      <c r="M553" s="431"/>
      <c r="N553" s="431"/>
      <c r="O553" s="431"/>
      <c r="P553" s="431"/>
      <c r="Q553" s="431"/>
      <c r="R553" s="431"/>
      <c r="S553" s="431"/>
      <c r="T553" s="431"/>
      <c r="U553" s="431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9"/>
      <c r="C555" s="439"/>
      <c r="D555" s="440"/>
      <c r="E555" s="440"/>
      <c r="F555" s="440"/>
      <c r="G555" s="317" t="s">
        <v>150</v>
      </c>
      <c r="H555" s="439"/>
      <c r="I555" s="318" t="s">
        <v>184</v>
      </c>
      <c r="J555" s="440"/>
      <c r="K555" s="439"/>
      <c r="L555" s="317"/>
      <c r="M555" s="439"/>
      <c r="N555" s="439"/>
      <c r="O555" s="317" t="s">
        <v>150</v>
      </c>
      <c r="P555" s="439"/>
      <c r="Q555" s="318" t="s">
        <v>843</v>
      </c>
      <c r="R555" s="439"/>
      <c r="S555" s="439"/>
      <c r="T555" s="439"/>
      <c r="U555" s="439"/>
      <c r="V555" s="439"/>
      <c r="W555" s="442" t="s">
        <v>150</v>
      </c>
    </row>
    <row r="556" spans="1:26" ht="15.75">
      <c r="A556" s="323" t="s">
        <v>3641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4532</v>
      </c>
      <c r="H556" s="319"/>
      <c r="I556" s="323" t="s">
        <v>3904</v>
      </c>
      <c r="J556" s="315"/>
      <c r="K556" s="316"/>
      <c r="L556" s="317"/>
      <c r="M556" s="463">
        <f>'Punten per wedstrijd'!E30*1.2</f>
        <v>113.52000000000017</v>
      </c>
      <c r="N556" s="463">
        <f>'Punten per wedstrijd'!E18</f>
        <v>44</v>
      </c>
      <c r="O556" s="312" t="s">
        <v>4531</v>
      </c>
      <c r="P556" s="319"/>
      <c r="Q556" s="323" t="s">
        <v>3908</v>
      </c>
      <c r="R556" s="316"/>
      <c r="S556" s="316"/>
      <c r="T556" s="316"/>
      <c r="U556" s="463">
        <f>'Punten per wedstrijd'!F122*1.2</f>
        <v>522.47999999999979</v>
      </c>
      <c r="V556" s="463">
        <f>'Punten per wedstrijd'!F188</f>
        <v>683.19999999999936</v>
      </c>
      <c r="W556" s="312" t="s">
        <v>4532</v>
      </c>
      <c r="Y556" s="28"/>
      <c r="Z556" s="28"/>
    </row>
    <row r="557" spans="1:26" ht="15.75">
      <c r="A557" s="323" t="s">
        <v>2216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4532</v>
      </c>
      <c r="H557" s="319"/>
      <c r="I557" s="323" t="s">
        <v>2214</v>
      </c>
      <c r="J557" s="315"/>
      <c r="K557" s="316"/>
      <c r="L557" s="317"/>
      <c r="M557" s="463">
        <f>'Punten per wedstrijd'!E61*1.2</f>
        <v>154.92000000000002</v>
      </c>
      <c r="N557" s="463">
        <f>'Punten per wedstrijd'!E86</f>
        <v>195.50000000000011</v>
      </c>
      <c r="O557" s="312" t="s">
        <v>4532</v>
      </c>
      <c r="P557" s="319"/>
      <c r="Q557" s="323" t="s">
        <v>3909</v>
      </c>
      <c r="R557" s="316"/>
      <c r="S557" s="316"/>
      <c r="T557" s="316"/>
      <c r="U557" s="463">
        <f>'Punten per wedstrijd'!F130*1.2</f>
        <v>512.88000000000011</v>
      </c>
      <c r="V557" s="463">
        <f>'Punten per wedstrijd'!F165</f>
        <v>795.2</v>
      </c>
      <c r="W557" s="312" t="s">
        <v>4532</v>
      </c>
      <c r="Y557" s="28"/>
      <c r="Z557" s="28"/>
    </row>
    <row r="558" spans="1:26" ht="15.75">
      <c r="A558" s="323" t="s">
        <v>3642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4532</v>
      </c>
      <c r="H558" s="319"/>
      <c r="I558" s="323" t="s">
        <v>3905</v>
      </c>
      <c r="J558" s="315"/>
      <c r="K558" s="316"/>
      <c r="L558" s="317"/>
      <c r="M558" s="463">
        <f>'Punten per wedstrijd'!E67*1.2</f>
        <v>129.83999999999992</v>
      </c>
      <c r="N558" s="463">
        <f>'Punten per wedstrijd'!E44</f>
        <v>38.800000000000068</v>
      </c>
      <c r="O558" s="312" t="s">
        <v>4531</v>
      </c>
      <c r="P558" s="319"/>
      <c r="Q558" s="323" t="s">
        <v>3910</v>
      </c>
      <c r="R558" s="316"/>
      <c r="S558" s="316"/>
      <c r="T558" s="316"/>
      <c r="U558" s="463">
        <f>'Punten per wedstrijd'!F135*1.2</f>
        <v>768.84000000000026</v>
      </c>
      <c r="V558" s="463">
        <f>'Punten per wedstrijd'!F134</f>
        <v>414.19999999999959</v>
      </c>
      <c r="W558" s="312" t="s">
        <v>4531</v>
      </c>
      <c r="Y558" s="28"/>
      <c r="Z558" s="28"/>
    </row>
    <row r="559" spans="1:26" ht="15.75">
      <c r="A559" s="323" t="s">
        <v>3643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4531</v>
      </c>
      <c r="H559" s="319"/>
      <c r="I559" s="323" t="s">
        <v>3906</v>
      </c>
      <c r="J559" s="315"/>
      <c r="K559" s="316"/>
      <c r="L559" s="317"/>
      <c r="M559" s="463">
        <f>'Punten per wedstrijd'!E82*1.2</f>
        <v>175.32000000000002</v>
      </c>
      <c r="N559" s="463">
        <f>'Punten per wedstrijd'!E31</f>
        <v>115.09999999999991</v>
      </c>
      <c r="O559" s="312" t="s">
        <v>4531</v>
      </c>
      <c r="P559" s="319"/>
      <c r="Q559" s="323" t="s">
        <v>3911</v>
      </c>
      <c r="R559" s="316"/>
      <c r="S559" s="316"/>
      <c r="T559" s="316"/>
      <c r="U559" s="463">
        <f>'Punten per wedstrijd'!F186*1.2</f>
        <v>608.15999999999963</v>
      </c>
      <c r="V559" s="463">
        <f>'Punten per wedstrijd'!F171</f>
        <v>488.70000000000073</v>
      </c>
      <c r="W559" s="312" t="s">
        <v>4533</v>
      </c>
      <c r="Y559" s="28"/>
      <c r="Z559" s="28"/>
    </row>
    <row r="560" spans="1:26" ht="15.75">
      <c r="A560" s="323" t="s">
        <v>3644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4533</v>
      </c>
      <c r="H560" s="319"/>
      <c r="I560" s="323" t="s">
        <v>3907</v>
      </c>
      <c r="J560" s="315"/>
      <c r="K560" s="316"/>
      <c r="L560" s="317"/>
      <c r="M560" s="463">
        <f>'Punten per wedstrijd'!E84*1.2</f>
        <v>93.720000000000155</v>
      </c>
      <c r="N560" s="463">
        <f>'Punten per wedstrijd'!E26</f>
        <v>41.600000000000023</v>
      </c>
      <c r="O560" s="312" t="s">
        <v>4531</v>
      </c>
      <c r="P560" s="319"/>
      <c r="Q560" s="323" t="s">
        <v>3912</v>
      </c>
      <c r="R560" s="316"/>
      <c r="S560" s="316"/>
      <c r="T560" s="316"/>
      <c r="U560" s="463">
        <f>'Punten per wedstrijd'!F190*1.2</f>
        <v>907.44000000000062</v>
      </c>
      <c r="V560" s="463">
        <f>'Punten per wedstrijd'!F148</f>
        <v>611.80000000000018</v>
      </c>
      <c r="W560" s="312" t="s">
        <v>4531</v>
      </c>
      <c r="Y560" s="28"/>
      <c r="Z560" s="28"/>
    </row>
    <row r="561" spans="1:26" ht="15.75">
      <c r="A561" s="322"/>
      <c r="B561" s="319"/>
      <c r="C561" s="319"/>
      <c r="D561" s="315"/>
      <c r="E561" s="463"/>
      <c r="F561" s="463"/>
      <c r="G561" s="312"/>
      <c r="H561" s="319"/>
      <c r="I561" s="319"/>
      <c r="J561" s="315"/>
      <c r="K561" s="316"/>
      <c r="L561" s="317"/>
      <c r="M561" s="490"/>
      <c r="N561" s="490"/>
      <c r="O561" s="313"/>
      <c r="P561" s="319"/>
      <c r="Q561" s="315"/>
      <c r="R561" s="316"/>
      <c r="S561" s="316"/>
      <c r="T561" s="316"/>
      <c r="U561" s="490"/>
      <c r="V561" s="490"/>
      <c r="W561" s="313"/>
      <c r="Y561" s="28"/>
      <c r="Z561" s="28"/>
    </row>
    <row r="562" spans="1:26" s="39" customFormat="1" ht="15.75">
      <c r="A562" s="318" t="s">
        <v>2205</v>
      </c>
      <c r="B562" s="439"/>
      <c r="C562" s="439"/>
      <c r="D562" s="440"/>
      <c r="E562" s="463"/>
      <c r="F562" s="463"/>
      <c r="G562" s="442" t="s">
        <v>150</v>
      </c>
      <c r="H562" s="439"/>
      <c r="I562" s="318" t="s">
        <v>186</v>
      </c>
      <c r="J562" s="440"/>
      <c r="K562" s="439"/>
      <c r="L562" s="317"/>
      <c r="M562" s="490"/>
      <c r="N562" s="490"/>
      <c r="O562" s="442" t="s">
        <v>150</v>
      </c>
      <c r="P562" s="439"/>
      <c r="Q562" s="318" t="s">
        <v>175</v>
      </c>
      <c r="R562" s="439"/>
      <c r="S562" s="439"/>
      <c r="T562" s="439"/>
      <c r="U562" s="490"/>
      <c r="V562" s="490"/>
      <c r="W562" s="442" t="s">
        <v>150</v>
      </c>
    </row>
    <row r="563" spans="1:26" ht="15.75">
      <c r="A563" s="323" t="s">
        <v>3913</v>
      </c>
      <c r="B563" s="319"/>
      <c r="C563" s="319"/>
      <c r="D563" s="315"/>
      <c r="E563" s="463">
        <f>'Punten per wedstrijd'!F30*1.2</f>
        <v>282.60000000000025</v>
      </c>
      <c r="F563" s="463">
        <f>'Punten per wedstrijd'!F82</f>
        <v>235.49999999999955</v>
      </c>
      <c r="G563" s="312" t="s">
        <v>4533</v>
      </c>
      <c r="H563" s="319"/>
      <c r="I563" s="323" t="s">
        <v>3918</v>
      </c>
      <c r="J563" s="315"/>
      <c r="K563" s="316"/>
      <c r="L563" s="317"/>
      <c r="M563" s="463">
        <f>'Punten per wedstrijd'!G18*1.2</f>
        <v>244.19999999999945</v>
      </c>
      <c r="N563" s="463">
        <f>'Punten per wedstrijd'!G44</f>
        <v>286.50000000000045</v>
      </c>
      <c r="O563" s="312" t="s">
        <v>4530</v>
      </c>
      <c r="P563" s="319"/>
      <c r="Q563" s="323" t="s">
        <v>3923</v>
      </c>
      <c r="R563" s="316"/>
      <c r="S563" s="316"/>
      <c r="T563" s="316"/>
      <c r="U563" s="463">
        <f>'Punten per wedstrijd'!G148*1.2</f>
        <v>966.00000000000102</v>
      </c>
      <c r="V563" s="463">
        <f>'Punten per wedstrijd'!G135</f>
        <v>619.10000000000036</v>
      </c>
      <c r="W563" s="312" t="s">
        <v>4531</v>
      </c>
      <c r="Y563" s="28"/>
      <c r="Z563" s="28"/>
    </row>
    <row r="564" spans="1:26" ht="15.75">
      <c r="A564" s="323" t="s">
        <v>3914</v>
      </c>
      <c r="B564" s="319"/>
      <c r="C564" s="319"/>
      <c r="D564" s="315"/>
      <c r="E564" s="463">
        <f>'Punten per wedstrijd'!F44*1.2</f>
        <v>263.63999999999947</v>
      </c>
      <c r="F564" s="463">
        <f>'Punten per wedstrijd'!F26</f>
        <v>285.99999999999977</v>
      </c>
      <c r="G564" s="312" t="s">
        <v>4530</v>
      </c>
      <c r="H564" s="319"/>
      <c r="I564" s="323" t="s">
        <v>3919</v>
      </c>
      <c r="J564" s="315"/>
      <c r="K564" s="316"/>
      <c r="L564" s="317"/>
      <c r="M564" s="463">
        <f>'Punten per wedstrijd'!G26*1.2</f>
        <v>432</v>
      </c>
      <c r="N564" s="463">
        <f>'Punten per wedstrijd'!G86</f>
        <v>306.90000000000055</v>
      </c>
      <c r="O564" s="312" t="s">
        <v>4531</v>
      </c>
      <c r="P564" s="319"/>
      <c r="Q564" s="323" t="s">
        <v>2212</v>
      </c>
      <c r="R564" s="316"/>
      <c r="S564" s="316"/>
      <c r="T564" s="316"/>
      <c r="U564" s="463">
        <f>'Punten per wedstrijd'!G165*1.2</f>
        <v>957.96000000000129</v>
      </c>
      <c r="V564" s="463">
        <f>'Punten per wedstrijd'!G186</f>
        <v>548.59999999999945</v>
      </c>
      <c r="W564" s="312" t="s">
        <v>4531</v>
      </c>
      <c r="Y564" s="28"/>
      <c r="Z564" s="28"/>
    </row>
    <row r="565" spans="1:26" ht="15.75">
      <c r="A565" s="323" t="s">
        <v>3915</v>
      </c>
      <c r="B565" s="319"/>
      <c r="C565" s="319"/>
      <c r="D565" s="315"/>
      <c r="E565" s="463">
        <f>'Punten per wedstrijd'!F61*1.2</f>
        <v>297.95999999999941</v>
      </c>
      <c r="F565" s="463">
        <f>'Punten per wedstrijd'!F18</f>
        <v>262.20000000000027</v>
      </c>
      <c r="G565" s="312" t="s">
        <v>4533</v>
      </c>
      <c r="H565" s="319"/>
      <c r="I565" s="323" t="s">
        <v>3920</v>
      </c>
      <c r="J565" s="315"/>
      <c r="K565" s="316"/>
      <c r="L565" s="317"/>
      <c r="M565" s="463">
        <f>'Punten per wedstrijd'!G30*1.2</f>
        <v>606.6</v>
      </c>
      <c r="N565" s="463">
        <f>'Punten per wedstrijd'!G67</f>
        <v>169.20000000000073</v>
      </c>
      <c r="O565" s="312" t="s">
        <v>4531</v>
      </c>
      <c r="P565" s="319"/>
      <c r="Q565" s="323" t="s">
        <v>3924</v>
      </c>
      <c r="R565" s="316"/>
      <c r="S565" s="316"/>
      <c r="T565" s="316"/>
      <c r="U565" s="463">
        <f>'Punten per wedstrijd'!G171*1.2</f>
        <v>1387.6800000000012</v>
      </c>
      <c r="V565" s="463">
        <f>'Punten per wedstrijd'!G130</f>
        <v>910.70000000000118</v>
      </c>
      <c r="W565" s="312" t="s">
        <v>4531</v>
      </c>
      <c r="Y565" s="28"/>
      <c r="Z565" s="28"/>
    </row>
    <row r="566" spans="1:26" ht="15.75">
      <c r="A566" s="323" t="s">
        <v>3916</v>
      </c>
      <c r="B566" s="319"/>
      <c r="C566" s="319"/>
      <c r="D566" s="315"/>
      <c r="E566" s="463">
        <f>'Punten per wedstrijd'!F67*1.2</f>
        <v>358.8</v>
      </c>
      <c r="F566" s="463">
        <f>'Punten per wedstrijd'!F86</f>
        <v>183.99999999999955</v>
      </c>
      <c r="G566" s="312" t="s">
        <v>4531</v>
      </c>
      <c r="H566" s="319"/>
      <c r="I566" s="323" t="s">
        <v>3921</v>
      </c>
      <c r="J566" s="315"/>
      <c r="K566" s="316"/>
      <c r="L566" s="317"/>
      <c r="M566" s="463">
        <f>'Punten per wedstrijd'!G31*1.2</f>
        <v>472.68000000000006</v>
      </c>
      <c r="N566" s="463">
        <f>'Punten per wedstrijd'!G61</f>
        <v>256.20000000000027</v>
      </c>
      <c r="O566" s="312" t="s">
        <v>4531</v>
      </c>
      <c r="P566" s="319"/>
      <c r="Q566" s="323" t="s">
        <v>3925</v>
      </c>
      <c r="R566" s="316"/>
      <c r="S566" s="316"/>
      <c r="T566" s="316"/>
      <c r="U566" s="463">
        <f>'Punten per wedstrijd'!G188*1.2</f>
        <v>1115.7599999999991</v>
      </c>
      <c r="V566" s="463">
        <f>'Punten per wedstrijd'!G134</f>
        <v>671.29999999999973</v>
      </c>
      <c r="W566" s="312" t="s">
        <v>4531</v>
      </c>
      <c r="Y566" s="28"/>
      <c r="Z566" s="28"/>
    </row>
    <row r="567" spans="1:26" ht="15.75">
      <c r="A567" s="323" t="s">
        <v>3917</v>
      </c>
      <c r="B567" s="319"/>
      <c r="C567" s="319"/>
      <c r="D567" s="315"/>
      <c r="E567" s="463">
        <f>'Punten per wedstrijd'!F84*1.2</f>
        <v>341.75999999999993</v>
      </c>
      <c r="F567" s="463">
        <f>'Punten per wedstrijd'!F31</f>
        <v>121.50000000000045</v>
      </c>
      <c r="G567" s="312" t="s">
        <v>4531</v>
      </c>
      <c r="H567" s="319"/>
      <c r="I567" s="323" t="s">
        <v>3922</v>
      </c>
      <c r="J567" s="315"/>
      <c r="K567" s="316"/>
      <c r="L567" s="317"/>
      <c r="M567" s="463">
        <f>'Punten per wedstrijd'!G82*1.2</f>
        <v>269.39999999999947</v>
      </c>
      <c r="N567" s="463">
        <f>'Punten per wedstrijd'!G84</f>
        <v>165.89999999999918</v>
      </c>
      <c r="O567" s="312" t="s">
        <v>4531</v>
      </c>
      <c r="P567" s="319"/>
      <c r="Q567" s="323" t="s">
        <v>3926</v>
      </c>
      <c r="R567" s="316"/>
      <c r="S567" s="316"/>
      <c r="T567" s="316"/>
      <c r="U567" s="463">
        <f>'Punten per wedstrijd'!G190*1.2</f>
        <v>874.08</v>
      </c>
      <c r="V567" s="463">
        <f>'Punten per wedstrijd'!G122</f>
        <v>293.79999999999973</v>
      </c>
      <c r="W567" s="312" t="s">
        <v>4531</v>
      </c>
      <c r="Y567" s="28"/>
      <c r="Z567" s="28"/>
    </row>
    <row r="568" spans="1:26" ht="15.75">
      <c r="A568" s="322"/>
      <c r="B568" s="319"/>
      <c r="C568" s="319"/>
      <c r="D568" s="315"/>
      <c r="E568" s="463"/>
      <c r="F568" s="463"/>
      <c r="G568" s="310"/>
      <c r="H568" s="319"/>
      <c r="I568" s="315"/>
      <c r="J568" s="315"/>
      <c r="K568" s="316"/>
      <c r="L568" s="317"/>
      <c r="M568" s="490"/>
      <c r="N568" s="490"/>
      <c r="O568" s="313"/>
      <c r="P568" s="319"/>
      <c r="Q568" s="316"/>
      <c r="R568" s="316"/>
      <c r="S568" s="316"/>
      <c r="T568" s="316"/>
      <c r="U568" s="490"/>
      <c r="V568" s="490"/>
      <c r="W568" s="313"/>
      <c r="Y568" s="28"/>
      <c r="Z568" s="28"/>
    </row>
    <row r="569" spans="1:26" s="39" customFormat="1" ht="15.75">
      <c r="A569" s="318" t="s">
        <v>187</v>
      </c>
      <c r="B569" s="439"/>
      <c r="C569" s="439"/>
      <c r="D569" s="440"/>
      <c r="E569" s="463"/>
      <c r="F569" s="463"/>
      <c r="G569" s="442" t="s">
        <v>150</v>
      </c>
      <c r="H569" s="439"/>
      <c r="I569" s="318" t="s">
        <v>188</v>
      </c>
      <c r="J569" s="440"/>
      <c r="K569" s="439"/>
      <c r="L569" s="317"/>
      <c r="M569" s="490"/>
      <c r="N569" s="490"/>
      <c r="O569" s="442" t="s">
        <v>150</v>
      </c>
      <c r="P569" s="439"/>
      <c r="Q569" s="318" t="s">
        <v>2206</v>
      </c>
      <c r="R569" s="439"/>
      <c r="S569" s="439"/>
      <c r="T569" s="439"/>
      <c r="U569" s="490"/>
      <c r="V569" s="490"/>
      <c r="W569" s="442" t="s">
        <v>150</v>
      </c>
    </row>
    <row r="570" spans="1:26" ht="15.75">
      <c r="A570" s="323" t="s">
        <v>3927</v>
      </c>
      <c r="B570" s="319"/>
      <c r="C570" s="319"/>
      <c r="D570" s="315"/>
      <c r="E570" s="463">
        <f>'Punten per wedstrijd'!H122*1.2</f>
        <v>504.83999999999867</v>
      </c>
      <c r="F570" s="463">
        <f>'Punten per wedstrijd'!H130</f>
        <v>439.50000000000045</v>
      </c>
      <c r="G570" s="312" t="s">
        <v>4533</v>
      </c>
      <c r="H570" s="319"/>
      <c r="I570" s="323" t="s">
        <v>3932</v>
      </c>
      <c r="J570" s="315"/>
      <c r="K570" s="316"/>
      <c r="L570" s="317"/>
      <c r="M570" s="463">
        <f>'Punten per wedstrijd'!H18*1.2</f>
        <v>118.07999999999902</v>
      </c>
      <c r="N570" s="463">
        <f>'Punten per wedstrijd'!H67</f>
        <v>515.050000000002</v>
      </c>
      <c r="O570" s="312" t="s">
        <v>4532</v>
      </c>
      <c r="P570" s="319"/>
      <c r="Q570" s="323" t="s">
        <v>3936</v>
      </c>
      <c r="R570" s="316"/>
      <c r="S570" s="316"/>
      <c r="T570" s="316"/>
      <c r="U570" s="463">
        <f>'Punten per wedstrijd'!I134*1.2</f>
        <v>1288.7999999999977</v>
      </c>
      <c r="V570" s="463">
        <f>'Punten per wedstrijd'!I190</f>
        <v>950.50000000000182</v>
      </c>
      <c r="W570" s="312" t="s">
        <v>4531</v>
      </c>
      <c r="Y570" s="28"/>
      <c r="Z570" s="28"/>
    </row>
    <row r="571" spans="1:26" ht="15.75">
      <c r="A571" s="323" t="s">
        <v>3928</v>
      </c>
      <c r="B571" s="319"/>
      <c r="C571" s="319"/>
      <c r="D571" s="315"/>
      <c r="E571" s="463">
        <f>'Punten per wedstrijd'!H134*1.2</f>
        <v>643.3199999999988</v>
      </c>
      <c r="F571" s="463">
        <f>'Punten per wedstrijd'!H165</f>
        <v>396.70000000000073</v>
      </c>
      <c r="G571" s="312" t="s">
        <v>4531</v>
      </c>
      <c r="H571" s="319"/>
      <c r="I571" s="323" t="s">
        <v>3933</v>
      </c>
      <c r="J571" s="315"/>
      <c r="K571" s="316"/>
      <c r="L571" s="317"/>
      <c r="M571" s="463">
        <f>'Punten per wedstrijd'!H26*1.2</f>
        <v>669.12000000000046</v>
      </c>
      <c r="N571" s="463">
        <f>'Punten per wedstrijd'!H31</f>
        <v>454.99999999999909</v>
      </c>
      <c r="O571" s="312" t="s">
        <v>4531</v>
      </c>
      <c r="P571" s="319"/>
      <c r="Q571" s="323" t="s">
        <v>3937</v>
      </c>
      <c r="R571" s="316"/>
      <c r="S571" s="316"/>
      <c r="T571" s="316"/>
      <c r="U571" s="463">
        <f>'Punten per wedstrijd'!I135*1.2</f>
        <v>882.35999999999694</v>
      </c>
      <c r="V571" s="463">
        <f>'Punten per wedstrijd'!I122</f>
        <v>464.79999999999973</v>
      </c>
      <c r="W571" s="312" t="s">
        <v>4531</v>
      </c>
      <c r="Y571" s="28"/>
      <c r="Z571" s="28"/>
    </row>
    <row r="572" spans="1:26" ht="15.75">
      <c r="A572" s="323" t="s">
        <v>3929</v>
      </c>
      <c r="B572" s="319"/>
      <c r="C572" s="319"/>
      <c r="D572" s="315"/>
      <c r="E572" s="463">
        <f>'Punten per wedstrijd'!H135*1.2</f>
        <v>573.71999999999991</v>
      </c>
      <c r="F572" s="463">
        <f>'Punten per wedstrijd'!H190</f>
        <v>763.39999999999964</v>
      </c>
      <c r="G572" s="312" t="s">
        <v>4532</v>
      </c>
      <c r="H572" s="319"/>
      <c r="I572" s="323" t="s">
        <v>3934</v>
      </c>
      <c r="J572" s="315"/>
      <c r="K572" s="316"/>
      <c r="L572" s="317"/>
      <c r="M572" s="463">
        <f>'Punten per wedstrijd'!H44*1.2</f>
        <v>774.18000000000063</v>
      </c>
      <c r="N572" s="463">
        <f>'Punten per wedstrijd'!H30</f>
        <v>473.79999999999927</v>
      </c>
      <c r="O572" s="312" t="s">
        <v>4531</v>
      </c>
      <c r="P572" s="319"/>
      <c r="Q572" s="323" t="s">
        <v>3938</v>
      </c>
      <c r="R572" s="316"/>
      <c r="S572" s="316"/>
      <c r="U572" s="463">
        <f>'Punten per wedstrijd'!I171*1.2</f>
        <v>1066.8000000000022</v>
      </c>
      <c r="V572" s="463">
        <f>'Punten per wedstrijd'!I165</f>
        <v>443.80000000000018</v>
      </c>
      <c r="W572" s="312" t="s">
        <v>4531</v>
      </c>
      <c r="Y572" s="28"/>
      <c r="Z572" s="28"/>
    </row>
    <row r="573" spans="1:26" ht="15.75">
      <c r="A573" s="323" t="s">
        <v>3930</v>
      </c>
      <c r="B573" s="319"/>
      <c r="C573" s="319"/>
      <c r="D573" s="315"/>
      <c r="E573" s="463">
        <f>'Punten per wedstrijd'!H186*1.2</f>
        <v>604.19999999999948</v>
      </c>
      <c r="F573" s="463">
        <f>'Punten per wedstrijd'!H148</f>
        <v>791.45000000000027</v>
      </c>
      <c r="G573" s="312" t="s">
        <v>4532</v>
      </c>
      <c r="H573" s="319"/>
      <c r="I573" s="323" t="s">
        <v>3935</v>
      </c>
      <c r="J573" s="315"/>
      <c r="K573" s="316"/>
      <c r="L573" s="317"/>
      <c r="M573" s="463">
        <f>'Punten per wedstrijd'!H61*1.2</f>
        <v>338.40000000000106</v>
      </c>
      <c r="N573" s="463">
        <f>'Punten per wedstrijd'!H84</f>
        <v>341.60000000000036</v>
      </c>
      <c r="O573" s="312" t="s">
        <v>4530</v>
      </c>
      <c r="P573" s="319"/>
      <c r="Q573" s="323" t="s">
        <v>3939</v>
      </c>
      <c r="R573" s="316"/>
      <c r="S573" s="316"/>
      <c r="T573" s="316"/>
      <c r="U573" s="463">
        <f>'Punten per wedstrijd'!I186*1.2</f>
        <v>985.19999999999891</v>
      </c>
      <c r="V573" s="463">
        <f>'Punten per wedstrijd'!I130</f>
        <v>724.20000000000164</v>
      </c>
      <c r="W573" s="312" t="s">
        <v>4531</v>
      </c>
      <c r="Y573" s="28"/>
      <c r="Z573" s="28"/>
    </row>
    <row r="574" spans="1:26" ht="15.75">
      <c r="A574" s="323" t="s">
        <v>3931</v>
      </c>
      <c r="B574" s="319"/>
      <c r="C574" s="319"/>
      <c r="D574" s="315"/>
      <c r="E574" s="463">
        <f>'Punten per wedstrijd'!H188*1.2</f>
        <v>1226.7600000000002</v>
      </c>
      <c r="F574" s="463">
        <f>'Punten per wedstrijd'!H171</f>
        <v>779.30000000000155</v>
      </c>
      <c r="G574" s="312" t="s">
        <v>4531</v>
      </c>
      <c r="H574" s="315"/>
      <c r="I574" s="323" t="s">
        <v>2209</v>
      </c>
      <c r="J574" s="315"/>
      <c r="K574" s="316"/>
      <c r="L574" s="317"/>
      <c r="M574" s="463">
        <f>'Punten per wedstrijd'!H86*1.2</f>
        <v>767.0400000000019</v>
      </c>
      <c r="N574" s="463">
        <f>'Punten per wedstrijd'!H82</f>
        <v>598.099999999999</v>
      </c>
      <c r="O574" s="312" t="s">
        <v>4531</v>
      </c>
      <c r="P574" s="316"/>
      <c r="Q574" s="323" t="s">
        <v>3940</v>
      </c>
      <c r="R574" s="316"/>
      <c r="S574" s="316"/>
      <c r="T574" s="316"/>
      <c r="U574" s="463">
        <f>'Punten per wedstrijd'!I188*1.2</f>
        <v>1305.6000000000022</v>
      </c>
      <c r="V574" s="463">
        <f>'Punten per wedstrijd'!I148</f>
        <v>906.60000000000036</v>
      </c>
      <c r="W574" s="312" t="s">
        <v>4531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63"/>
      <c r="F575" s="463"/>
      <c r="G575" s="310"/>
      <c r="H575" s="315"/>
      <c r="I575" s="314"/>
      <c r="J575" s="315"/>
      <c r="K575" s="316"/>
      <c r="L575" s="317"/>
      <c r="M575" s="490"/>
      <c r="N575" s="490"/>
      <c r="O575" s="313"/>
      <c r="P575" s="316"/>
      <c r="Q575" s="314"/>
      <c r="R575" s="316"/>
      <c r="S575" s="316"/>
      <c r="T575" s="316"/>
      <c r="U575" s="490"/>
      <c r="V575" s="490"/>
      <c r="W575" s="313"/>
      <c r="X575" s="28"/>
      <c r="Y575" s="28"/>
      <c r="Z575" s="28"/>
    </row>
    <row r="576" spans="1:26" s="39" customFormat="1" ht="15.75">
      <c r="A576" s="318" t="s">
        <v>2207</v>
      </c>
      <c r="B576" s="439"/>
      <c r="C576" s="439"/>
      <c r="D576" s="440"/>
      <c r="E576" s="463"/>
      <c r="F576" s="463"/>
      <c r="G576" s="442" t="s">
        <v>150</v>
      </c>
      <c r="H576" s="439"/>
      <c r="I576" s="318" t="s">
        <v>3527</v>
      </c>
      <c r="J576" s="440"/>
      <c r="K576" s="439"/>
      <c r="L576" s="317"/>
      <c r="M576" s="490"/>
      <c r="N576" s="490"/>
      <c r="O576" s="442" t="s">
        <v>150</v>
      </c>
      <c r="P576" s="439"/>
      <c r="Q576" s="318" t="s">
        <v>3528</v>
      </c>
      <c r="R576" s="439"/>
      <c r="S576" s="439"/>
      <c r="T576" s="439"/>
      <c r="U576" s="490"/>
      <c r="V576" s="490"/>
      <c r="W576" s="442" t="s">
        <v>150</v>
      </c>
    </row>
    <row r="577" spans="1:26" ht="15.75">
      <c r="A577" s="323" t="s">
        <v>4409</v>
      </c>
      <c r="B577" s="319"/>
      <c r="C577" s="319"/>
      <c r="D577" s="315"/>
      <c r="E577" s="463">
        <f>'Punten per wedstrijd'!I82*1.2</f>
        <v>341.4</v>
      </c>
      <c r="F577" s="463">
        <f>'Punten per wedstrijd'!I18</f>
        <v>82.8</v>
      </c>
      <c r="G577" s="312" t="s">
        <v>4531</v>
      </c>
      <c r="H577" s="319"/>
      <c r="I577" s="323" t="s">
        <v>4999</v>
      </c>
      <c r="J577" s="315"/>
      <c r="K577" s="316"/>
      <c r="L577" s="317"/>
      <c r="M577" s="463">
        <f>'Punten per wedstrijd'!J18*1.2</f>
        <v>112.92</v>
      </c>
      <c r="N577" s="463">
        <f>'Punten per wedstrijd'!J30</f>
        <v>428.6</v>
      </c>
      <c r="O577" s="312" t="s">
        <v>4532</v>
      </c>
      <c r="P577" s="319"/>
      <c r="Q577" s="323" t="s">
        <v>4410</v>
      </c>
      <c r="R577" s="316"/>
      <c r="S577" s="316"/>
      <c r="T577" s="316"/>
      <c r="U577" s="463">
        <f>'Punten per wedstrijd'!K84*1.2</f>
        <v>225</v>
      </c>
      <c r="V577" s="463">
        <f>'Punten per wedstrijd'!K18</f>
        <v>57.6</v>
      </c>
      <c r="W577" s="312" t="s">
        <v>4531</v>
      </c>
      <c r="X577" s="28"/>
      <c r="Y577" s="28"/>
      <c r="Z577" s="28"/>
    </row>
    <row r="578" spans="1:26" ht="15.75">
      <c r="A578" s="323" t="s">
        <v>2219</v>
      </c>
      <c r="B578" s="319"/>
      <c r="C578" s="319"/>
      <c r="D578" s="315"/>
      <c r="E578" s="463">
        <f>'Punten per wedstrijd'!I30*1.2</f>
        <v>275.39999999999998</v>
      </c>
      <c r="F578" s="463">
        <f>'Punten per wedstrijd'!I26</f>
        <v>237.5</v>
      </c>
      <c r="G578" s="312" t="s">
        <v>4533</v>
      </c>
      <c r="H578" s="319"/>
      <c r="I578" s="323" t="s">
        <v>2210</v>
      </c>
      <c r="J578" s="315"/>
      <c r="K578" s="316"/>
      <c r="L578" s="317"/>
      <c r="M578" s="463">
        <f>'Punten per wedstrijd'!J86*1.2</f>
        <v>612.24</v>
      </c>
      <c r="N578" s="463">
        <f>'Punten per wedstrijd'!J61</f>
        <v>274.89999999999998</v>
      </c>
      <c r="O578" s="312" t="s">
        <v>4531</v>
      </c>
      <c r="P578" s="319"/>
      <c r="Q578" s="323" t="s">
        <v>4411</v>
      </c>
      <c r="R578" s="316"/>
      <c r="S578" s="316"/>
      <c r="T578" s="316"/>
      <c r="U578" s="463">
        <f>'Punten per wedstrijd'!K61*1.2</f>
        <v>262.08</v>
      </c>
      <c r="V578" s="463">
        <f>'Punten per wedstrijd'!K26</f>
        <v>273.3</v>
      </c>
      <c r="W578" s="312" t="s">
        <v>4530</v>
      </c>
      <c r="X578" s="28"/>
      <c r="Y578" s="28"/>
      <c r="Z578" s="28"/>
    </row>
    <row r="579" spans="1:26" ht="15.75">
      <c r="A579" s="323" t="s">
        <v>4412</v>
      </c>
      <c r="B579" s="319"/>
      <c r="C579" s="319"/>
      <c r="D579" s="315"/>
      <c r="E579" s="463">
        <f>'Punten per wedstrijd'!I67*1.2</f>
        <v>491.03999999999996</v>
      </c>
      <c r="F579" s="463">
        <f>'Punten per wedstrijd'!I31</f>
        <v>246</v>
      </c>
      <c r="G579" s="312" t="s">
        <v>4531</v>
      </c>
      <c r="H579" s="319"/>
      <c r="I579" s="323" t="s">
        <v>4959</v>
      </c>
      <c r="J579" s="315"/>
      <c r="K579" s="316"/>
      <c r="L579" s="317"/>
      <c r="M579" s="463">
        <f>'Punten per wedstrijd'!J44*1.2</f>
        <v>620.75999999999988</v>
      </c>
      <c r="N579" s="463">
        <f>'Punten per wedstrijd'!J67</f>
        <v>545.75</v>
      </c>
      <c r="O579" s="312" t="s">
        <v>4533</v>
      </c>
      <c r="P579" s="319"/>
      <c r="Q579" s="323" t="s">
        <v>4413</v>
      </c>
      <c r="R579" s="316"/>
      <c r="S579" s="316"/>
      <c r="T579" s="316"/>
      <c r="U579" s="463">
        <f>'Punten per wedstrijd'!K30*1.2</f>
        <v>250.43999999999997</v>
      </c>
      <c r="V579" s="463">
        <f>'Punten per wedstrijd'!K31</f>
        <v>141.69999999999999</v>
      </c>
      <c r="W579" s="312" t="s">
        <v>4531</v>
      </c>
      <c r="X579" s="28"/>
      <c r="Y579" s="28"/>
      <c r="Z579" s="28"/>
    </row>
    <row r="580" spans="1:26" ht="15.75">
      <c r="A580" s="323" t="s">
        <v>4414</v>
      </c>
      <c r="B580" s="319"/>
      <c r="C580" s="319"/>
      <c r="D580" s="315"/>
      <c r="E580" s="463">
        <f>'Punten per wedstrijd'!I61*1.2</f>
        <v>333.59999999999997</v>
      </c>
      <c r="F580" s="463">
        <f>'Punten per wedstrijd'!I44</f>
        <v>140.80000000000001</v>
      </c>
      <c r="G580" s="312" t="s">
        <v>4531</v>
      </c>
      <c r="H580" s="319"/>
      <c r="I580" s="323" t="s">
        <v>4415</v>
      </c>
      <c r="J580" s="315"/>
      <c r="K580" s="316"/>
      <c r="L580" s="317"/>
      <c r="M580" s="463">
        <f>'Punten per wedstrijd'!J31*1.2</f>
        <v>484.79999999999995</v>
      </c>
      <c r="N580" s="463">
        <f>'Punten per wedstrijd'!J82</f>
        <v>483.5</v>
      </c>
      <c r="O580" s="312" t="s">
        <v>4533</v>
      </c>
      <c r="P580" s="319"/>
      <c r="Q580" s="323" t="s">
        <v>4416</v>
      </c>
      <c r="R580" s="316"/>
      <c r="S580" s="316"/>
      <c r="T580" s="316"/>
      <c r="U580" s="463">
        <f>'Punten per wedstrijd'!K67*1.2</f>
        <v>336</v>
      </c>
      <c r="V580" s="463">
        <f>'Punten per wedstrijd'!K82</f>
        <v>183.1</v>
      </c>
      <c r="W580" s="312" t="s">
        <v>4531</v>
      </c>
      <c r="X580" s="28"/>
      <c r="Y580" s="28"/>
      <c r="Z580" s="28"/>
    </row>
    <row r="581" spans="1:26" ht="15.75">
      <c r="A581" s="323" t="s">
        <v>4417</v>
      </c>
      <c r="B581" s="319"/>
      <c r="C581" s="319"/>
      <c r="D581" s="315"/>
      <c r="E581" s="463">
        <f>'Punten per wedstrijd'!I84*1.2</f>
        <v>502.56</v>
      </c>
      <c r="F581" s="463">
        <f>'Punten per wedstrijd'!I86</f>
        <v>329.5</v>
      </c>
      <c r="G581" s="312" t="s">
        <v>4531</v>
      </c>
      <c r="H581" s="319"/>
      <c r="I581" s="323" t="s">
        <v>4418</v>
      </c>
      <c r="J581" s="315"/>
      <c r="K581" s="316"/>
      <c r="L581" s="317"/>
      <c r="M581" s="463">
        <f>'Punten per wedstrijd'!J26*1.2</f>
        <v>672.24</v>
      </c>
      <c r="N581" s="463">
        <f>'Punten per wedstrijd'!J84</f>
        <v>271.89999999999998</v>
      </c>
      <c r="O581" s="312" t="s">
        <v>4531</v>
      </c>
      <c r="P581" s="319"/>
      <c r="Q581" s="323" t="s">
        <v>4419</v>
      </c>
      <c r="R581" s="316"/>
      <c r="S581" s="316"/>
      <c r="T581" s="316"/>
      <c r="U581" s="463">
        <f>'Punten per wedstrijd'!K44*1.2</f>
        <v>319.2</v>
      </c>
      <c r="V581" s="463">
        <f>'Punten per wedstrijd'!K86</f>
        <v>355.3</v>
      </c>
      <c r="W581" s="312" t="s">
        <v>4530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63"/>
      <c r="F582" s="463"/>
      <c r="G582" s="312"/>
      <c r="H582" s="319"/>
      <c r="I582" s="319"/>
      <c r="J582" s="315"/>
      <c r="K582" s="316"/>
      <c r="L582" s="317"/>
      <c r="M582" s="490"/>
      <c r="N582" s="490"/>
      <c r="O582" s="313"/>
      <c r="P582" s="319"/>
      <c r="Q582" s="315"/>
      <c r="R582" s="316"/>
      <c r="S582" s="316"/>
      <c r="T582" s="316"/>
      <c r="U582" s="490"/>
      <c r="V582" s="490"/>
      <c r="W582" s="313"/>
      <c r="X582" s="28"/>
      <c r="Y582" s="28"/>
      <c r="Z582" s="28"/>
    </row>
    <row r="583" spans="1:26" s="39" customFormat="1" ht="15.75">
      <c r="A583" s="318" t="s">
        <v>191</v>
      </c>
      <c r="B583" s="439"/>
      <c r="C583" s="439"/>
      <c r="D583" s="440"/>
      <c r="E583" s="463"/>
      <c r="F583" s="463"/>
      <c r="G583" s="442" t="s">
        <v>150</v>
      </c>
      <c r="H583" s="439"/>
      <c r="I583" s="318" t="s">
        <v>192</v>
      </c>
      <c r="J583" s="440"/>
      <c r="K583" s="439"/>
      <c r="L583" s="317"/>
      <c r="M583" s="490"/>
      <c r="N583" s="490"/>
      <c r="O583" s="442" t="s">
        <v>150</v>
      </c>
      <c r="P583" s="439"/>
      <c r="Q583" s="318" t="s">
        <v>195</v>
      </c>
      <c r="R583" s="439"/>
      <c r="S583" s="439"/>
      <c r="T583" s="439"/>
      <c r="U583" s="490"/>
      <c r="V583" s="490"/>
      <c r="W583" s="442" t="s">
        <v>150</v>
      </c>
    </row>
    <row r="584" spans="1:26" ht="15.75">
      <c r="A584" s="323" t="s">
        <v>4420</v>
      </c>
      <c r="B584" s="319"/>
      <c r="C584" s="319"/>
      <c r="D584" s="315"/>
      <c r="E584" s="463">
        <f>'Punten per wedstrijd'!L82*1.2</f>
        <v>184.08</v>
      </c>
      <c r="F584" s="463">
        <f>'Punten per wedstrijd'!L30</f>
        <v>221.6</v>
      </c>
      <c r="G584" s="312" t="s">
        <v>4530</v>
      </c>
      <c r="H584" s="319"/>
      <c r="I584" s="323" t="s">
        <v>4421</v>
      </c>
      <c r="J584" s="315"/>
      <c r="K584" s="316"/>
      <c r="L584" s="317"/>
      <c r="M584" s="463">
        <f>'Punten per wedstrijd'!M44*1.2</f>
        <v>733.61999999999932</v>
      </c>
      <c r="N584" s="463">
        <f>'Punten per wedstrijd'!M18</f>
        <v>175.29999999999973</v>
      </c>
      <c r="O584" s="312" t="s">
        <v>4531</v>
      </c>
      <c r="P584" s="319"/>
      <c r="Q584" s="323" t="s">
        <v>4422</v>
      </c>
      <c r="R584" s="316"/>
      <c r="S584" s="316"/>
      <c r="T584" s="316"/>
      <c r="U584" s="463">
        <f>'Punten per wedstrijd'!J135*1.2</f>
        <v>116.99999999999781</v>
      </c>
      <c r="V584" s="463">
        <f>'Punten per wedstrijd'!J148</f>
        <v>578.50000000000091</v>
      </c>
      <c r="W584" s="312" t="s">
        <v>4532</v>
      </c>
      <c r="X584" s="28"/>
      <c r="Y584" s="28"/>
      <c r="Z584" s="28"/>
    </row>
    <row r="585" spans="1:26" ht="15.75">
      <c r="A585" s="323" t="s">
        <v>4423</v>
      </c>
      <c r="B585" s="319"/>
      <c r="C585" s="319"/>
      <c r="D585" s="315"/>
      <c r="E585" s="463">
        <f>'Punten per wedstrijd'!L26*1.2</f>
        <v>376.31999999999994</v>
      </c>
      <c r="F585" s="463">
        <f>'Punten per wedstrijd'!L44</f>
        <v>188.8</v>
      </c>
      <c r="G585" s="312" t="s">
        <v>4531</v>
      </c>
      <c r="H585" s="319"/>
      <c r="I585" s="323" t="s">
        <v>4424</v>
      </c>
      <c r="J585" s="315"/>
      <c r="K585" s="316"/>
      <c r="L585" s="317"/>
      <c r="M585" s="463">
        <f>'Punten per wedstrijd'!M86*1.2</f>
        <v>532.68000000000279</v>
      </c>
      <c r="N585" s="463">
        <f>'Punten per wedstrijd'!M26</f>
        <v>720.20000000000073</v>
      </c>
      <c r="O585" s="312" t="s">
        <v>4532</v>
      </c>
      <c r="P585" s="319"/>
      <c r="Q585" s="323" t="s">
        <v>2208</v>
      </c>
      <c r="R585" s="316"/>
      <c r="S585" s="316"/>
      <c r="T585" s="316"/>
      <c r="U585" s="463">
        <f>'Punten per wedstrijd'!J186*1.2</f>
        <v>181.7999999999989</v>
      </c>
      <c r="V585" s="463">
        <f>'Punten per wedstrijd'!J165</f>
        <v>379.10000000000036</v>
      </c>
      <c r="W585" s="312" t="s">
        <v>4532</v>
      </c>
      <c r="X585" s="28"/>
      <c r="Y585" s="28"/>
      <c r="Z585" s="28"/>
    </row>
    <row r="586" spans="1:26" ht="15.75">
      <c r="A586" s="323" t="s">
        <v>4425</v>
      </c>
      <c r="B586" s="319"/>
      <c r="C586" s="319"/>
      <c r="D586" s="315"/>
      <c r="E586" s="463">
        <f>'Punten per wedstrijd'!L18*1.2</f>
        <v>161.76000000000002</v>
      </c>
      <c r="F586" s="463">
        <f>'Punten per wedstrijd'!L61</f>
        <v>153.5</v>
      </c>
      <c r="G586" s="312" t="s">
        <v>4533</v>
      </c>
      <c r="H586" s="319"/>
      <c r="I586" s="323" t="s">
        <v>4426</v>
      </c>
      <c r="J586" s="315"/>
      <c r="K586" s="316"/>
      <c r="L586" s="317"/>
      <c r="M586" s="463">
        <f>'Punten per wedstrijd'!M67*1.2</f>
        <v>667.44000000000085</v>
      </c>
      <c r="N586" s="463">
        <f>'Punten per wedstrijd'!M30</f>
        <v>503.49999999999909</v>
      </c>
      <c r="O586" s="312" t="s">
        <v>4531</v>
      </c>
      <c r="P586" s="319"/>
      <c r="Q586" s="323" t="s">
        <v>4427</v>
      </c>
      <c r="R586" s="316"/>
      <c r="S586" s="316"/>
      <c r="T586" s="316"/>
      <c r="U586" s="463">
        <f>'Punten per wedstrijd'!J130*1.2</f>
        <v>778.6799999999995</v>
      </c>
      <c r="V586" s="463">
        <f>'Punten per wedstrijd'!J171</f>
        <v>645.30000000000473</v>
      </c>
      <c r="W586" s="312" t="s">
        <v>4533</v>
      </c>
      <c r="X586" s="28"/>
      <c r="Y586" s="28"/>
      <c r="Z586" s="28"/>
    </row>
    <row r="587" spans="1:26" ht="15.75">
      <c r="A587" s="323" t="s">
        <v>4428</v>
      </c>
      <c r="B587" s="319"/>
      <c r="C587" s="319"/>
      <c r="D587" s="315"/>
      <c r="E587" s="463">
        <f>'Punten per wedstrijd'!L86*1.2</f>
        <v>177.83999999999997</v>
      </c>
      <c r="F587" s="463">
        <f>'Punten per wedstrijd'!L67</f>
        <v>323.3</v>
      </c>
      <c r="G587" s="312" t="s">
        <v>4532</v>
      </c>
      <c r="H587" s="319"/>
      <c r="I587" s="323" t="s">
        <v>4429</v>
      </c>
      <c r="J587" s="315"/>
      <c r="K587" s="316"/>
      <c r="L587" s="317"/>
      <c r="M587" s="463">
        <f>'Punten per wedstrijd'!M61*1.2</f>
        <v>324.00000000000216</v>
      </c>
      <c r="N587" s="463">
        <f>'Punten per wedstrijd'!M31</f>
        <v>573.69999999999891</v>
      </c>
      <c r="O587" s="312" t="s">
        <v>4532</v>
      </c>
      <c r="P587" s="319"/>
      <c r="Q587" s="323" t="s">
        <v>4430</v>
      </c>
      <c r="R587" s="316"/>
      <c r="S587" s="316"/>
      <c r="T587" s="316"/>
      <c r="U587" s="463">
        <f>'Punten per wedstrijd'!J134*1.2</f>
        <v>827.27999999999849</v>
      </c>
      <c r="V587" s="463">
        <f>'Punten per wedstrijd'!J188</f>
        <v>617.90000000000146</v>
      </c>
      <c r="W587" s="312" t="s">
        <v>4531</v>
      </c>
      <c r="X587" s="28"/>
      <c r="Y587" s="28"/>
      <c r="Z587" s="28"/>
    </row>
    <row r="588" spans="1:26" ht="15.75">
      <c r="A588" s="323" t="s">
        <v>4431</v>
      </c>
      <c r="B588" s="319"/>
      <c r="C588" s="319"/>
      <c r="D588" s="315"/>
      <c r="E588" s="463">
        <f>'Punten per wedstrijd'!L31*1.2</f>
        <v>312.95999999999998</v>
      </c>
      <c r="F588" s="463">
        <f>'Punten per wedstrijd'!L84</f>
        <v>229.8</v>
      </c>
      <c r="G588" s="312" t="s">
        <v>4531</v>
      </c>
      <c r="H588" s="319"/>
      <c r="I588" s="323" t="s">
        <v>4432</v>
      </c>
      <c r="J588" s="315"/>
      <c r="K588" s="316"/>
      <c r="L588" s="317"/>
      <c r="M588" s="463">
        <f>'Punten per wedstrijd'!M84*1.2</f>
        <v>309.60000000000326</v>
      </c>
      <c r="N588" s="463">
        <f>'Punten per wedstrijd'!M82</f>
        <v>471.49999999999818</v>
      </c>
      <c r="O588" s="312" t="s">
        <v>4532</v>
      </c>
      <c r="P588" s="319"/>
      <c r="Q588" s="323" t="s">
        <v>4433</v>
      </c>
      <c r="R588" s="316"/>
      <c r="S588" s="316"/>
      <c r="T588" s="316"/>
      <c r="U588" s="463">
        <f>'Punten per wedstrijd'!J122*1.2</f>
        <v>354.71999999999986</v>
      </c>
      <c r="V588" s="463">
        <f>'Punten per wedstrijd'!J190</f>
        <v>496.89999999999873</v>
      </c>
      <c r="W588" s="312" t="s">
        <v>4532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63"/>
      <c r="F589" s="463"/>
      <c r="G589" s="310"/>
      <c r="H589" s="319"/>
      <c r="I589" s="315"/>
      <c r="J589" s="315"/>
      <c r="K589" s="316"/>
      <c r="L589" s="317"/>
      <c r="M589" s="490"/>
      <c r="N589" s="490"/>
      <c r="O589" s="313"/>
      <c r="P589" s="319"/>
      <c r="Q589" s="316"/>
      <c r="R589" s="316"/>
      <c r="S589" s="316"/>
      <c r="T589" s="316"/>
      <c r="U589" s="490"/>
      <c r="V589" s="490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63"/>
      <c r="F590" s="463"/>
      <c r="G590" s="311" t="s">
        <v>150</v>
      </c>
      <c r="H590" s="319"/>
      <c r="I590" s="318" t="s">
        <v>194</v>
      </c>
      <c r="J590" s="315"/>
      <c r="K590" s="316"/>
      <c r="L590" s="317"/>
      <c r="M590" s="490"/>
      <c r="N590" s="490"/>
      <c r="O590" s="311" t="s">
        <v>150</v>
      </c>
      <c r="P590" s="319"/>
      <c r="Q590" s="320" t="s">
        <v>176</v>
      </c>
      <c r="R590" s="316"/>
      <c r="S590" s="316"/>
      <c r="T590" s="316"/>
      <c r="U590" s="490"/>
      <c r="V590" s="490"/>
      <c r="W590" s="311" t="s">
        <v>150</v>
      </c>
      <c r="X590" s="28"/>
    </row>
    <row r="591" spans="1:26" ht="15.75">
      <c r="A591" s="323" t="s">
        <v>4434</v>
      </c>
      <c r="B591" s="319"/>
      <c r="C591" s="319"/>
      <c r="D591" s="315"/>
      <c r="E591" s="463">
        <f>'Punten per wedstrijd'!N26*1.2</f>
        <v>497.51999999999606</v>
      </c>
      <c r="F591" s="463">
        <f>'Punten per wedstrijd'!N18</f>
        <v>72.899999999999636</v>
      </c>
      <c r="G591" s="312" t="s">
        <v>4531</v>
      </c>
      <c r="H591" s="319"/>
      <c r="I591" s="323" t="s">
        <v>4435</v>
      </c>
      <c r="J591" s="315"/>
      <c r="K591" s="316"/>
      <c r="L591" s="317"/>
      <c r="M591" s="463">
        <f>'Punten per wedstrijd'!O67*1.2</f>
        <v>360.00000000000438</v>
      </c>
      <c r="N591" s="463">
        <f>'Punten per wedstrijd'!O18</f>
        <v>100.10000000000036</v>
      </c>
      <c r="O591" s="312" t="s">
        <v>4531</v>
      </c>
      <c r="P591" s="319"/>
      <c r="Q591" s="323" t="s">
        <v>4915</v>
      </c>
      <c r="R591" s="316"/>
      <c r="S591" s="316"/>
      <c r="T591" s="316"/>
      <c r="U591" s="463">
        <f>'Punten per wedstrijd'!P86*1.2</f>
        <v>237.24</v>
      </c>
      <c r="V591" s="463">
        <f>'Punten per wedstrijd'!P30</f>
        <v>397.1</v>
      </c>
      <c r="W591" s="312" t="s">
        <v>4532</v>
      </c>
      <c r="X591" s="28"/>
      <c r="Y591" s="28"/>
      <c r="Z591" s="28"/>
    </row>
    <row r="592" spans="1:26" ht="15.75">
      <c r="A592" s="323" t="s">
        <v>4436</v>
      </c>
      <c r="B592" s="319"/>
      <c r="C592" s="319"/>
      <c r="D592" s="315"/>
      <c r="E592" s="463">
        <f>'Punten per wedstrijd'!N61*1.2</f>
        <v>133.92000000000152</v>
      </c>
      <c r="F592" s="463">
        <f>'Punten per wedstrijd'!N30</f>
        <v>323.89999999999691</v>
      </c>
      <c r="G592" s="312" t="s">
        <v>4532</v>
      </c>
      <c r="H592" s="319"/>
      <c r="I592" s="323" t="s">
        <v>4437</v>
      </c>
      <c r="J592" s="315"/>
      <c r="K592" s="316"/>
      <c r="L592" s="317"/>
      <c r="M592" s="463">
        <f>'Punten per wedstrijd'!O31*1.2</f>
        <v>429</v>
      </c>
      <c r="N592" s="463">
        <f>'Punten per wedstrijd'!O26</f>
        <v>404.69999999999527</v>
      </c>
      <c r="O592" s="312" t="s">
        <v>4533</v>
      </c>
      <c r="P592" s="319"/>
      <c r="Q592" s="323" t="s">
        <v>4438</v>
      </c>
      <c r="R592" s="316"/>
      <c r="S592" s="316"/>
      <c r="T592" s="316"/>
      <c r="U592" s="463">
        <f>'Punten per wedstrijd'!P18*1.2</f>
        <v>295.91999999999996</v>
      </c>
      <c r="V592" s="463">
        <f>'Punten per wedstrijd'!P31</f>
        <v>447.6</v>
      </c>
      <c r="W592" s="312" t="s">
        <v>4532</v>
      </c>
      <c r="X592" s="28"/>
      <c r="Y592" s="28"/>
      <c r="Z592" s="28"/>
    </row>
    <row r="593" spans="1:26" ht="15.75">
      <c r="A593" s="323" t="s">
        <v>4439</v>
      </c>
      <c r="B593" s="319"/>
      <c r="C593" s="319"/>
      <c r="D593" s="315"/>
      <c r="E593" s="463">
        <f>'Punten per wedstrijd'!N86*1.2</f>
        <v>371.75999999999692</v>
      </c>
      <c r="F593" s="463">
        <f>'Punten per wedstrijd'!N31</f>
        <v>361.29999999999836</v>
      </c>
      <c r="G593" s="312" t="s">
        <v>4533</v>
      </c>
      <c r="H593" s="319"/>
      <c r="I593" s="323" t="s">
        <v>4958</v>
      </c>
      <c r="J593" s="315"/>
      <c r="K593" s="316"/>
      <c r="L593" s="317"/>
      <c r="M593" s="463">
        <f>'Punten per wedstrijd'!O30*1.2</f>
        <v>466.79999999999995</v>
      </c>
      <c r="N593" s="463">
        <f>'Punten per wedstrijd'!O44</f>
        <v>312.80000000000109</v>
      </c>
      <c r="O593" s="312" t="s">
        <v>4531</v>
      </c>
      <c r="P593" s="319"/>
      <c r="Q593" s="323" t="s">
        <v>4440</v>
      </c>
      <c r="R593" s="316"/>
      <c r="S593" s="316"/>
      <c r="T593" s="316"/>
      <c r="U593" s="463">
        <f>'Punten per wedstrijd'!P61*1.2</f>
        <v>323.16000000000003</v>
      </c>
      <c r="V593" s="463">
        <f>'Punten per wedstrijd'!P67</f>
        <v>275.10000000000002</v>
      </c>
      <c r="W593" s="312" t="s">
        <v>4533</v>
      </c>
      <c r="X593" s="28"/>
      <c r="Y593" s="28"/>
      <c r="Z593" s="28"/>
    </row>
    <row r="594" spans="1:26" ht="15.75">
      <c r="A594" s="323" t="s">
        <v>4441</v>
      </c>
      <c r="B594" s="319"/>
      <c r="C594" s="319"/>
      <c r="D594" s="315"/>
      <c r="E594" s="463">
        <f>'Punten per wedstrijd'!N44*1.2</f>
        <v>485.70000000000215</v>
      </c>
      <c r="F594" s="463">
        <f>'Punten per wedstrijd'!N82</f>
        <v>335.20000000000073</v>
      </c>
      <c r="G594" s="312" t="s">
        <v>4531</v>
      </c>
      <c r="H594" s="319"/>
      <c r="I594" s="323" t="s">
        <v>4442</v>
      </c>
      <c r="J594" s="315"/>
      <c r="K594" s="316"/>
      <c r="L594" s="317"/>
      <c r="M594" s="463">
        <f>'Punten per wedstrijd'!O84*1.2</f>
        <v>425.63999999999868</v>
      </c>
      <c r="N594" s="463">
        <f>'Punten per wedstrijd'!O61</f>
        <v>487.10000000000127</v>
      </c>
      <c r="O594" s="312" t="s">
        <v>4530</v>
      </c>
      <c r="P594" s="319"/>
      <c r="Q594" s="323" t="s">
        <v>4443</v>
      </c>
      <c r="R594" s="316"/>
      <c r="S594" s="316"/>
      <c r="T594" s="316"/>
      <c r="U594" s="463">
        <f>'Punten per wedstrijd'!P26*1.2</f>
        <v>491.64</v>
      </c>
      <c r="V594" s="463">
        <f>'Punten per wedstrijd'!P82</f>
        <v>210.5</v>
      </c>
      <c r="W594" s="312" t="s">
        <v>4531</v>
      </c>
      <c r="X594" s="28"/>
      <c r="Y594" s="28"/>
      <c r="Z594" s="28"/>
    </row>
    <row r="595" spans="1:26" ht="15.75">
      <c r="A595" s="323" t="s">
        <v>4444</v>
      </c>
      <c r="B595" s="319"/>
      <c r="C595" s="319"/>
      <c r="D595" s="315"/>
      <c r="E595" s="463">
        <f>'Punten per wedstrijd'!N67*1.2</f>
        <v>571.68000000000609</v>
      </c>
      <c r="F595" s="463">
        <f>'Punten per wedstrijd'!N84</f>
        <v>262.50000000000182</v>
      </c>
      <c r="G595" s="312" t="s">
        <v>4531</v>
      </c>
      <c r="H595" s="315"/>
      <c r="I595" s="323" t="s">
        <v>2213</v>
      </c>
      <c r="J595" s="315"/>
      <c r="K595" s="316"/>
      <c r="L595" s="317"/>
      <c r="M595" s="463">
        <f>'Punten per wedstrijd'!O82*1.2</f>
        <v>215.99999999999889</v>
      </c>
      <c r="N595" s="463">
        <f>'Punten per wedstrijd'!O86</f>
        <v>300.19999999999527</v>
      </c>
      <c r="O595" s="312" t="s">
        <v>4532</v>
      </c>
      <c r="P595" s="316"/>
      <c r="Q595" s="323" t="s">
        <v>4445</v>
      </c>
      <c r="R595" s="316"/>
      <c r="S595" s="316"/>
      <c r="T595" s="316"/>
      <c r="U595" s="463">
        <f>'Punten per wedstrijd'!P44*1.2</f>
        <v>274.8</v>
      </c>
      <c r="V595" s="463">
        <f>'Punten per wedstrijd'!P84</f>
        <v>447.59999999999997</v>
      </c>
      <c r="W595" s="312" t="s">
        <v>4532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31" t="s">
        <v>3454</v>
      </c>
      <c r="E598" s="431" t="s">
        <v>3455</v>
      </c>
      <c r="F598" s="431" t="s">
        <v>843</v>
      </c>
      <c r="G598" s="431" t="s">
        <v>2523</v>
      </c>
      <c r="H598" s="431" t="s">
        <v>2192</v>
      </c>
      <c r="I598" s="431" t="s">
        <v>2194</v>
      </c>
      <c r="J598" s="431" t="s">
        <v>2193</v>
      </c>
      <c r="K598" s="431" t="s">
        <v>2195</v>
      </c>
      <c r="L598" s="431" t="s">
        <v>2196</v>
      </c>
      <c r="M598" s="431" t="s">
        <v>2197</v>
      </c>
      <c r="N598" s="431" t="s">
        <v>2198</v>
      </c>
      <c r="O598" s="431" t="s">
        <v>2199</v>
      </c>
      <c r="P598" s="431" t="s">
        <v>2200</v>
      </c>
      <c r="Q598" s="431" t="s">
        <v>2201</v>
      </c>
      <c r="R598" s="431" t="s">
        <v>2202</v>
      </c>
      <c r="S598" s="431" t="s">
        <v>2179</v>
      </c>
      <c r="T598" s="431" t="s">
        <v>2203</v>
      </c>
      <c r="U598" s="431" t="s">
        <v>2204</v>
      </c>
      <c r="V598" s="202" t="s">
        <v>40</v>
      </c>
      <c r="W598" s="28"/>
      <c r="X598" s="28"/>
      <c r="Y598" s="28"/>
      <c r="Z598" s="28"/>
    </row>
    <row r="599" spans="1:26" ht="15.75">
      <c r="A599" s="506" t="s">
        <v>2306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93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7" t="s">
        <v>3605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93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6" t="s">
        <v>2269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93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13" t="s">
        <v>3604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94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03" t="s">
        <v>2244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93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3607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93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3606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93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03" t="s">
        <v>3609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93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3608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93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05" t="s">
        <v>2277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93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4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4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3466</v>
      </c>
      <c r="B613" s="325"/>
      <c r="E613" s="431"/>
      <c r="F613" s="431"/>
      <c r="G613" s="431"/>
      <c r="H613" s="431"/>
      <c r="I613" s="431"/>
      <c r="J613" s="431"/>
      <c r="K613" s="431"/>
      <c r="L613" s="431"/>
      <c r="M613" s="431"/>
      <c r="N613" s="431"/>
      <c r="O613" s="431"/>
      <c r="P613" s="431"/>
      <c r="Q613" s="431"/>
      <c r="R613" s="431"/>
      <c r="S613" s="431"/>
      <c r="T613" s="431"/>
      <c r="U613" s="431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9"/>
      <c r="C615" s="439"/>
      <c r="D615" s="440"/>
      <c r="E615" s="440"/>
      <c r="F615" s="440"/>
      <c r="G615" s="317" t="s">
        <v>150</v>
      </c>
      <c r="H615" s="439"/>
      <c r="I615" s="318" t="s">
        <v>184</v>
      </c>
      <c r="J615" s="440"/>
      <c r="K615" s="439"/>
      <c r="L615" s="317"/>
      <c r="M615" s="439"/>
      <c r="N615" s="439"/>
      <c r="O615" s="317" t="s">
        <v>150</v>
      </c>
      <c r="P615" s="439"/>
      <c r="Q615" s="318" t="s">
        <v>843</v>
      </c>
      <c r="R615" s="439"/>
      <c r="S615" s="439"/>
      <c r="T615" s="439"/>
      <c r="U615" s="439"/>
      <c r="V615" s="439"/>
      <c r="W615" s="317" t="s">
        <v>150</v>
      </c>
    </row>
    <row r="616" spans="1:26" ht="15.75">
      <c r="A616" s="323" t="s">
        <v>3645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4532</v>
      </c>
      <c r="H616" s="319"/>
      <c r="I616" s="323" t="s">
        <v>3941</v>
      </c>
      <c r="J616" s="315"/>
      <c r="K616" s="316"/>
      <c r="L616" s="317"/>
      <c r="M616" s="463">
        <f>'Punten per wedstrijd'!E24*1.2</f>
        <v>523.08000000000004</v>
      </c>
      <c r="N616" s="463">
        <f>'Punten per wedstrijd'!E5</f>
        <v>187.8</v>
      </c>
      <c r="O616" s="312" t="s">
        <v>4531</v>
      </c>
      <c r="P616" s="319"/>
      <c r="Q616" s="323" t="s">
        <v>3946</v>
      </c>
      <c r="R616" s="316"/>
      <c r="S616" s="316"/>
      <c r="T616" s="316"/>
      <c r="U616" s="463">
        <f>'Punten per wedstrijd'!F109*1.2</f>
        <v>902.04000000000008</v>
      </c>
      <c r="V616" s="463">
        <f>'Punten per wedstrijd'!F198</f>
        <v>949.60000000000036</v>
      </c>
      <c r="W616" s="312" t="s">
        <v>4530</v>
      </c>
      <c r="Y616" s="28"/>
      <c r="Z616" s="28"/>
    </row>
    <row r="617" spans="1:26" ht="15.75">
      <c r="A617" s="323" t="s">
        <v>3646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4531</v>
      </c>
      <c r="H617" s="319"/>
      <c r="I617" s="323" t="s">
        <v>3942</v>
      </c>
      <c r="J617" s="315"/>
      <c r="K617" s="316"/>
      <c r="L617" s="317"/>
      <c r="M617" s="463">
        <f>'Punten per wedstrijd'!E41*1.2</f>
        <v>102.96000000000008</v>
      </c>
      <c r="N617" s="463">
        <f>'Punten per wedstrijd'!E97</f>
        <v>63.800000000000011</v>
      </c>
      <c r="O617" s="312" t="s">
        <v>4531</v>
      </c>
      <c r="P617" s="319"/>
      <c r="Q617" s="323" t="s">
        <v>3947</v>
      </c>
      <c r="R617" s="316"/>
      <c r="S617" s="316"/>
      <c r="T617" s="316"/>
      <c r="U617" s="463">
        <f>'Punten per wedstrijd'!F115*1.2</f>
        <v>564.6</v>
      </c>
      <c r="V617" s="463">
        <f>'Punten per wedstrijd'!F145</f>
        <v>520.60000000000082</v>
      </c>
      <c r="W617" s="312" t="s">
        <v>4533</v>
      </c>
      <c r="Y617" s="28"/>
      <c r="Z617" s="28"/>
    </row>
    <row r="618" spans="1:26" ht="15.75">
      <c r="A618" s="323" t="s">
        <v>3647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4531</v>
      </c>
      <c r="H618" s="319"/>
      <c r="I618" s="323" t="s">
        <v>3943</v>
      </c>
      <c r="J618" s="315"/>
      <c r="K618" s="316"/>
      <c r="L618" s="317"/>
      <c r="M618" s="463">
        <f>'Punten per wedstrijd'!E68*1.2</f>
        <v>214.20000000000007</v>
      </c>
      <c r="N618" s="463">
        <f>'Punten per wedstrijd'!E36</f>
        <v>152.5</v>
      </c>
      <c r="O618" s="312" t="s">
        <v>4531</v>
      </c>
      <c r="P618" s="319"/>
      <c r="Q618" s="323" t="s">
        <v>3948</v>
      </c>
      <c r="R618" s="316"/>
      <c r="S618" s="316"/>
      <c r="T618" s="316"/>
      <c r="U618" s="463">
        <f>'Punten per wedstrijd'!F138*1.2</f>
        <v>734.99999999999943</v>
      </c>
      <c r="V618" s="463">
        <f>'Punten per wedstrijd'!F128</f>
        <v>722.599999999999</v>
      </c>
      <c r="W618" s="312" t="s">
        <v>4533</v>
      </c>
      <c r="Y618" s="28"/>
      <c r="Z618" s="28"/>
    </row>
    <row r="619" spans="1:26" ht="15.75">
      <c r="A619" s="323" t="s">
        <v>3648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4532</v>
      </c>
      <c r="H619" s="319"/>
      <c r="I619" s="323" t="s">
        <v>3944</v>
      </c>
      <c r="J619" s="315"/>
      <c r="K619" s="316"/>
      <c r="L619" s="317"/>
      <c r="M619" s="463">
        <f>'Punten per wedstrijd'!E79*1.2</f>
        <v>311.88000000000011</v>
      </c>
      <c r="N619" s="463">
        <f>'Punten per wedstrijd'!E34</f>
        <v>153.20000000000016</v>
      </c>
      <c r="O619" s="312" t="s">
        <v>4531</v>
      </c>
      <c r="P619" s="319"/>
      <c r="Q619" s="323" t="s">
        <v>3949</v>
      </c>
      <c r="R619" s="316"/>
      <c r="S619" s="316"/>
      <c r="T619" s="316"/>
      <c r="U619" s="463">
        <f>'Punten per wedstrijd'!F183*1.2</f>
        <v>816.11999999999819</v>
      </c>
      <c r="V619" s="463">
        <f>'Punten per wedstrijd'!F172</f>
        <v>532.40000000000009</v>
      </c>
      <c r="W619" s="312" t="s">
        <v>4531</v>
      </c>
      <c r="Y619" s="28"/>
      <c r="Z619" s="28"/>
    </row>
    <row r="620" spans="1:26" ht="15.75">
      <c r="A620" s="323" t="s">
        <v>3649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4532</v>
      </c>
      <c r="H620" s="319"/>
      <c r="I620" s="323" t="s">
        <v>3945</v>
      </c>
      <c r="J620" s="315"/>
      <c r="K620" s="316"/>
      <c r="L620" s="317"/>
      <c r="M620" s="463">
        <f>'Punten per wedstrijd'!E94*1.2</f>
        <v>191.87999999999968</v>
      </c>
      <c r="N620" s="463">
        <f>'Punten per wedstrijd'!E11</f>
        <v>240.70000000000005</v>
      </c>
      <c r="O620" s="312" t="s">
        <v>4532</v>
      </c>
      <c r="P620" s="319"/>
      <c r="Q620" s="323" t="s">
        <v>3950</v>
      </c>
      <c r="R620" s="316"/>
      <c r="S620" s="316"/>
      <c r="T620" s="316"/>
      <c r="U620" s="463">
        <f>'Punten per wedstrijd'!F201*1.2</f>
        <v>969</v>
      </c>
      <c r="V620" s="463">
        <f>'Punten per wedstrijd'!F140</f>
        <v>293.80000000000041</v>
      </c>
      <c r="W620" s="312" t="s">
        <v>4531</v>
      </c>
      <c r="Y620" s="28"/>
      <c r="Z620" s="28"/>
    </row>
    <row r="621" spans="1:26" ht="15.75">
      <c r="A621" s="322"/>
      <c r="B621" s="319"/>
      <c r="C621" s="319"/>
      <c r="D621" s="315"/>
      <c r="E621" s="463"/>
      <c r="F621" s="463"/>
      <c r="G621" s="312"/>
      <c r="H621" s="319"/>
      <c r="I621" s="319"/>
      <c r="J621" s="315"/>
      <c r="K621" s="316"/>
      <c r="L621" s="317"/>
      <c r="M621" s="490"/>
      <c r="N621" s="490"/>
      <c r="O621" s="313"/>
      <c r="P621" s="319"/>
      <c r="Q621" s="315"/>
      <c r="R621" s="316"/>
      <c r="S621" s="316"/>
      <c r="T621" s="316"/>
      <c r="U621" s="490"/>
      <c r="V621" s="490"/>
      <c r="W621" s="313"/>
      <c r="Y621" s="28"/>
      <c r="Z621" s="28"/>
    </row>
    <row r="622" spans="1:26" s="39" customFormat="1" ht="15.75">
      <c r="A622" s="318" t="s">
        <v>2205</v>
      </c>
      <c r="B622" s="439"/>
      <c r="C622" s="439"/>
      <c r="D622" s="440"/>
      <c r="E622" s="463"/>
      <c r="F622" s="463"/>
      <c r="G622" s="442" t="s">
        <v>150</v>
      </c>
      <c r="H622" s="439"/>
      <c r="I622" s="318" t="s">
        <v>186</v>
      </c>
      <c r="J622" s="440"/>
      <c r="K622" s="439"/>
      <c r="L622" s="317"/>
      <c r="M622" s="490"/>
      <c r="N622" s="490"/>
      <c r="O622" s="442" t="s">
        <v>150</v>
      </c>
      <c r="P622" s="439"/>
      <c r="Q622" s="318" t="s">
        <v>175</v>
      </c>
      <c r="R622" s="439"/>
      <c r="S622" s="439"/>
      <c r="T622" s="439"/>
      <c r="U622" s="490"/>
      <c r="V622" s="490"/>
      <c r="W622" s="442" t="s">
        <v>150</v>
      </c>
    </row>
    <row r="623" spans="1:26" ht="15.75">
      <c r="A623" s="323" t="s">
        <v>3951</v>
      </c>
      <c r="B623" s="319"/>
      <c r="C623" s="319"/>
      <c r="D623" s="315"/>
      <c r="E623" s="463">
        <f>'Punten per wedstrijd'!F24*1.2</f>
        <v>279.95999999999992</v>
      </c>
      <c r="F623" s="463">
        <f>'Punten per wedstrijd'!F79</f>
        <v>193.19999999999982</v>
      </c>
      <c r="G623" s="312" t="s">
        <v>4531</v>
      </c>
      <c r="H623" s="319"/>
      <c r="I623" s="323" t="s">
        <v>3956</v>
      </c>
      <c r="J623" s="315"/>
      <c r="K623" s="316"/>
      <c r="L623" s="317"/>
      <c r="M623" s="463">
        <f>'Punten per wedstrijd'!G5*1.2</f>
        <v>116.88000000000011</v>
      </c>
      <c r="N623" s="463">
        <f>'Punten per wedstrijd'!G36</f>
        <v>203.40000000000123</v>
      </c>
      <c r="O623" s="312" t="s">
        <v>4532</v>
      </c>
      <c r="P623" s="319"/>
      <c r="Q623" s="323" t="s">
        <v>3961</v>
      </c>
      <c r="R623" s="316"/>
      <c r="S623" s="316"/>
      <c r="T623" s="316"/>
      <c r="U623" s="463">
        <f>'Punten per wedstrijd'!G140*1.2</f>
        <v>941.0400000000003</v>
      </c>
      <c r="V623" s="463">
        <f>'Punten per wedstrijd'!G138</f>
        <v>890.99999999999955</v>
      </c>
      <c r="W623" s="312" t="s">
        <v>4533</v>
      </c>
      <c r="Y623" s="28"/>
      <c r="Z623" s="28"/>
    </row>
    <row r="624" spans="1:26" ht="15.75">
      <c r="A624" s="323" t="s">
        <v>3952</v>
      </c>
      <c r="B624" s="319"/>
      <c r="C624" s="319"/>
      <c r="D624" s="315"/>
      <c r="E624" s="463">
        <f>'Punten per wedstrijd'!F36*1.2</f>
        <v>325.80000000000052</v>
      </c>
      <c r="F624" s="463">
        <f>'Punten per wedstrijd'!F11</f>
        <v>160</v>
      </c>
      <c r="G624" s="312" t="s">
        <v>4531</v>
      </c>
      <c r="H624" s="319"/>
      <c r="I624" s="323" t="s">
        <v>3957</v>
      </c>
      <c r="J624" s="315"/>
      <c r="K624" s="316"/>
      <c r="L624" s="317"/>
      <c r="M624" s="463">
        <f>'Punten per wedstrijd'!G11*1.2</f>
        <v>253.80000000000052</v>
      </c>
      <c r="N624" s="463">
        <f>'Punten per wedstrijd'!G97</f>
        <v>247.50000000000045</v>
      </c>
      <c r="O624" s="312" t="s">
        <v>4533</v>
      </c>
      <c r="P624" s="319"/>
      <c r="Q624" s="323" t="s">
        <v>3962</v>
      </c>
      <c r="R624" s="316"/>
      <c r="S624" s="316"/>
      <c r="T624" s="316"/>
      <c r="U624" s="463">
        <f>'Punten per wedstrijd'!G145*1.2</f>
        <v>1006.8000000000005</v>
      </c>
      <c r="V624" s="463">
        <f>'Punten per wedstrijd'!G183</f>
        <v>1002.5999999999995</v>
      </c>
      <c r="W624" s="312" t="s">
        <v>4533</v>
      </c>
      <c r="Y624" s="28"/>
      <c r="Z624" s="28"/>
    </row>
    <row r="625" spans="1:26" ht="15.75">
      <c r="A625" s="323" t="s">
        <v>3953</v>
      </c>
      <c r="B625" s="319"/>
      <c r="C625" s="319"/>
      <c r="D625" s="315"/>
      <c r="E625" s="463">
        <f>'Punten per wedstrijd'!F41*1.2</f>
        <v>612.47999999999979</v>
      </c>
      <c r="F625" s="463">
        <f>'Punten per wedstrijd'!F5</f>
        <v>282.40000000000009</v>
      </c>
      <c r="G625" s="312" t="s">
        <v>4531</v>
      </c>
      <c r="H625" s="319"/>
      <c r="I625" s="323" t="s">
        <v>3958</v>
      </c>
      <c r="J625" s="315"/>
      <c r="K625" s="316"/>
      <c r="L625" s="317"/>
      <c r="M625" s="463">
        <f>'Punten per wedstrijd'!G24*1.2</f>
        <v>444.3599999999991</v>
      </c>
      <c r="N625" s="463">
        <f>'Punten per wedstrijd'!G68</f>
        <v>216.50000000000045</v>
      </c>
      <c r="O625" s="312" t="s">
        <v>4531</v>
      </c>
      <c r="P625" s="319"/>
      <c r="Q625" s="323" t="s">
        <v>3963</v>
      </c>
      <c r="R625" s="316"/>
      <c r="S625" s="316"/>
      <c r="T625" s="316"/>
      <c r="U625" s="463">
        <f>'Punten per wedstrijd'!G172*1.2</f>
        <v>1008.7199999999998</v>
      </c>
      <c r="V625" s="463">
        <f>'Punten per wedstrijd'!G115</f>
        <v>792.50000000000045</v>
      </c>
      <c r="W625" s="312" t="s">
        <v>4531</v>
      </c>
      <c r="Y625" s="28"/>
      <c r="Z625" s="28"/>
    </row>
    <row r="626" spans="1:26" ht="15.75">
      <c r="A626" s="323" t="s">
        <v>3954</v>
      </c>
      <c r="B626" s="319"/>
      <c r="C626" s="319"/>
      <c r="D626" s="315"/>
      <c r="E626" s="463">
        <f>'Punten per wedstrijd'!F68*1.2</f>
        <v>281.63999999999947</v>
      </c>
      <c r="F626" s="463">
        <f>'Punten per wedstrijd'!F97</f>
        <v>172</v>
      </c>
      <c r="G626" s="312" t="s">
        <v>4531</v>
      </c>
      <c r="H626" s="319"/>
      <c r="I626" s="323" t="s">
        <v>3959</v>
      </c>
      <c r="J626" s="315"/>
      <c r="K626" s="316"/>
      <c r="L626" s="317"/>
      <c r="M626" s="463">
        <f>'Punten per wedstrijd'!G34*1.2</f>
        <v>221.39999999999944</v>
      </c>
      <c r="N626" s="463">
        <f>'Punten per wedstrijd'!G41</f>
        <v>267.50000000000045</v>
      </c>
      <c r="O626" s="312" t="s">
        <v>4530</v>
      </c>
      <c r="P626" s="319"/>
      <c r="Q626" s="323" t="s">
        <v>3964</v>
      </c>
      <c r="R626" s="316"/>
      <c r="S626" s="316"/>
      <c r="T626" s="316"/>
      <c r="U626" s="463">
        <f>'Punten per wedstrijd'!G198*1.2</f>
        <v>1270.6800000000017</v>
      </c>
      <c r="V626" s="463">
        <f>'Punten per wedstrijd'!G128</f>
        <v>683.69999999999936</v>
      </c>
      <c r="W626" s="312" t="s">
        <v>4531</v>
      </c>
      <c r="Y626" s="28"/>
      <c r="Z626" s="28"/>
    </row>
    <row r="627" spans="1:26" ht="15.75">
      <c r="A627" s="323" t="s">
        <v>3955</v>
      </c>
      <c r="B627" s="319"/>
      <c r="C627" s="319"/>
      <c r="D627" s="315"/>
      <c r="E627" s="463">
        <f>'Punten per wedstrijd'!F94*1.2</f>
        <v>273.48000000000036</v>
      </c>
      <c r="F627" s="463">
        <f>'Punten per wedstrijd'!F34</f>
        <v>165.40000000000009</v>
      </c>
      <c r="G627" s="312" t="s">
        <v>4531</v>
      </c>
      <c r="H627" s="319"/>
      <c r="I627" s="323" t="s">
        <v>3960</v>
      </c>
      <c r="J627" s="315"/>
      <c r="K627" s="316"/>
      <c r="L627" s="317"/>
      <c r="M627" s="463">
        <f>'Punten per wedstrijd'!G79*1.2</f>
        <v>0</v>
      </c>
      <c r="N627" s="463">
        <f>'Punten per wedstrijd'!G94</f>
        <v>226.50000000000091</v>
      </c>
      <c r="O627" s="312" t="s">
        <v>4532</v>
      </c>
      <c r="P627" s="319"/>
      <c r="Q627" s="323" t="s">
        <v>3965</v>
      </c>
      <c r="R627" s="316"/>
      <c r="S627" s="316"/>
      <c r="T627" s="316"/>
      <c r="U627" s="463">
        <f>'Punten per wedstrijd'!G201*1.2</f>
        <v>959.64000000000078</v>
      </c>
      <c r="V627" s="463">
        <f>'Punten per wedstrijd'!G109</f>
        <v>520.60000000000127</v>
      </c>
      <c r="W627" s="312" t="s">
        <v>4531</v>
      </c>
      <c r="Y627" s="28"/>
      <c r="Z627" s="28"/>
    </row>
    <row r="628" spans="1:26" ht="15.75">
      <c r="A628" s="322"/>
      <c r="B628" s="319"/>
      <c r="C628" s="319"/>
      <c r="D628" s="315"/>
      <c r="E628" s="463"/>
      <c r="F628" s="463"/>
      <c r="G628" s="310"/>
      <c r="H628" s="319"/>
      <c r="I628" s="315"/>
      <c r="J628" s="315"/>
      <c r="K628" s="316"/>
      <c r="L628" s="317"/>
      <c r="M628" s="490"/>
      <c r="N628" s="490"/>
      <c r="O628" s="313"/>
      <c r="P628" s="319"/>
      <c r="Q628" s="316"/>
      <c r="R628" s="316"/>
      <c r="S628" s="316"/>
      <c r="T628" s="316"/>
      <c r="U628" s="490"/>
      <c r="V628" s="490"/>
      <c r="W628" s="313"/>
      <c r="Y628" s="28"/>
      <c r="Z628" s="28"/>
    </row>
    <row r="629" spans="1:26" s="39" customFormat="1" ht="15.75">
      <c r="A629" s="318" t="s">
        <v>187</v>
      </c>
      <c r="B629" s="439"/>
      <c r="C629" s="439"/>
      <c r="D629" s="440"/>
      <c r="E629" s="463"/>
      <c r="F629" s="463"/>
      <c r="G629" s="442" t="s">
        <v>150</v>
      </c>
      <c r="H629" s="439"/>
      <c r="I629" s="318" t="s">
        <v>188</v>
      </c>
      <c r="J629" s="440"/>
      <c r="K629" s="439"/>
      <c r="L629" s="317"/>
      <c r="M629" s="490"/>
      <c r="N629" s="490"/>
      <c r="O629" s="442" t="s">
        <v>150</v>
      </c>
      <c r="P629" s="439"/>
      <c r="Q629" s="318" t="s">
        <v>2206</v>
      </c>
      <c r="R629" s="439"/>
      <c r="S629" s="439"/>
      <c r="T629" s="439"/>
      <c r="U629" s="490"/>
      <c r="V629" s="490"/>
      <c r="W629" s="442" t="s">
        <v>150</v>
      </c>
    </row>
    <row r="630" spans="1:26" ht="15.75">
      <c r="A630" s="323" t="s">
        <v>3966</v>
      </c>
      <c r="B630" s="319"/>
      <c r="C630" s="319"/>
      <c r="D630" s="315"/>
      <c r="E630" s="463">
        <f>'Punten per wedstrijd'!H109*1.2</f>
        <v>539.76000000000181</v>
      </c>
      <c r="F630" s="463">
        <f>'Punten per wedstrijd'!H115</f>
        <v>780.10000000000082</v>
      </c>
      <c r="G630" s="312" t="s">
        <v>4532</v>
      </c>
      <c r="H630" s="319"/>
      <c r="I630" s="323" t="s">
        <v>3970</v>
      </c>
      <c r="J630" s="315"/>
      <c r="K630" s="316"/>
      <c r="L630" s="317"/>
      <c r="M630" s="463">
        <f>'Punten per wedstrijd'!H5*1.2</f>
        <v>585.84000000000083</v>
      </c>
      <c r="N630" s="463">
        <f>'Punten per wedstrijd'!H68</f>
        <v>499.30000000000064</v>
      </c>
      <c r="O630" s="312" t="s">
        <v>4533</v>
      </c>
      <c r="P630" s="319"/>
      <c r="Q630" s="323" t="s">
        <v>3975</v>
      </c>
      <c r="R630" s="316"/>
      <c r="S630" s="316"/>
      <c r="T630" s="316"/>
      <c r="U630" s="463">
        <f>'Punten per wedstrijd'!I128*1.2</f>
        <v>1130.8800000000006</v>
      </c>
      <c r="V630" s="463">
        <f>'Punten per wedstrijd'!I201</f>
        <v>790.20000000000073</v>
      </c>
      <c r="W630" s="312" t="s">
        <v>4531</v>
      </c>
      <c r="Y630" s="28"/>
      <c r="Z630" s="28"/>
    </row>
    <row r="631" spans="1:26" ht="15.75">
      <c r="A631" s="323" t="s">
        <v>3967</v>
      </c>
      <c r="B631" s="319"/>
      <c r="C631" s="319"/>
      <c r="D631" s="315"/>
      <c r="E631" s="463">
        <f>'Punten per wedstrijd'!H128*1.2</f>
        <v>1038.7199999999998</v>
      </c>
      <c r="F631" s="463">
        <f>'Punten per wedstrijd'!H145</f>
        <v>601.59999999999991</v>
      </c>
      <c r="G631" s="312" t="s">
        <v>4531</v>
      </c>
      <c r="H631" s="319"/>
      <c r="I631" s="323" t="s">
        <v>3971</v>
      </c>
      <c r="J631" s="315"/>
      <c r="K631" s="316"/>
      <c r="L631" s="317"/>
      <c r="M631" s="463">
        <f>'Punten per wedstrijd'!H11*1.2</f>
        <v>557.58000000000061</v>
      </c>
      <c r="N631" s="463">
        <f>'Punten per wedstrijd'!H34</f>
        <v>437.79999999999927</v>
      </c>
      <c r="O631" s="312" t="s">
        <v>4531</v>
      </c>
      <c r="P631" s="319"/>
      <c r="Q631" s="323" t="s">
        <v>3976</v>
      </c>
      <c r="R631" s="316"/>
      <c r="S631" s="316"/>
      <c r="T631" s="316"/>
      <c r="U631" s="463">
        <f>'Punten per wedstrijd'!I138*1.2</f>
        <v>1203.6000000000022</v>
      </c>
      <c r="V631" s="463">
        <f>'Punten per wedstrijd'!I109</f>
        <v>484.49999999999818</v>
      </c>
      <c r="W631" s="312" t="s">
        <v>4531</v>
      </c>
      <c r="Y631" s="28"/>
      <c r="Z631" s="28"/>
    </row>
    <row r="632" spans="1:26" ht="15.75">
      <c r="A632" s="323" t="s">
        <v>2272</v>
      </c>
      <c r="B632" s="319"/>
      <c r="C632" s="319"/>
      <c r="D632" s="315"/>
      <c r="E632" s="463">
        <f>'Punten per wedstrijd'!H138*1.2</f>
        <v>921.83999999999969</v>
      </c>
      <c r="F632" s="463">
        <f>'Punten per wedstrijd'!H201</f>
        <v>660.00000000000045</v>
      </c>
      <c r="G632" s="312" t="s">
        <v>4531</v>
      </c>
      <c r="H632" s="319"/>
      <c r="I632" s="323" t="s">
        <v>3972</v>
      </c>
      <c r="J632" s="315"/>
      <c r="K632" s="316"/>
      <c r="L632" s="317"/>
      <c r="M632" s="463">
        <f>'Punten per wedstrijd'!H36*1.2</f>
        <v>701.15999999999963</v>
      </c>
      <c r="N632" s="463">
        <f>'Punten per wedstrijd'!H24</f>
        <v>639.40000000000055</v>
      </c>
      <c r="O632" s="312" t="s">
        <v>4533</v>
      </c>
      <c r="P632" s="319"/>
      <c r="Q632" s="323" t="s">
        <v>3977</v>
      </c>
      <c r="R632" s="316"/>
      <c r="S632" s="316"/>
      <c r="T632" s="316"/>
      <c r="U632" s="463">
        <f>'Punten per wedstrijd'!I172*1.2</f>
        <v>915.12000000000046</v>
      </c>
      <c r="V632" s="463">
        <f>'Punten per wedstrijd'!I145</f>
        <v>796.60000000000218</v>
      </c>
      <c r="W632" s="312" t="s">
        <v>4533</v>
      </c>
      <c r="Y632" s="28"/>
      <c r="Z632" s="28"/>
    </row>
    <row r="633" spans="1:26" ht="15.75">
      <c r="A633" s="323" t="s">
        <v>3968</v>
      </c>
      <c r="B633" s="319"/>
      <c r="C633" s="319"/>
      <c r="D633" s="315"/>
      <c r="E633" s="463">
        <f>'Punten per wedstrijd'!H183*1.2</f>
        <v>1072.8000000000011</v>
      </c>
      <c r="F633" s="463">
        <f>'Punten per wedstrijd'!H140</f>
        <v>845.89999999999964</v>
      </c>
      <c r="G633" s="312" t="s">
        <v>4531</v>
      </c>
      <c r="H633" s="319"/>
      <c r="I633" s="323" t="s">
        <v>3973</v>
      </c>
      <c r="J633" s="315"/>
      <c r="K633" s="316"/>
      <c r="L633" s="317"/>
      <c r="M633" s="463">
        <f>'Punten per wedstrijd'!H41*1.2</f>
        <v>808.20000000000107</v>
      </c>
      <c r="N633" s="463">
        <f>'Punten per wedstrijd'!H94</f>
        <v>456.90000000000146</v>
      </c>
      <c r="O633" s="312" t="s">
        <v>4531</v>
      </c>
      <c r="P633" s="319"/>
      <c r="Q633" s="323" t="s">
        <v>3978</v>
      </c>
      <c r="R633" s="316"/>
      <c r="S633" s="316"/>
      <c r="T633" s="316"/>
      <c r="U633" s="463">
        <f>'Punten per wedstrijd'!I183*1.2</f>
        <v>1160.0999999999999</v>
      </c>
      <c r="V633" s="463">
        <f>'Punten per wedstrijd'!I115</f>
        <v>925.00000000000091</v>
      </c>
      <c r="W633" s="312" t="s">
        <v>4531</v>
      </c>
      <c r="Y633" s="28"/>
      <c r="Z633" s="28"/>
    </row>
    <row r="634" spans="1:26" ht="15.75">
      <c r="A634" s="323" t="s">
        <v>3969</v>
      </c>
      <c r="B634" s="319"/>
      <c r="C634" s="319"/>
      <c r="D634" s="315"/>
      <c r="E634" s="463">
        <f>'Punten per wedstrijd'!H198*1.2</f>
        <v>1120.5600000000002</v>
      </c>
      <c r="F634" s="463">
        <f>'Punten per wedstrijd'!H172</f>
        <v>548.89999999999964</v>
      </c>
      <c r="G634" s="312" t="s">
        <v>4531</v>
      </c>
      <c r="H634" s="315"/>
      <c r="I634" s="323" t="s">
        <v>3974</v>
      </c>
      <c r="J634" s="315"/>
      <c r="K634" s="316"/>
      <c r="L634" s="317"/>
      <c r="M634" s="463">
        <f>'Punten per wedstrijd'!H97*1.2</f>
        <v>745.91999999999928</v>
      </c>
      <c r="N634" s="463">
        <f>'Punten per wedstrijd'!H79</f>
        <v>451.5</v>
      </c>
      <c r="O634" s="312" t="s">
        <v>4531</v>
      </c>
      <c r="P634" s="316"/>
      <c r="Q634" s="323" t="s">
        <v>3979</v>
      </c>
      <c r="R634" s="316"/>
      <c r="S634" s="316"/>
      <c r="T634" s="316"/>
      <c r="U634" s="463">
        <f>'Punten per wedstrijd'!I198*1.2</f>
        <v>955.44000000000187</v>
      </c>
      <c r="V634" s="463">
        <f>'Punten per wedstrijd'!I140</f>
        <v>939.70000000000073</v>
      </c>
      <c r="W634" s="312" t="s">
        <v>4533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63"/>
      <c r="F635" s="463"/>
      <c r="G635" s="310"/>
      <c r="H635" s="439"/>
      <c r="I635" s="314"/>
      <c r="J635" s="315"/>
      <c r="K635" s="316"/>
      <c r="L635" s="317"/>
      <c r="M635" s="490"/>
      <c r="N635" s="490"/>
      <c r="O635" s="313"/>
      <c r="P635" s="316"/>
      <c r="Q635" s="314"/>
      <c r="R635" s="316"/>
      <c r="S635" s="316"/>
      <c r="T635" s="316"/>
      <c r="U635" s="490"/>
      <c r="V635" s="490"/>
      <c r="W635" s="313"/>
      <c r="X635" s="28"/>
      <c r="Y635" s="28"/>
      <c r="Z635" s="28"/>
    </row>
    <row r="636" spans="1:26" s="39" customFormat="1" ht="15.75">
      <c r="A636" s="318" t="s">
        <v>2207</v>
      </c>
      <c r="B636" s="439"/>
      <c r="C636" s="439"/>
      <c r="D636" s="440"/>
      <c r="E636" s="463"/>
      <c r="F636" s="463"/>
      <c r="G636" s="442" t="s">
        <v>150</v>
      </c>
      <c r="I636" s="318" t="s">
        <v>3527</v>
      </c>
      <c r="J636" s="440"/>
      <c r="K636" s="439"/>
      <c r="L636" s="317"/>
      <c r="M636" s="490"/>
      <c r="N636" s="490"/>
      <c r="O636" s="442" t="s">
        <v>150</v>
      </c>
      <c r="P636" s="439"/>
      <c r="Q636" s="318" t="s">
        <v>3528</v>
      </c>
      <c r="R636" s="439"/>
      <c r="S636" s="439"/>
      <c r="T636" s="439"/>
      <c r="U636" s="490"/>
      <c r="V636" s="490"/>
      <c r="W636" s="442" t="s">
        <v>150</v>
      </c>
    </row>
    <row r="637" spans="1:26" ht="15.75">
      <c r="A637" s="323" t="s">
        <v>4446</v>
      </c>
      <c r="B637" s="319"/>
      <c r="C637" s="319"/>
      <c r="D637" s="315"/>
      <c r="E637" s="463">
        <f>'Punten per wedstrijd'!I79*1.2</f>
        <v>445.8</v>
      </c>
      <c r="F637" s="463">
        <f>'Punten per wedstrijd'!I5</f>
        <v>321.5</v>
      </c>
      <c r="G637" s="312" t="s">
        <v>4531</v>
      </c>
      <c r="H637" s="319"/>
      <c r="I637" s="323" t="s">
        <v>4447</v>
      </c>
      <c r="J637" s="315"/>
      <c r="K637" s="316"/>
      <c r="L637" s="317"/>
      <c r="M637" s="463">
        <f>'Punten per wedstrijd'!J5*1.2</f>
        <v>480.11999999999995</v>
      </c>
      <c r="N637" s="463">
        <f>'Punten per wedstrijd'!J24</f>
        <v>532.20000000000005</v>
      </c>
      <c r="O637" s="312" t="s">
        <v>4530</v>
      </c>
      <c r="P637" s="319"/>
      <c r="Q637" s="323" t="s">
        <v>4448</v>
      </c>
      <c r="R637" s="316"/>
      <c r="S637" s="316"/>
      <c r="T637" s="316"/>
      <c r="U637" s="463">
        <f>'Punten per wedstrijd'!K94*1.2</f>
        <v>295.91999999999996</v>
      </c>
      <c r="V637" s="463">
        <f>'Punten per wedstrijd'!K5</f>
        <v>364.2</v>
      </c>
      <c r="W637" s="312" t="s">
        <v>4530</v>
      </c>
      <c r="X637" s="28"/>
      <c r="Y637" s="28"/>
      <c r="Z637" s="28"/>
    </row>
    <row r="638" spans="1:26" ht="15.75">
      <c r="A638" s="323" t="s">
        <v>4449</v>
      </c>
      <c r="B638" s="319"/>
      <c r="C638" s="319"/>
      <c r="D638" s="315"/>
      <c r="E638" s="463">
        <f>'Punten per wedstrijd'!I24*1.2</f>
        <v>474.59999999999997</v>
      </c>
      <c r="F638" s="463">
        <f>'Punten per wedstrijd'!I11</f>
        <v>116.00000000000001</v>
      </c>
      <c r="G638" s="312" t="s">
        <v>4531</v>
      </c>
      <c r="H638" s="319"/>
      <c r="I638" s="323" t="s">
        <v>4450</v>
      </c>
      <c r="J638" s="315"/>
      <c r="K638" s="316"/>
      <c r="L638" s="317"/>
      <c r="M638" s="463">
        <f>'Punten per wedstrijd'!J97*1.2</f>
        <v>567.6</v>
      </c>
      <c r="N638" s="463">
        <f>'Punten per wedstrijd'!J41</f>
        <v>551.20000000000005</v>
      </c>
      <c r="O638" s="312" t="s">
        <v>4533</v>
      </c>
      <c r="P638" s="319"/>
      <c r="Q638" s="323" t="s">
        <v>4451</v>
      </c>
      <c r="R638" s="316"/>
      <c r="S638" s="316"/>
      <c r="T638" s="316"/>
      <c r="U638" s="463">
        <f>'Punten per wedstrijd'!K41*1.2</f>
        <v>550.07999999999993</v>
      </c>
      <c r="V638" s="463">
        <f>'Punten per wedstrijd'!K11</f>
        <v>183.4</v>
      </c>
      <c r="W638" s="312" t="s">
        <v>4531</v>
      </c>
      <c r="X638" s="28"/>
      <c r="Y638" s="28"/>
      <c r="Z638" s="28"/>
    </row>
    <row r="639" spans="1:26" ht="15.75">
      <c r="A639" s="323" t="s">
        <v>4452</v>
      </c>
      <c r="B639" s="319"/>
      <c r="C639" s="319"/>
      <c r="D639" s="315"/>
      <c r="E639" s="463">
        <f>'Punten per wedstrijd'!I68*1.2</f>
        <v>217.43999999999997</v>
      </c>
      <c r="F639" s="463">
        <f>'Punten per wedstrijd'!I34</f>
        <v>353</v>
      </c>
      <c r="G639" s="312" t="s">
        <v>4532</v>
      </c>
      <c r="H639" s="319"/>
      <c r="I639" s="323" t="s">
        <v>4453</v>
      </c>
      <c r="J639" s="315"/>
      <c r="K639" s="316"/>
      <c r="L639" s="317"/>
      <c r="M639" s="463">
        <f>'Punten per wedstrijd'!J36*1.2</f>
        <v>531.71999999999991</v>
      </c>
      <c r="N639" s="463">
        <f>'Punten per wedstrijd'!J68</f>
        <v>429.8</v>
      </c>
      <c r="O639" s="312" t="s">
        <v>4533</v>
      </c>
      <c r="P639" s="319"/>
      <c r="Q639" s="323" t="s">
        <v>4454</v>
      </c>
      <c r="R639" s="316"/>
      <c r="S639" s="316"/>
      <c r="T639" s="316"/>
      <c r="U639" s="463">
        <f>'Punten per wedstrijd'!K24*1.2</f>
        <v>435.23999999999995</v>
      </c>
      <c r="V639" s="463">
        <f>'Punten per wedstrijd'!K34</f>
        <v>315.20000000000005</v>
      </c>
      <c r="W639" s="312" t="s">
        <v>4531</v>
      </c>
      <c r="X639" s="28"/>
      <c r="Y639" s="28"/>
      <c r="Z639" s="28"/>
    </row>
    <row r="640" spans="1:26" ht="15.75">
      <c r="A640" s="323" t="s">
        <v>4455</v>
      </c>
      <c r="B640" s="319"/>
      <c r="C640" s="319"/>
      <c r="D640" s="315"/>
      <c r="E640" s="463">
        <f>'Punten per wedstrijd'!I41*1.2</f>
        <v>502.92</v>
      </c>
      <c r="F640" s="463">
        <f>'Punten per wedstrijd'!I36</f>
        <v>222</v>
      </c>
      <c r="G640" s="312" t="s">
        <v>4531</v>
      </c>
      <c r="H640" s="319"/>
      <c r="I640" s="323" t="s">
        <v>4456</v>
      </c>
      <c r="J640" s="315"/>
      <c r="K640" s="316"/>
      <c r="L640" s="317"/>
      <c r="M640" s="463">
        <f>'Punten per wedstrijd'!J34*1.2</f>
        <v>525.72</v>
      </c>
      <c r="N640" s="463">
        <f>'Punten per wedstrijd'!J79</f>
        <v>345.1</v>
      </c>
      <c r="O640" s="312" t="s">
        <v>4531</v>
      </c>
      <c r="P640" s="319"/>
      <c r="Q640" s="323" t="s">
        <v>4457</v>
      </c>
      <c r="R640" s="316"/>
      <c r="S640" s="316"/>
      <c r="T640" s="316"/>
      <c r="U640" s="463">
        <f>'Punten per wedstrijd'!K68*1.2</f>
        <v>632.4</v>
      </c>
      <c r="V640" s="463">
        <f>'Punten per wedstrijd'!K79</f>
        <v>188.5</v>
      </c>
      <c r="W640" s="312" t="s">
        <v>4531</v>
      </c>
      <c r="X640" s="28"/>
      <c r="Y640" s="28"/>
      <c r="Z640" s="28"/>
    </row>
    <row r="641" spans="1:26" ht="15.75">
      <c r="A641" s="323" t="s">
        <v>4458</v>
      </c>
      <c r="B641" s="319"/>
      <c r="C641" s="319"/>
      <c r="D641" s="315"/>
      <c r="E641" s="463">
        <f>'Punten per wedstrijd'!I94*1.2</f>
        <v>253.2</v>
      </c>
      <c r="F641" s="463">
        <f>'Punten per wedstrijd'!I97</f>
        <v>399.9</v>
      </c>
      <c r="G641" s="312" t="s">
        <v>4532</v>
      </c>
      <c r="H641" s="319"/>
      <c r="I641" s="323" t="s">
        <v>4459</v>
      </c>
      <c r="J641" s="315"/>
      <c r="K641" s="316"/>
      <c r="L641" s="317"/>
      <c r="M641" s="463">
        <f>'Punten per wedstrijd'!J11*1.2</f>
        <v>758.45999999999992</v>
      </c>
      <c r="N641" s="463">
        <f>'Punten per wedstrijd'!J94</f>
        <v>526.9</v>
      </c>
      <c r="O641" s="312" t="s">
        <v>4531</v>
      </c>
      <c r="P641" s="319"/>
      <c r="Q641" s="323" t="s">
        <v>4460</v>
      </c>
      <c r="R641" s="316"/>
      <c r="S641" s="316"/>
      <c r="T641" s="316"/>
      <c r="U641" s="463">
        <f>'Punten per wedstrijd'!K36*1.2</f>
        <v>324.59999999999997</v>
      </c>
      <c r="V641" s="463">
        <f>'Punten per wedstrijd'!K97</f>
        <v>191.7</v>
      </c>
      <c r="W641" s="312" t="s">
        <v>4531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63"/>
      <c r="F642" s="463"/>
      <c r="G642" s="312"/>
      <c r="H642" s="319"/>
      <c r="I642" s="319"/>
      <c r="J642" s="315"/>
      <c r="K642" s="316"/>
      <c r="L642" s="317"/>
      <c r="M642" s="490"/>
      <c r="N642" s="490"/>
      <c r="O642" s="313"/>
      <c r="P642" s="319"/>
      <c r="Q642" s="315"/>
      <c r="R642" s="316"/>
      <c r="S642" s="316"/>
      <c r="T642" s="316"/>
      <c r="U642" s="490"/>
      <c r="V642" s="490"/>
      <c r="W642" s="313"/>
      <c r="X642" s="28"/>
      <c r="Y642" s="28"/>
      <c r="Z642" s="28"/>
    </row>
    <row r="643" spans="1:26" s="39" customFormat="1" ht="15.75">
      <c r="A643" s="318" t="s">
        <v>191</v>
      </c>
      <c r="B643" s="439"/>
      <c r="C643" s="439"/>
      <c r="D643" s="440"/>
      <c r="E643" s="463"/>
      <c r="F643" s="463"/>
      <c r="G643" s="442" t="s">
        <v>150</v>
      </c>
      <c r="H643" s="439"/>
      <c r="I643" s="318" t="s">
        <v>192</v>
      </c>
      <c r="J643" s="440"/>
      <c r="K643" s="439"/>
      <c r="L643" s="317"/>
      <c r="M643" s="490"/>
      <c r="N643" s="490"/>
      <c r="O643" s="442" t="s">
        <v>150</v>
      </c>
      <c r="P643" s="439"/>
      <c r="Q643" s="318" t="s">
        <v>195</v>
      </c>
      <c r="R643" s="439"/>
      <c r="S643" s="439"/>
      <c r="T643" s="439"/>
      <c r="U643" s="490"/>
      <c r="V643" s="490"/>
      <c r="W643" s="442" t="s">
        <v>150</v>
      </c>
    </row>
    <row r="644" spans="1:26" ht="15.75">
      <c r="A644" s="323" t="s">
        <v>4461</v>
      </c>
      <c r="B644" s="319"/>
      <c r="C644" s="319"/>
      <c r="D644" s="315"/>
      <c r="E644" s="463">
        <f>'Punten per wedstrijd'!L79*1.2</f>
        <v>209.64</v>
      </c>
      <c r="F644" s="463">
        <f>'Punten per wedstrijd'!L24</f>
        <v>336.1</v>
      </c>
      <c r="G644" s="312" t="s">
        <v>4532</v>
      </c>
      <c r="H644" s="319"/>
      <c r="I644" s="323" t="s">
        <v>5045</v>
      </c>
      <c r="J644" s="315"/>
      <c r="K644" s="316"/>
      <c r="L644" s="317"/>
      <c r="M644" s="463">
        <f>'Punten per wedstrijd'!M36*1.2</f>
        <v>756.00000000000216</v>
      </c>
      <c r="N644" s="463">
        <f>'Punten per wedstrijd'!M5</f>
        <v>444.29999999999927</v>
      </c>
      <c r="O644" s="312" t="s">
        <v>4531</v>
      </c>
      <c r="P644" s="319"/>
      <c r="Q644" s="323" t="s">
        <v>4462</v>
      </c>
      <c r="R644" s="316"/>
      <c r="S644" s="316"/>
      <c r="T644" s="316"/>
      <c r="U644" s="463">
        <f>'Punten per wedstrijd'!J138*1.2</f>
        <v>829.80000000000211</v>
      </c>
      <c r="V644" s="463">
        <f>'Punten per wedstrijd'!J140</f>
        <v>543.20000000000164</v>
      </c>
      <c r="W644" s="312" t="s">
        <v>4531</v>
      </c>
      <c r="X644" s="28"/>
      <c r="Y644" s="28"/>
      <c r="Z644" s="28"/>
    </row>
    <row r="645" spans="1:26" ht="15.75">
      <c r="A645" s="323" t="s">
        <v>4463</v>
      </c>
      <c r="B645" s="319"/>
      <c r="C645" s="319"/>
      <c r="D645" s="315"/>
      <c r="E645" s="463">
        <f>'Punten per wedstrijd'!L11*1.2</f>
        <v>103.8</v>
      </c>
      <c r="F645" s="463">
        <f>'Punten per wedstrijd'!L36</f>
        <v>316.79999999999995</v>
      </c>
      <c r="G645" s="312" t="s">
        <v>4532</v>
      </c>
      <c r="H645" s="319"/>
      <c r="I645" s="323" t="s">
        <v>5046</v>
      </c>
      <c r="J645" s="315"/>
      <c r="K645" s="316"/>
      <c r="L645" s="317"/>
      <c r="M645" s="463">
        <f>'Punten per wedstrijd'!M97*1.2</f>
        <v>579</v>
      </c>
      <c r="N645" s="463">
        <f>'Punten per wedstrijd'!M11</f>
        <v>466.50000000000091</v>
      </c>
      <c r="O645" s="312" t="s">
        <v>4533</v>
      </c>
      <c r="P645" s="319"/>
      <c r="Q645" s="323" t="s">
        <v>4464</v>
      </c>
      <c r="R645" s="316"/>
      <c r="S645" s="316"/>
      <c r="T645" s="316"/>
      <c r="U645" s="463">
        <f>'Punten per wedstrijd'!J183*1.2</f>
        <v>858.96000000000129</v>
      </c>
      <c r="V645" s="463">
        <f>'Punten per wedstrijd'!J145</f>
        <v>446.30000000000109</v>
      </c>
      <c r="W645" s="312" t="s">
        <v>4531</v>
      </c>
      <c r="X645" s="28"/>
      <c r="Y645" s="28"/>
      <c r="Z645" s="28"/>
    </row>
    <row r="646" spans="1:26" ht="15.75">
      <c r="A646" s="323" t="s">
        <v>4465</v>
      </c>
      <c r="B646" s="319"/>
      <c r="C646" s="319"/>
      <c r="D646" s="315"/>
      <c r="E646" s="463">
        <f>'Punten per wedstrijd'!L5*1.2</f>
        <v>413.03999999999996</v>
      </c>
      <c r="F646" s="463">
        <f>'Punten per wedstrijd'!L41</f>
        <v>516.29999999999995</v>
      </c>
      <c r="G646" s="312" t="s">
        <v>4530</v>
      </c>
      <c r="H646" s="319"/>
      <c r="I646" s="323" t="s">
        <v>5047</v>
      </c>
      <c r="J646" s="315"/>
      <c r="K646" s="316"/>
      <c r="L646" s="317"/>
      <c r="M646" s="463">
        <f>'Punten per wedstrijd'!M68*1.2</f>
        <v>600.59999999999889</v>
      </c>
      <c r="N646" s="463">
        <f>'Punten per wedstrijd'!M24</f>
        <v>484.600000000004</v>
      </c>
      <c r="O646" s="312" t="s">
        <v>4533</v>
      </c>
      <c r="P646" s="319"/>
      <c r="Q646" s="323" t="s">
        <v>4466</v>
      </c>
      <c r="R646" s="316"/>
      <c r="S646" s="316"/>
      <c r="T646" s="316"/>
      <c r="U646" s="463">
        <f>'Punten per wedstrijd'!J115*1.2</f>
        <v>455.1600000000002</v>
      </c>
      <c r="V646" s="463">
        <f>'Punten per wedstrijd'!J172</f>
        <v>286.39999999999873</v>
      </c>
      <c r="W646" s="312" t="s">
        <v>4531</v>
      </c>
      <c r="X646" s="28"/>
      <c r="Y646" s="28"/>
      <c r="Z646" s="28"/>
    </row>
    <row r="647" spans="1:26" ht="15.75">
      <c r="A647" s="323" t="s">
        <v>4467</v>
      </c>
      <c r="B647" s="319"/>
      <c r="C647" s="319"/>
      <c r="D647" s="315"/>
      <c r="E647" s="463">
        <f>'Punten per wedstrijd'!L97*1.2</f>
        <v>217.2</v>
      </c>
      <c r="F647" s="463">
        <f>'Punten per wedstrijd'!L68</f>
        <v>314</v>
      </c>
      <c r="G647" s="312" t="s">
        <v>4532</v>
      </c>
      <c r="H647" s="319"/>
      <c r="I647" s="323" t="s">
        <v>5048</v>
      </c>
      <c r="J647" s="315"/>
      <c r="K647" s="316"/>
      <c r="L647" s="317"/>
      <c r="M647" s="463">
        <f>'Punten per wedstrijd'!M41*1.2</f>
        <v>799.08000000000175</v>
      </c>
      <c r="N647" s="463">
        <f>'Punten per wedstrijd'!M34</f>
        <v>467.70000000000164</v>
      </c>
      <c r="O647" s="312" t="s">
        <v>4531</v>
      </c>
      <c r="P647" s="319"/>
      <c r="Q647" s="323" t="s">
        <v>4468</v>
      </c>
      <c r="R647" s="316"/>
      <c r="S647" s="316"/>
      <c r="T647" s="316"/>
      <c r="U647" s="463">
        <f>'Punten per wedstrijd'!J128*1.2</f>
        <v>679.44000000000085</v>
      </c>
      <c r="V647" s="463">
        <f>'Punten per wedstrijd'!J198</f>
        <v>663</v>
      </c>
      <c r="W647" s="312" t="s">
        <v>4533</v>
      </c>
      <c r="X647" s="28"/>
      <c r="Y647" s="28"/>
      <c r="Z647" s="28"/>
    </row>
    <row r="648" spans="1:26" ht="15.75">
      <c r="A648" s="323" t="s">
        <v>4469</v>
      </c>
      <c r="C648" s="319"/>
      <c r="D648" s="315"/>
      <c r="E648" s="463">
        <f>'Punten per wedstrijd'!L34*1.2</f>
        <v>248.16</v>
      </c>
      <c r="F648" s="463">
        <f>'Punten per wedstrijd'!L94</f>
        <v>141.6</v>
      </c>
      <c r="G648" s="312" t="s">
        <v>4531</v>
      </c>
      <c r="H648" s="319"/>
      <c r="I648" s="323" t="s">
        <v>5049</v>
      </c>
      <c r="J648" s="315"/>
      <c r="K648" s="316"/>
      <c r="L648" s="317"/>
      <c r="M648" s="463">
        <f>'Punten per wedstrijd'!M94*1.2</f>
        <v>594.00000000000216</v>
      </c>
      <c r="N648" s="463">
        <f>'Punten per wedstrijd'!M79</f>
        <v>265.5</v>
      </c>
      <c r="O648" s="312" t="s">
        <v>4531</v>
      </c>
      <c r="P648" s="319"/>
      <c r="Q648" s="323" t="s">
        <v>4470</v>
      </c>
      <c r="R648" s="316"/>
      <c r="S648" s="316"/>
      <c r="T648" s="316"/>
      <c r="U648" s="463">
        <f>'Punten per wedstrijd'!J109*1.2</f>
        <v>540.83999999999753</v>
      </c>
      <c r="V648" s="463">
        <f>'Punten per wedstrijd'!J201</f>
        <v>385.10000000000036</v>
      </c>
      <c r="W648" s="312" t="s">
        <v>4531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63"/>
      <c r="F649" s="463"/>
      <c r="G649" s="310"/>
      <c r="H649" s="319"/>
      <c r="I649" s="315"/>
      <c r="J649" s="315"/>
      <c r="K649" s="316"/>
      <c r="L649" s="317"/>
      <c r="M649" s="490"/>
      <c r="N649" s="490"/>
      <c r="O649" s="313"/>
      <c r="P649" s="319"/>
      <c r="Q649" s="316"/>
      <c r="R649" s="316"/>
      <c r="S649" s="316"/>
      <c r="T649" s="316"/>
      <c r="U649" s="490"/>
      <c r="V649" s="490"/>
      <c r="W649" s="313"/>
      <c r="X649" s="28"/>
      <c r="Y649" s="28"/>
      <c r="Z649" s="28"/>
    </row>
    <row r="650" spans="1:26" s="39" customFormat="1" ht="15.75">
      <c r="A650" s="318" t="s">
        <v>193</v>
      </c>
      <c r="B650" s="439"/>
      <c r="C650" s="439"/>
      <c r="D650" s="440"/>
      <c r="E650" s="463"/>
      <c r="F650" s="463"/>
      <c r="G650" s="442" t="s">
        <v>150</v>
      </c>
      <c r="H650" s="439"/>
      <c r="I650" s="318" t="s">
        <v>194</v>
      </c>
      <c r="J650" s="440"/>
      <c r="K650" s="439"/>
      <c r="L650" s="317"/>
      <c r="M650" s="490"/>
      <c r="N650" s="490"/>
      <c r="O650" s="442" t="s">
        <v>150</v>
      </c>
      <c r="P650" s="439"/>
      <c r="Q650" s="318" t="s">
        <v>176</v>
      </c>
      <c r="R650" s="439"/>
      <c r="S650" s="439"/>
      <c r="T650" s="439"/>
      <c r="U650" s="490"/>
      <c r="V650" s="490"/>
      <c r="W650" s="442" t="s">
        <v>150</v>
      </c>
    </row>
    <row r="651" spans="1:26" ht="15.75">
      <c r="A651" s="323" t="s">
        <v>4471</v>
      </c>
      <c r="B651" s="319"/>
      <c r="C651" s="319"/>
      <c r="D651" s="315"/>
      <c r="E651" s="463">
        <f>'Punten per wedstrijd'!N11*1.2</f>
        <v>317.40000000000219</v>
      </c>
      <c r="F651" s="463">
        <f>'Punten per wedstrijd'!N5</f>
        <v>499.59999999999945</v>
      </c>
      <c r="G651" s="312" t="s">
        <v>4532</v>
      </c>
      <c r="H651" s="319"/>
      <c r="I651" s="323" t="s">
        <v>4472</v>
      </c>
      <c r="J651" s="315"/>
      <c r="K651" s="316"/>
      <c r="L651" s="317"/>
      <c r="M651" s="463">
        <f>'Punten per wedstrijd'!O68*1.2</f>
        <v>254.63999999999976</v>
      </c>
      <c r="N651" s="463">
        <f>'Punten per wedstrijd'!O5</f>
        <v>312.69999999999982</v>
      </c>
      <c r="O651" s="312" t="s">
        <v>4530</v>
      </c>
      <c r="P651" s="319"/>
      <c r="Q651" s="323" t="s">
        <v>4473</v>
      </c>
      <c r="R651" s="316"/>
      <c r="S651" s="316"/>
      <c r="T651" s="316"/>
      <c r="U651" s="463">
        <f>'Punten per wedstrijd'!P97*1.2</f>
        <v>315</v>
      </c>
      <c r="V651" s="463">
        <f>'Punten per wedstrijd'!P24</f>
        <v>624.29999999999995</v>
      </c>
      <c r="W651" s="312" t="s">
        <v>4532</v>
      </c>
      <c r="X651" s="28"/>
      <c r="Y651" s="28"/>
      <c r="Z651" s="28"/>
    </row>
    <row r="652" spans="1:26" ht="15.75">
      <c r="A652" s="323" t="s">
        <v>4474</v>
      </c>
      <c r="B652" s="319"/>
      <c r="C652" s="319"/>
      <c r="D652" s="315"/>
      <c r="E652" s="463">
        <f>'Punten per wedstrijd'!N41*1.2</f>
        <v>892.32000000000039</v>
      </c>
      <c r="F652" s="463">
        <f>'Punten per wedstrijd'!N24</f>
        <v>481.20000000000255</v>
      </c>
      <c r="G652" s="312" t="s">
        <v>4531</v>
      </c>
      <c r="H652" s="319"/>
      <c r="I652" s="323" t="s">
        <v>4475</v>
      </c>
      <c r="J652" s="315"/>
      <c r="K652" s="316"/>
      <c r="L652" s="317"/>
      <c r="M652" s="463">
        <f>'Punten per wedstrijd'!O34*1.2</f>
        <v>552.72000000000264</v>
      </c>
      <c r="N652" s="463">
        <f>'Punten per wedstrijd'!O11</f>
        <v>381.49999999999818</v>
      </c>
      <c r="O652" s="312" t="s">
        <v>4531</v>
      </c>
      <c r="P652" s="319"/>
      <c r="Q652" s="323" t="s">
        <v>4476</v>
      </c>
      <c r="R652" s="316"/>
      <c r="S652" s="316"/>
      <c r="T652" s="316"/>
      <c r="U652" s="463">
        <f>'Punten per wedstrijd'!P5*1.2</f>
        <v>447.84</v>
      </c>
      <c r="V652" s="463">
        <f>'Punten per wedstrijd'!P34</f>
        <v>495.39999999999992</v>
      </c>
      <c r="W652" s="312" t="s">
        <v>4530</v>
      </c>
      <c r="X652" s="28"/>
      <c r="Y652" s="28"/>
      <c r="Z652" s="28"/>
    </row>
    <row r="653" spans="1:26" ht="15.75">
      <c r="A653" s="323" t="s">
        <v>4477</v>
      </c>
      <c r="B653" s="319"/>
      <c r="C653" s="319"/>
      <c r="D653" s="315"/>
      <c r="E653" s="463">
        <f>'Punten per wedstrijd'!N97*1.2</f>
        <v>553.79999999999995</v>
      </c>
      <c r="F653" s="463">
        <f>'Punten per wedstrijd'!N34</f>
        <v>397.100000000004</v>
      </c>
      <c r="G653" s="312" t="s">
        <v>4531</v>
      </c>
      <c r="H653" s="319"/>
      <c r="I653" s="323" t="s">
        <v>4478</v>
      </c>
      <c r="J653" s="315"/>
      <c r="K653" s="316"/>
      <c r="L653" s="317"/>
      <c r="M653" s="463">
        <f>'Punten per wedstrijd'!O24*1.2</f>
        <v>468.36000000000348</v>
      </c>
      <c r="N653" s="463">
        <f>'Punten per wedstrijd'!O36</f>
        <v>398.100000000004</v>
      </c>
      <c r="O653" s="312" t="s">
        <v>4533</v>
      </c>
      <c r="P653" s="319"/>
      <c r="Q653" s="323" t="s">
        <v>4479</v>
      </c>
      <c r="R653" s="316"/>
      <c r="S653" s="316"/>
      <c r="T653" s="316"/>
      <c r="U653" s="463">
        <f>'Punten per wedstrijd'!P41*1.2</f>
        <v>225.36</v>
      </c>
      <c r="V653" s="463">
        <f>'Punten per wedstrijd'!P68</f>
        <v>346.6</v>
      </c>
      <c r="W653" s="312" t="s">
        <v>4532</v>
      </c>
      <c r="X653" s="28"/>
      <c r="Y653" s="28"/>
      <c r="Z653" s="28"/>
    </row>
    <row r="654" spans="1:26" ht="15.75">
      <c r="A654" s="323" t="s">
        <v>4480</v>
      </c>
      <c r="B654" s="319"/>
      <c r="C654" s="319"/>
      <c r="D654" s="315"/>
      <c r="E654" s="463">
        <f>'Punten per wedstrijd'!N36*1.2</f>
        <v>595.08000000000061</v>
      </c>
      <c r="F654" s="463">
        <f>'Punten per wedstrijd'!N79</f>
        <v>314.70000000000437</v>
      </c>
      <c r="G654" s="312" t="s">
        <v>4531</v>
      </c>
      <c r="H654" s="319"/>
      <c r="I654" s="323" t="s">
        <v>4481</v>
      </c>
      <c r="J654" s="315"/>
      <c r="K654" s="316"/>
      <c r="L654" s="317"/>
      <c r="M654" s="463">
        <f>'Punten per wedstrijd'!O94*1.2</f>
        <v>443.3999999999956</v>
      </c>
      <c r="N654" s="463">
        <f>'Punten per wedstrijd'!O41</f>
        <v>315.39999999999782</v>
      </c>
      <c r="O654" s="312" t="s">
        <v>4531</v>
      </c>
      <c r="P654" s="319"/>
      <c r="Q654" s="323" t="s">
        <v>4482</v>
      </c>
      <c r="R654" s="316"/>
      <c r="S654" s="316"/>
      <c r="T654" s="316"/>
      <c r="U654" s="463">
        <f>'Punten per wedstrijd'!P11*1.2</f>
        <v>519.4799999999999</v>
      </c>
      <c r="V654" s="463">
        <f>'Punten per wedstrijd'!P79</f>
        <v>353.2</v>
      </c>
      <c r="W654" s="312" t="s">
        <v>4531</v>
      </c>
      <c r="X654" s="28"/>
      <c r="Y654" s="28"/>
      <c r="Z654" s="28"/>
    </row>
    <row r="655" spans="1:26" ht="15.75">
      <c r="A655" s="323" t="s">
        <v>4483</v>
      </c>
      <c r="B655" s="319"/>
      <c r="C655" s="319"/>
      <c r="D655" s="315"/>
      <c r="E655" s="463">
        <f>'Punten per wedstrijd'!N68*1.2</f>
        <v>408.71999999999935</v>
      </c>
      <c r="F655" s="463">
        <f>'Punten per wedstrijd'!N94</f>
        <v>353.69999999999891</v>
      </c>
      <c r="G655" s="312" t="s">
        <v>4533</v>
      </c>
      <c r="H655" s="315"/>
      <c r="I655" s="323" t="s">
        <v>4484</v>
      </c>
      <c r="J655" s="315"/>
      <c r="K655" s="316"/>
      <c r="L655" s="317"/>
      <c r="M655" s="463">
        <f>'Punten per wedstrijd'!O79*1.2</f>
        <v>439.56000000000569</v>
      </c>
      <c r="N655" s="463">
        <f>'Punten per wedstrijd'!O97</f>
        <v>435.00000000000182</v>
      </c>
      <c r="O655" s="312" t="s">
        <v>4533</v>
      </c>
      <c r="P655" s="316"/>
      <c r="Q655" s="323" t="s">
        <v>4485</v>
      </c>
      <c r="R655" s="316"/>
      <c r="S655" s="316"/>
      <c r="T655" s="316"/>
      <c r="U655" s="463">
        <f>'Punten per wedstrijd'!P36*1.2</f>
        <v>362.4</v>
      </c>
      <c r="V655" s="463">
        <f>'Punten per wedstrijd'!P94</f>
        <v>333.8</v>
      </c>
      <c r="W655" s="312" t="s">
        <v>4533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31" t="s">
        <v>3454</v>
      </c>
      <c r="E658" s="431" t="s">
        <v>3455</v>
      </c>
      <c r="F658" s="431" t="s">
        <v>843</v>
      </c>
      <c r="G658" s="431" t="s">
        <v>2523</v>
      </c>
      <c r="H658" s="431" t="s">
        <v>2192</v>
      </c>
      <c r="I658" s="431" t="s">
        <v>2194</v>
      </c>
      <c r="J658" s="431" t="s">
        <v>2193</v>
      </c>
      <c r="K658" s="431" t="s">
        <v>2195</v>
      </c>
      <c r="L658" s="431" t="s">
        <v>2196</v>
      </c>
      <c r="M658" s="431" t="s">
        <v>2197</v>
      </c>
      <c r="N658" s="431" t="s">
        <v>2198</v>
      </c>
      <c r="O658" s="431" t="s">
        <v>2199</v>
      </c>
      <c r="P658" s="431" t="s">
        <v>2200</v>
      </c>
      <c r="Q658" s="431" t="s">
        <v>2201</v>
      </c>
      <c r="R658" s="431" t="s">
        <v>2202</v>
      </c>
      <c r="S658" s="431" t="s">
        <v>2179</v>
      </c>
      <c r="T658" s="431" t="s">
        <v>2203</v>
      </c>
      <c r="U658" s="431" t="s">
        <v>2204</v>
      </c>
      <c r="V658" s="202" t="s">
        <v>40</v>
      </c>
      <c r="W658" s="28"/>
      <c r="X658" s="28"/>
      <c r="Y658" s="28"/>
      <c r="Z658" s="28"/>
    </row>
    <row r="659" spans="1:26" ht="15.75">
      <c r="A659" s="504" t="s">
        <v>3612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93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6" t="s">
        <v>2278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93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6" t="s">
        <v>3492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93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8" t="s">
        <v>2295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94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2245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93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2262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93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3611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93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2256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93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03" t="s">
        <v>2270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93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3610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93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4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5102</v>
      </c>
      <c r="D676" s="511"/>
      <c r="E676" s="511"/>
      <c r="F676" s="511"/>
      <c r="G676" s="511"/>
      <c r="H676" s="511"/>
      <c r="I676" s="511"/>
      <c r="J676" s="511"/>
      <c r="K676" s="511"/>
      <c r="R676" s="239"/>
      <c r="V676" s="511"/>
      <c r="W676" s="512"/>
    </row>
    <row r="677" spans="1:28" ht="20.25">
      <c r="A677" s="434"/>
      <c r="R677" s="434"/>
      <c r="W677" s="435"/>
      <c r="X677" s="435"/>
      <c r="Y677" s="435"/>
      <c r="AA677" s="202"/>
    </row>
    <row r="678" spans="1:28" ht="15.75" customHeight="1">
      <c r="A678" s="293" t="s">
        <v>3469</v>
      </c>
      <c r="B678" s="28"/>
      <c r="D678" s="293" t="s">
        <v>3470</v>
      </c>
      <c r="F678" s="111"/>
      <c r="G678" s="293" t="s">
        <v>3471</v>
      </c>
      <c r="H678" s="111"/>
      <c r="I678" s="1"/>
      <c r="J678" s="293" t="s">
        <v>3472</v>
      </c>
      <c r="K678" s="111"/>
      <c r="L678" s="57"/>
      <c r="M678" s="293" t="s">
        <v>3473</v>
      </c>
      <c r="N678" s="3"/>
      <c r="P678" s="293" t="s">
        <v>3475</v>
      </c>
      <c r="Q678" s="3"/>
      <c r="R678" s="1"/>
      <c r="S678" s="293" t="s">
        <v>3476</v>
      </c>
      <c r="T678" s="3"/>
      <c r="V678" s="293" t="s">
        <v>3474</v>
      </c>
      <c r="W678" s="3"/>
      <c r="AA678" s="68"/>
    </row>
    <row r="679" spans="1:28" ht="15.75" customHeight="1">
      <c r="A679" s="111" t="s">
        <v>3493</v>
      </c>
      <c r="D679" s="111" t="s">
        <v>2267</v>
      </c>
      <c r="G679" s="111" t="s">
        <v>2284</v>
      </c>
      <c r="I679" s="223"/>
      <c r="J679" s="111" t="s">
        <v>2293</v>
      </c>
      <c r="L679" s="100"/>
      <c r="M679" s="3" t="s">
        <v>2266</v>
      </c>
      <c r="P679" s="3" t="s">
        <v>2303</v>
      </c>
      <c r="R679" s="1"/>
      <c r="S679" s="3" t="s">
        <v>3597</v>
      </c>
      <c r="V679" s="3" t="s">
        <v>2276</v>
      </c>
      <c r="X679" s="300"/>
      <c r="Y679" s="300"/>
      <c r="AA679" s="302"/>
      <c r="AB679" s="137"/>
    </row>
    <row r="680" spans="1:28" ht="15.75" customHeight="1">
      <c r="A680" s="111" t="s">
        <v>2306</v>
      </c>
      <c r="D680" s="111" t="s">
        <v>3612</v>
      </c>
      <c r="G680" s="111" t="s">
        <v>2257</v>
      </c>
      <c r="J680" s="111" t="s">
        <v>3577</v>
      </c>
      <c r="L680" s="100"/>
      <c r="M680" s="3" t="s">
        <v>3579</v>
      </c>
      <c r="P680" s="3" t="s">
        <v>2264</v>
      </c>
      <c r="R680" s="1"/>
      <c r="S680" s="3" t="s">
        <v>3585</v>
      </c>
      <c r="V680" s="3" t="s">
        <v>2263</v>
      </c>
      <c r="X680" s="28"/>
      <c r="Y680" s="28"/>
      <c r="AA680" s="302"/>
      <c r="AB680" s="137"/>
    </row>
    <row r="681" spans="1:28" ht="15.75" customHeight="1">
      <c r="A681" s="111" t="s">
        <v>3598</v>
      </c>
      <c r="D681" s="111" t="s">
        <v>3601</v>
      </c>
      <c r="G681" s="111" t="s">
        <v>3605</v>
      </c>
      <c r="J681" s="111" t="s">
        <v>2278</v>
      </c>
      <c r="L681" s="100"/>
      <c r="M681" s="3" t="s">
        <v>3567</v>
      </c>
      <c r="P681" s="3" t="s">
        <v>3572</v>
      </c>
      <c r="R681" s="1"/>
      <c r="S681" s="3" t="s">
        <v>3490</v>
      </c>
      <c r="V681" s="3" t="s">
        <v>3580</v>
      </c>
      <c r="X681" s="300"/>
      <c r="Y681" s="300"/>
      <c r="AA681" s="302"/>
      <c r="AB681" s="137"/>
    </row>
    <row r="682" spans="1:28" ht="15.75" customHeight="1">
      <c r="A682" s="111" t="s">
        <v>3587</v>
      </c>
      <c r="D682" s="111" t="s">
        <v>3589</v>
      </c>
      <c r="G682" s="111" t="s">
        <v>2283</v>
      </c>
      <c r="J682" s="111" t="s">
        <v>3600</v>
      </c>
      <c r="L682" s="100"/>
      <c r="M682" s="3" t="s">
        <v>2269</v>
      </c>
      <c r="P682" s="3" t="s">
        <v>3492</v>
      </c>
      <c r="R682" s="1"/>
      <c r="S682" s="3" t="s">
        <v>2292</v>
      </c>
      <c r="V682" s="3" t="s">
        <v>3575</v>
      </c>
      <c r="X682" s="28"/>
      <c r="Y682" s="28"/>
      <c r="AA682" s="302"/>
      <c r="AB682" s="137"/>
    </row>
    <row r="683" spans="1:28" ht="15.75" customHeight="1">
      <c r="A683" s="111" t="s">
        <v>3578</v>
      </c>
      <c r="D683" s="111" t="s">
        <v>3582</v>
      </c>
      <c r="G683" s="111" t="s">
        <v>5103</v>
      </c>
      <c r="I683" s="1"/>
      <c r="J683" s="111" t="s">
        <v>2259</v>
      </c>
      <c r="L683" s="57"/>
      <c r="M683" s="3" t="s">
        <v>2261</v>
      </c>
      <c r="P683" s="3" t="s">
        <v>3602</v>
      </c>
      <c r="R683" s="1"/>
      <c r="S683" s="3" t="s">
        <v>3604</v>
      </c>
      <c r="V683" s="3" t="s">
        <v>2295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7"/>
      <c r="W685" s="28"/>
      <c r="X685" s="28"/>
      <c r="Y685" s="28"/>
      <c r="AA685" s="302"/>
      <c r="AB685" s="137"/>
    </row>
    <row r="686" spans="1:28" ht="15.75" customHeight="1">
      <c r="E686" s="517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23" t="s">
        <v>2157</v>
      </c>
      <c r="B687" s="518"/>
      <c r="L687" s="100"/>
      <c r="M687" s="221"/>
      <c r="R687" s="1"/>
      <c r="S687" s="436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9"/>
      <c r="C689" s="439"/>
      <c r="D689" s="440"/>
      <c r="E689" s="440"/>
      <c r="F689" s="440"/>
      <c r="G689" s="317" t="s">
        <v>150</v>
      </c>
      <c r="H689" s="439"/>
      <c r="I689" s="318" t="s">
        <v>197</v>
      </c>
      <c r="J689" s="440"/>
      <c r="K689" s="439"/>
      <c r="L689" s="317"/>
      <c r="M689" s="439"/>
      <c r="N689" s="439"/>
      <c r="O689" s="317" t="s">
        <v>150</v>
      </c>
      <c r="P689" s="439"/>
      <c r="Q689" s="318" t="s">
        <v>198</v>
      </c>
      <c r="R689" s="439"/>
      <c r="S689" s="439"/>
      <c r="T689" s="439"/>
      <c r="U689" s="439"/>
      <c r="V689" s="439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5117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4533</v>
      </c>
      <c r="I690" s="323" t="s">
        <v>5135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4531</v>
      </c>
      <c r="Q690" s="323" t="s">
        <v>5138</v>
      </c>
      <c r="R690" s="1"/>
      <c r="S690" s="437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4532</v>
      </c>
      <c r="X690" s="28"/>
      <c r="Y690" s="28"/>
      <c r="AA690" s="302"/>
      <c r="AB690" s="137"/>
    </row>
    <row r="691" spans="1:28" ht="15.75" customHeight="1">
      <c r="A691" s="323" t="s">
        <v>5118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4531</v>
      </c>
      <c r="H691" s="223"/>
      <c r="I691" s="323" t="s">
        <v>5136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4531</v>
      </c>
      <c r="P691" s="221"/>
      <c r="Q691" s="323" t="s">
        <v>5139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4532</v>
      </c>
      <c r="X691" s="300"/>
      <c r="Y691" s="300"/>
      <c r="AA691" s="302"/>
      <c r="AB691" s="137"/>
    </row>
    <row r="692" spans="1:28" ht="15.75" customHeight="1">
      <c r="A692" s="519" t="s">
        <v>5119</v>
      </c>
      <c r="D692" s="1">
        <f>'Punten per wedstrijd'!Q76</f>
        <v>443.80000000000109</v>
      </c>
      <c r="I692" s="519" t="s">
        <v>5137</v>
      </c>
      <c r="L692" s="1">
        <f>'Punten per wedstrijd'!K171</f>
        <v>728.20000000000073</v>
      </c>
      <c r="M692" s="221"/>
      <c r="Q692" s="519" t="s">
        <v>5140</v>
      </c>
      <c r="R692" s="1"/>
      <c r="S692" s="436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5120</v>
      </c>
      <c r="B694" s="439"/>
      <c r="C694" s="439"/>
      <c r="D694" s="440"/>
      <c r="E694" s="440"/>
      <c r="F694" s="440"/>
      <c r="G694" s="317" t="s">
        <v>150</v>
      </c>
      <c r="H694" s="439"/>
      <c r="I694" s="318" t="s">
        <v>5121</v>
      </c>
      <c r="J694" s="440"/>
      <c r="K694" s="439"/>
      <c r="L694" s="317"/>
      <c r="M694" s="439"/>
      <c r="N694" s="439"/>
      <c r="O694" s="317" t="s">
        <v>150</v>
      </c>
      <c r="P694" s="439"/>
      <c r="Q694" s="318" t="s">
        <v>5122</v>
      </c>
      <c r="R694" s="439"/>
      <c r="S694" s="439"/>
      <c r="T694" s="439"/>
      <c r="U694" s="439"/>
      <c r="V694" s="439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5141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4532</v>
      </c>
      <c r="I695" s="323" t="s">
        <v>5144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4531</v>
      </c>
      <c r="Q695" s="323" t="s">
        <v>5147</v>
      </c>
      <c r="R695" s="203"/>
      <c r="S695" s="522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4531</v>
      </c>
      <c r="X695" s="28"/>
      <c r="Y695" s="28"/>
      <c r="AA695" s="302"/>
      <c r="AB695" s="137"/>
    </row>
    <row r="696" spans="1:28" ht="15.75" customHeight="1">
      <c r="A696" s="323" t="s">
        <v>5142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4530</v>
      </c>
      <c r="H696" s="223"/>
      <c r="I696" s="323" t="s">
        <v>5145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4532</v>
      </c>
      <c r="Q696" s="323" t="s">
        <v>5148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4531</v>
      </c>
      <c r="X696" s="300"/>
      <c r="Y696" s="300"/>
      <c r="AA696" s="302"/>
      <c r="AB696" s="137"/>
    </row>
    <row r="697" spans="1:28" ht="15.75" customHeight="1">
      <c r="A697" s="519" t="s">
        <v>5143</v>
      </c>
      <c r="D697" s="1">
        <f>'Punten per wedstrijd'!E824</f>
        <v>3232.6000000000022</v>
      </c>
      <c r="E697" s="1"/>
      <c r="F697" s="1"/>
      <c r="I697" s="519" t="s">
        <v>5146</v>
      </c>
      <c r="L697" s="1">
        <f>'Punten per wedstrijd'!K383</f>
        <v>34.5</v>
      </c>
      <c r="M697" s="221"/>
      <c r="Q697" s="519" t="s">
        <v>5119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9"/>
      <c r="C699" s="439"/>
      <c r="D699" s="440"/>
      <c r="E699" s="440"/>
      <c r="F699" s="440"/>
      <c r="G699" s="317" t="s">
        <v>150</v>
      </c>
      <c r="H699" s="14"/>
      <c r="I699" s="318" t="s">
        <v>202</v>
      </c>
      <c r="J699" s="440"/>
      <c r="K699" s="439"/>
      <c r="L699" s="317"/>
      <c r="M699" s="439"/>
      <c r="N699" s="439"/>
      <c r="O699" s="317" t="s">
        <v>150</v>
      </c>
      <c r="P699" s="439"/>
      <c r="Q699" s="318" t="s">
        <v>5123</v>
      </c>
      <c r="R699" s="439"/>
      <c r="S699" s="439"/>
      <c r="T699" s="439"/>
      <c r="U699" s="439"/>
      <c r="V699" s="439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5149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4531</v>
      </c>
      <c r="I700" s="323" t="s">
        <v>5151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4531</v>
      </c>
      <c r="P700" s="14"/>
      <c r="Q700" s="323" t="s">
        <v>5153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4532</v>
      </c>
      <c r="X700" s="28"/>
      <c r="Y700" s="28"/>
      <c r="AA700" s="302"/>
      <c r="AB700" s="137"/>
    </row>
    <row r="701" spans="1:28" ht="15.75" customHeight="1">
      <c r="A701" s="323" t="s">
        <v>5150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4533</v>
      </c>
      <c r="H701" s="521"/>
      <c r="I701" s="323" t="s">
        <v>5152</v>
      </c>
      <c r="J701" s="521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4533</v>
      </c>
      <c r="P701" s="14"/>
      <c r="Q701" s="323" t="s">
        <v>5154</v>
      </c>
      <c r="R701" s="203"/>
      <c r="S701" s="520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4531</v>
      </c>
      <c r="X701" s="300"/>
      <c r="Y701" s="300"/>
      <c r="AA701" s="302"/>
      <c r="AB701" s="137"/>
    </row>
    <row r="702" spans="1:28" ht="15.75" customHeight="1">
      <c r="A702" s="519" t="s">
        <v>5137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9" t="s">
        <v>5140</v>
      </c>
      <c r="J702" s="14"/>
      <c r="K702" s="14"/>
      <c r="L702" s="1">
        <f>'Punten per wedstrijd'!M118</f>
        <v>749</v>
      </c>
      <c r="M702" s="221"/>
      <c r="O702" s="14"/>
      <c r="P702" s="14"/>
      <c r="Q702" s="519" t="s">
        <v>5143</v>
      </c>
      <c r="R702" s="203"/>
      <c r="S702" s="522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5124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5155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4531</v>
      </c>
      <c r="L705" s="100"/>
      <c r="M705" s="221"/>
      <c r="R705" s="1"/>
      <c r="S705" s="436"/>
      <c r="W705" s="28"/>
      <c r="X705" s="28"/>
      <c r="Y705" s="28"/>
      <c r="AA705" s="302"/>
      <c r="AB705" s="137"/>
    </row>
    <row r="706" spans="1:28" ht="15.75" customHeight="1">
      <c r="A706" s="323" t="s">
        <v>5156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4530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9" t="s">
        <v>5146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7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31" t="s">
        <v>5125</v>
      </c>
      <c r="E710" s="431" t="s">
        <v>5126</v>
      </c>
      <c r="F710" s="431" t="s">
        <v>5127</v>
      </c>
      <c r="G710" s="431" t="s">
        <v>5128</v>
      </c>
      <c r="H710" s="431" t="s">
        <v>5129</v>
      </c>
      <c r="I710" s="431" t="s">
        <v>5130</v>
      </c>
      <c r="J710" s="431" t="s">
        <v>5131</v>
      </c>
      <c r="K710" s="431" t="s">
        <v>5132</v>
      </c>
      <c r="L710" s="431" t="s">
        <v>5133</v>
      </c>
      <c r="M710" s="431" t="s">
        <v>5134</v>
      </c>
      <c r="N710" s="202" t="s">
        <v>40</v>
      </c>
      <c r="R710" s="1"/>
      <c r="S710" s="436"/>
      <c r="W710" s="28"/>
      <c r="X710" s="28"/>
      <c r="Y710" s="28"/>
      <c r="AA710" s="302"/>
      <c r="AB710" s="137"/>
    </row>
    <row r="711" spans="1:28" ht="15.75" customHeight="1">
      <c r="A711" s="546" t="s">
        <v>3493</v>
      </c>
      <c r="D711" s="50">
        <v>0</v>
      </c>
      <c r="E711" s="50">
        <v>3</v>
      </c>
      <c r="F711" s="50">
        <v>3</v>
      </c>
      <c r="G711" s="50" t="s">
        <v>5350</v>
      </c>
      <c r="H711" s="50">
        <v>3</v>
      </c>
      <c r="I711" s="50">
        <v>3</v>
      </c>
      <c r="J711" s="50">
        <v>0</v>
      </c>
      <c r="K711" s="50">
        <v>3</v>
      </c>
      <c r="L711" s="50" t="s">
        <v>5350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49" t="s">
        <v>3578</v>
      </c>
      <c r="B712" s="326"/>
      <c r="C712" s="326"/>
      <c r="D712" s="329">
        <v>1</v>
      </c>
      <c r="E712" s="329">
        <v>3</v>
      </c>
      <c r="F712" s="329" t="s">
        <v>5350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5350</v>
      </c>
      <c r="L712" s="329">
        <v>0</v>
      </c>
      <c r="M712" s="329">
        <v>2</v>
      </c>
      <c r="N712" s="525">
        <f>SUM(D712:M712)</f>
        <v>13</v>
      </c>
      <c r="O712" s="526">
        <v>5098.4799999999996</v>
      </c>
      <c r="P712" s="50" t="s">
        <v>62</v>
      </c>
      <c r="R712" s="1"/>
      <c r="S712" s="437"/>
      <c r="W712" s="28"/>
      <c r="X712" s="28"/>
      <c r="Y712" s="28"/>
      <c r="AA712" s="302"/>
      <c r="AB712" s="137"/>
    </row>
    <row r="713" spans="1:28" ht="15.75" customHeight="1">
      <c r="A713" s="545" t="s">
        <v>3587</v>
      </c>
      <c r="D713" s="50">
        <v>3</v>
      </c>
      <c r="E713" s="50">
        <v>0</v>
      </c>
      <c r="F713" s="50">
        <v>3</v>
      </c>
      <c r="G713" s="50">
        <v>1</v>
      </c>
      <c r="H713" s="50" t="s">
        <v>5350</v>
      </c>
      <c r="I713" s="50">
        <v>0</v>
      </c>
      <c r="J713" s="530">
        <v>2</v>
      </c>
      <c r="K713" s="50">
        <v>2</v>
      </c>
      <c r="L713" s="50">
        <v>0</v>
      </c>
      <c r="M713" s="50" t="s">
        <v>5350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45" t="s">
        <v>2306</v>
      </c>
      <c r="B714" s="3"/>
      <c r="D714" s="50">
        <v>2</v>
      </c>
      <c r="E714" s="50" t="s">
        <v>5350</v>
      </c>
      <c r="F714" s="50">
        <v>0</v>
      </c>
      <c r="G714" s="50">
        <v>2</v>
      </c>
      <c r="H714" s="50">
        <v>3</v>
      </c>
      <c r="I714" s="50">
        <v>0</v>
      </c>
      <c r="J714" s="50" t="s">
        <v>5350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45" t="s">
        <v>3598</v>
      </c>
      <c r="C715" s="1"/>
      <c r="D715" s="50" t="s">
        <v>5350</v>
      </c>
      <c r="E715" s="50">
        <v>0</v>
      </c>
      <c r="F715" s="50">
        <v>0</v>
      </c>
      <c r="G715" s="50">
        <v>0</v>
      </c>
      <c r="H715" s="50">
        <v>0</v>
      </c>
      <c r="I715" s="50" t="s">
        <v>5350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6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7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23" t="s">
        <v>2158</v>
      </c>
      <c r="B720" s="518"/>
      <c r="L720" s="100"/>
      <c r="M720" s="221"/>
      <c r="R720" s="1"/>
      <c r="S720" s="436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9"/>
      <c r="C722" s="439"/>
      <c r="D722" s="440"/>
      <c r="E722" s="440"/>
      <c r="F722" s="440"/>
      <c r="G722" s="317" t="s">
        <v>150</v>
      </c>
      <c r="H722" s="439"/>
      <c r="I722" s="318" t="s">
        <v>197</v>
      </c>
      <c r="J722" s="440"/>
      <c r="K722" s="439"/>
      <c r="L722" s="317"/>
      <c r="M722" s="439"/>
      <c r="N722" s="439"/>
      <c r="O722" s="317" t="s">
        <v>150</v>
      </c>
      <c r="P722" s="439"/>
      <c r="Q722" s="318" t="s">
        <v>198</v>
      </c>
      <c r="R722" s="439"/>
      <c r="S722" s="439"/>
      <c r="T722" s="439"/>
      <c r="U722" s="439"/>
      <c r="V722" s="439"/>
      <c r="W722" s="317" t="s">
        <v>150</v>
      </c>
    </row>
    <row r="723" spans="1:28" ht="15.75" customHeight="1">
      <c r="A723" s="323" t="s">
        <v>5157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4531</v>
      </c>
      <c r="I723" s="323" t="s">
        <v>5160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4531</v>
      </c>
      <c r="Q723" s="323" t="s">
        <v>5163</v>
      </c>
      <c r="R723" s="1"/>
      <c r="S723" s="437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4531</v>
      </c>
    </row>
    <row r="724" spans="1:28" ht="15.75" customHeight="1">
      <c r="A724" s="323" t="s">
        <v>5158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4533</v>
      </c>
      <c r="H724" s="223"/>
      <c r="I724" s="323" t="s">
        <v>5161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4531</v>
      </c>
      <c r="P724" s="221"/>
      <c r="Q724" s="323" t="s">
        <v>5164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4531</v>
      </c>
      <c r="X724" s="435"/>
      <c r="Y724" s="435"/>
    </row>
    <row r="725" spans="1:28" ht="15.75" customHeight="1">
      <c r="A725" s="519" t="s">
        <v>5159</v>
      </c>
      <c r="D725" s="1">
        <f>'Punten per wedstrijd'!Q59</f>
        <v>350.60000000000218</v>
      </c>
      <c r="I725" s="519" t="s">
        <v>5162</v>
      </c>
      <c r="L725" s="1">
        <f>'Punten per wedstrijd'!K128</f>
        <v>298.10000000000218</v>
      </c>
      <c r="M725" s="137"/>
      <c r="N725" s="1"/>
      <c r="Q725" s="519" t="s">
        <v>5165</v>
      </c>
      <c r="R725" s="1"/>
      <c r="S725" s="436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5120</v>
      </c>
      <c r="B727" s="439"/>
      <c r="C727" s="439"/>
      <c r="D727" s="440"/>
      <c r="E727" s="440"/>
      <c r="F727" s="440"/>
      <c r="G727" s="317" t="s">
        <v>150</v>
      </c>
      <c r="H727" s="439"/>
      <c r="I727" s="318" t="s">
        <v>5121</v>
      </c>
      <c r="J727" s="440"/>
      <c r="K727" s="439"/>
      <c r="L727" s="317"/>
      <c r="M727" s="439"/>
      <c r="N727" s="439"/>
      <c r="O727" s="317" t="s">
        <v>150</v>
      </c>
      <c r="P727" s="439"/>
      <c r="Q727" s="318" t="s">
        <v>5122</v>
      </c>
      <c r="R727" s="439"/>
      <c r="S727" s="439"/>
      <c r="T727" s="439"/>
      <c r="U727" s="439"/>
      <c r="V727" s="439"/>
      <c r="W727" s="317" t="s">
        <v>150</v>
      </c>
      <c r="AA727" s="302"/>
    </row>
    <row r="728" spans="1:28" ht="15.75" customHeight="1">
      <c r="A728" s="323" t="s">
        <v>5166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4531</v>
      </c>
      <c r="I728" s="323" t="s">
        <v>5169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4532</v>
      </c>
      <c r="Q728" s="323" t="s">
        <v>5172</v>
      </c>
      <c r="R728" s="203"/>
      <c r="S728" s="522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4530</v>
      </c>
      <c r="X728" s="69"/>
      <c r="Y728" s="69"/>
      <c r="AA728" s="302"/>
    </row>
    <row r="729" spans="1:28" ht="15.75" customHeight="1">
      <c r="A729" s="323" t="s">
        <v>5167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4531</v>
      </c>
      <c r="H729" s="223"/>
      <c r="I729" s="323" t="s">
        <v>5170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4532</v>
      </c>
      <c r="Q729" s="323" t="s">
        <v>5173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4533</v>
      </c>
      <c r="AA729" s="137"/>
    </row>
    <row r="730" spans="1:28" ht="15.75" customHeight="1">
      <c r="A730" s="519" t="s">
        <v>5168</v>
      </c>
      <c r="D730" s="1">
        <f>'Punten per wedstrijd'!E808</f>
        <v>2126.7999999999993</v>
      </c>
      <c r="E730" s="1"/>
      <c r="F730" s="1"/>
      <c r="I730" s="519" t="s">
        <v>5171</v>
      </c>
      <c r="L730" s="1">
        <f>'Punten per wedstrijd'!K333</f>
        <v>40.499999999998181</v>
      </c>
      <c r="M730" s="221"/>
      <c r="Q730" s="519" t="s">
        <v>5159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9"/>
      <c r="C732" s="439"/>
      <c r="D732" s="440"/>
      <c r="E732" s="440"/>
      <c r="F732" s="440"/>
      <c r="G732" s="317" t="s">
        <v>150</v>
      </c>
      <c r="H732" s="439"/>
      <c r="I732" s="318" t="s">
        <v>202</v>
      </c>
      <c r="J732" s="440"/>
      <c r="K732" s="439"/>
      <c r="L732" s="317"/>
      <c r="M732" s="439"/>
      <c r="N732" s="439"/>
      <c r="O732" s="317" t="s">
        <v>150</v>
      </c>
      <c r="P732" s="439"/>
      <c r="Q732" s="318" t="s">
        <v>5123</v>
      </c>
      <c r="R732" s="439"/>
      <c r="S732" s="439"/>
      <c r="T732" s="439"/>
      <c r="U732" s="439"/>
      <c r="V732" s="439"/>
      <c r="W732" s="317" t="s">
        <v>150</v>
      </c>
      <c r="AA732" s="302"/>
    </row>
    <row r="733" spans="1:28" ht="15.75" customHeight="1">
      <c r="A733" s="323" t="s">
        <v>5174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4532</v>
      </c>
      <c r="H733" s="14"/>
      <c r="I733" s="323" t="s">
        <v>5176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4533</v>
      </c>
      <c r="P733" s="14"/>
      <c r="Q733" s="323" t="s">
        <v>5178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4531</v>
      </c>
      <c r="X733" s="69"/>
      <c r="Y733" s="69"/>
      <c r="AA733" s="302"/>
    </row>
    <row r="734" spans="1:28" ht="15.75" customHeight="1">
      <c r="A734" s="323" t="s">
        <v>5175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4532</v>
      </c>
      <c r="H734" s="521"/>
      <c r="I734" s="323" t="s">
        <v>5177</v>
      </c>
      <c r="J734" s="521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4532</v>
      </c>
      <c r="P734" s="14"/>
      <c r="Q734" s="323" t="s">
        <v>5179</v>
      </c>
      <c r="R734" s="203"/>
      <c r="S734" s="520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4531</v>
      </c>
      <c r="AA734" s="137"/>
    </row>
    <row r="735" spans="1:28" ht="15.75" customHeight="1">
      <c r="A735" s="519" t="s">
        <v>5162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9" t="s">
        <v>5165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9" t="s">
        <v>5168</v>
      </c>
      <c r="R735" s="203"/>
      <c r="S735" s="522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5124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5180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4531</v>
      </c>
      <c r="L738" s="100"/>
      <c r="M738" s="221"/>
      <c r="R738" s="1"/>
      <c r="S738" s="436"/>
      <c r="W738" s="28"/>
      <c r="X738" s="69"/>
      <c r="Y738" s="69"/>
      <c r="AA738" s="302"/>
    </row>
    <row r="739" spans="1:28" ht="15.75" customHeight="1">
      <c r="A739" s="323" t="s">
        <v>5181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4532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9" t="s">
        <v>5171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7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31" t="s">
        <v>5125</v>
      </c>
      <c r="E743" s="431" t="s">
        <v>5126</v>
      </c>
      <c r="F743" s="431" t="s">
        <v>5127</v>
      </c>
      <c r="G743" s="431" t="s">
        <v>5128</v>
      </c>
      <c r="H743" s="431" t="s">
        <v>5129</v>
      </c>
      <c r="I743" s="431" t="s">
        <v>5130</v>
      </c>
      <c r="J743" s="431" t="s">
        <v>5131</v>
      </c>
      <c r="K743" s="431" t="s">
        <v>5132</v>
      </c>
      <c r="L743" s="431" t="s">
        <v>5133</v>
      </c>
      <c r="M743" s="431" t="s">
        <v>5134</v>
      </c>
      <c r="N743" s="202" t="s">
        <v>40</v>
      </c>
      <c r="R743" s="1"/>
      <c r="S743" s="436"/>
      <c r="W743" s="28"/>
      <c r="X743" s="69"/>
      <c r="Y743" s="69"/>
      <c r="AA743" s="302"/>
    </row>
    <row r="744" spans="1:28" ht="15.75" customHeight="1">
      <c r="A744" s="546" t="s">
        <v>3601</v>
      </c>
      <c r="C744" s="1"/>
      <c r="D744" s="50" t="s">
        <v>5350</v>
      </c>
      <c r="E744" s="50">
        <v>0</v>
      </c>
      <c r="F744" s="50">
        <v>3</v>
      </c>
      <c r="G744" s="50">
        <v>3</v>
      </c>
      <c r="H744" s="50">
        <v>3</v>
      </c>
      <c r="I744" s="50" t="s">
        <v>5350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49" t="s">
        <v>2267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5350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5350</v>
      </c>
      <c r="M745" s="329">
        <v>0</v>
      </c>
      <c r="N745" s="525">
        <f>SUM(D745:M745)</f>
        <v>14</v>
      </c>
      <c r="O745" s="326">
        <v>5427.44</v>
      </c>
      <c r="P745" s="50" t="s">
        <v>71</v>
      </c>
      <c r="R745" s="1"/>
      <c r="S745" s="437"/>
      <c r="W745" s="28"/>
      <c r="X745" s="28"/>
      <c r="Y745" s="28"/>
      <c r="AA745" s="302"/>
    </row>
    <row r="746" spans="1:28" ht="15.75" customHeight="1">
      <c r="A746" s="545" t="s">
        <v>3582</v>
      </c>
      <c r="D746" s="50">
        <v>0</v>
      </c>
      <c r="E746" s="50">
        <v>3</v>
      </c>
      <c r="F746" s="50" t="s">
        <v>5350</v>
      </c>
      <c r="G746" s="50">
        <v>0</v>
      </c>
      <c r="H746" s="50">
        <v>0</v>
      </c>
      <c r="I746" s="50">
        <v>1</v>
      </c>
      <c r="J746" s="544">
        <v>3</v>
      </c>
      <c r="K746" s="50" t="s">
        <v>5350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45" t="s">
        <v>3612</v>
      </c>
      <c r="B747" s="3"/>
      <c r="D747" s="50">
        <v>3</v>
      </c>
      <c r="E747" s="50" t="s">
        <v>5350</v>
      </c>
      <c r="F747" s="50">
        <v>3</v>
      </c>
      <c r="G747" s="50">
        <v>0</v>
      </c>
      <c r="H747" s="50">
        <v>0</v>
      </c>
      <c r="I747" s="50">
        <v>2</v>
      </c>
      <c r="J747" s="50" t="s">
        <v>5350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45" t="s">
        <v>3589</v>
      </c>
      <c r="D748" s="50">
        <v>2</v>
      </c>
      <c r="E748" s="50">
        <v>0</v>
      </c>
      <c r="F748" s="50">
        <v>0</v>
      </c>
      <c r="G748" s="50">
        <v>3</v>
      </c>
      <c r="H748" s="50" t="s">
        <v>5350</v>
      </c>
      <c r="I748" s="50">
        <v>1</v>
      </c>
      <c r="J748" s="50">
        <v>0</v>
      </c>
      <c r="K748" s="50">
        <v>0</v>
      </c>
      <c r="L748" s="50">
        <v>0</v>
      </c>
      <c r="M748" s="50" t="s">
        <v>5350</v>
      </c>
      <c r="N748" s="335">
        <f>SUM(D748:M748)</f>
        <v>6</v>
      </c>
      <c r="O748">
        <v>4216.38</v>
      </c>
      <c r="R748" s="1"/>
      <c r="S748" s="436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4"/>
      <c r="W751" s="435"/>
      <c r="X751" s="435"/>
      <c r="Y751" s="435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23" t="s">
        <v>2159</v>
      </c>
      <c r="B753" s="518"/>
      <c r="L753" s="100"/>
      <c r="M753" s="221"/>
      <c r="R753" s="1"/>
      <c r="S753" s="436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9"/>
      <c r="C755" s="439"/>
      <c r="D755" s="440"/>
      <c r="E755" s="440"/>
      <c r="F755" s="440"/>
      <c r="G755" s="317" t="s">
        <v>150</v>
      </c>
      <c r="H755" s="439"/>
      <c r="I755" s="318" t="s">
        <v>197</v>
      </c>
      <c r="J755" s="440"/>
      <c r="K755" s="439"/>
      <c r="L755" s="317"/>
      <c r="M755" s="439"/>
      <c r="N755" s="439"/>
      <c r="O755" s="317" t="s">
        <v>150</v>
      </c>
      <c r="P755" s="439"/>
      <c r="Q755" s="318" t="s">
        <v>198</v>
      </c>
      <c r="R755" s="439"/>
      <c r="S755" s="439"/>
      <c r="T755" s="439"/>
      <c r="U755" s="439"/>
      <c r="V755" s="439"/>
      <c r="W755" s="317" t="s">
        <v>150</v>
      </c>
      <c r="X755" s="69"/>
      <c r="Y755" s="69"/>
      <c r="AA755" s="302"/>
    </row>
    <row r="756" spans="1:28" ht="15.75" customHeight="1">
      <c r="A756" s="323" t="s">
        <v>5182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4533</v>
      </c>
      <c r="I756" s="323" t="s">
        <v>5185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4533</v>
      </c>
      <c r="Q756" s="323" t="s">
        <v>5188</v>
      </c>
      <c r="R756" s="1"/>
      <c r="S756" s="437"/>
      <c r="T756" s="1"/>
      <c r="U756" s="1">
        <f>'Punten per wedstrijd'!R65*1.2</f>
        <v>220.68</v>
      </c>
      <c r="V756" s="1">
        <f>'Punten per wedstrijd'!R101</f>
        <v>39</v>
      </c>
      <c r="W756" s="312" t="s">
        <v>4531</v>
      </c>
      <c r="AA756" s="137"/>
    </row>
    <row r="757" spans="1:28" ht="15.75" customHeight="1">
      <c r="A757" s="323" t="s">
        <v>5183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4532</v>
      </c>
      <c r="H757" s="223"/>
      <c r="I757" s="323" t="s">
        <v>5186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4533</v>
      </c>
      <c r="P757" s="221"/>
      <c r="Q757" s="323" t="s">
        <v>5189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4532</v>
      </c>
      <c r="X757" s="28"/>
      <c r="Y757" s="28"/>
      <c r="AA757" s="302"/>
    </row>
    <row r="758" spans="1:28" ht="15.75" customHeight="1">
      <c r="A758" s="519" t="s">
        <v>5184</v>
      </c>
      <c r="D758" s="1">
        <f>'Punten per wedstrijd'!Q30</f>
        <v>434</v>
      </c>
      <c r="E758" s="1"/>
      <c r="F758" s="1"/>
      <c r="I758" s="519" t="s">
        <v>5187</v>
      </c>
      <c r="L758" s="1">
        <f>'Punten per wedstrijd'!K169</f>
        <v>494.85000000000036</v>
      </c>
      <c r="M758" s="137"/>
      <c r="N758" s="1"/>
      <c r="Q758" s="519" t="s">
        <v>5190</v>
      </c>
      <c r="R758" s="1"/>
      <c r="S758" s="436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5120</v>
      </c>
      <c r="B760" s="439"/>
      <c r="C760" s="439"/>
      <c r="D760" s="440"/>
      <c r="E760" s="440"/>
      <c r="F760" s="440"/>
      <c r="G760" s="317" t="s">
        <v>150</v>
      </c>
      <c r="H760" s="439"/>
      <c r="I760" s="318" t="s">
        <v>5121</v>
      </c>
      <c r="J760" s="440"/>
      <c r="K760" s="439"/>
      <c r="L760" s="317"/>
      <c r="M760" s="439"/>
      <c r="N760" s="439"/>
      <c r="O760" s="317" t="s">
        <v>150</v>
      </c>
      <c r="P760" s="439"/>
      <c r="Q760" s="318" t="s">
        <v>5122</v>
      </c>
      <c r="R760" s="439"/>
      <c r="S760" s="439"/>
      <c r="T760" s="439"/>
      <c r="U760" s="439"/>
      <c r="V760" s="439"/>
      <c r="W760" s="317" t="s">
        <v>150</v>
      </c>
      <c r="AA760" s="302"/>
    </row>
    <row r="761" spans="1:28" ht="15.75" customHeight="1">
      <c r="A761" s="323" t="s">
        <v>5191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4533</v>
      </c>
      <c r="I761" s="323" t="s">
        <v>5194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4533</v>
      </c>
      <c r="Q761" s="323" t="s">
        <v>5197</v>
      </c>
      <c r="R761" s="203"/>
      <c r="S761" s="522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4532</v>
      </c>
      <c r="AA761" s="302"/>
    </row>
    <row r="762" spans="1:28" ht="15.75" customHeight="1">
      <c r="A762" s="323" t="s">
        <v>5192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4531</v>
      </c>
      <c r="H762" s="223"/>
      <c r="I762" s="323" t="s">
        <v>5195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4532</v>
      </c>
      <c r="Q762" s="323" t="s">
        <v>5198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4533</v>
      </c>
      <c r="X762" s="69"/>
      <c r="Y762" s="69"/>
      <c r="AA762" s="302"/>
    </row>
    <row r="763" spans="1:28" ht="15.75" customHeight="1">
      <c r="A763" s="519" t="s">
        <v>5193</v>
      </c>
      <c r="D763" s="1">
        <f>'Punten per wedstrijd'!E829</f>
        <v>2491.5999999999985</v>
      </c>
      <c r="E763" s="1"/>
      <c r="F763" s="1"/>
      <c r="I763" s="519" t="s">
        <v>5196</v>
      </c>
      <c r="L763" s="1">
        <f>'Punten per wedstrijd'!K412</f>
        <v>33.800000000004729</v>
      </c>
      <c r="M763" s="221"/>
      <c r="Q763" s="519" t="s">
        <v>5184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9"/>
      <c r="C765" s="439"/>
      <c r="D765" s="440"/>
      <c r="E765" s="440"/>
      <c r="F765" s="440"/>
      <c r="G765" s="317" t="s">
        <v>150</v>
      </c>
      <c r="H765" s="439"/>
      <c r="I765" s="318" t="s">
        <v>202</v>
      </c>
      <c r="J765" s="440"/>
      <c r="K765" s="439"/>
      <c r="L765" s="317"/>
      <c r="M765" s="439"/>
      <c r="N765" s="439"/>
      <c r="O765" s="317" t="s">
        <v>150</v>
      </c>
      <c r="P765" s="439"/>
      <c r="Q765" s="318" t="s">
        <v>5123</v>
      </c>
      <c r="R765" s="439"/>
      <c r="S765" s="439"/>
      <c r="T765" s="439"/>
      <c r="U765" s="439"/>
      <c r="V765" s="439"/>
      <c r="W765" s="317" t="s">
        <v>150</v>
      </c>
    </row>
    <row r="766" spans="1:28" ht="15.75" customHeight="1">
      <c r="A766" s="323" t="s">
        <v>5199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4530</v>
      </c>
      <c r="H766" s="14"/>
      <c r="I766" s="323" t="s">
        <v>5201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4531</v>
      </c>
      <c r="P766" s="14"/>
      <c r="Q766" s="323" t="s">
        <v>5202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4533</v>
      </c>
    </row>
    <row r="767" spans="1:28" ht="15.75" customHeight="1">
      <c r="A767" s="323" t="s">
        <v>5200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4531</v>
      </c>
      <c r="H767" s="521"/>
      <c r="I767" s="323" t="s">
        <v>5523</v>
      </c>
      <c r="J767" s="521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4530</v>
      </c>
      <c r="P767" s="14"/>
      <c r="Q767" s="323" t="s">
        <v>5203</v>
      </c>
      <c r="R767" s="203"/>
      <c r="S767" s="520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4531</v>
      </c>
    </row>
    <row r="768" spans="1:28" ht="15.75" customHeight="1">
      <c r="A768" s="519" t="s">
        <v>5187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9" t="s">
        <v>5190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9" t="s">
        <v>5193</v>
      </c>
      <c r="R768" s="203"/>
      <c r="S768" s="522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5124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5204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4531</v>
      </c>
      <c r="H771" s="521"/>
      <c r="L771" s="100"/>
      <c r="M771" s="221"/>
      <c r="R771" s="1"/>
      <c r="S771" s="436"/>
      <c r="W771" s="28"/>
      <c r="X771" s="69"/>
      <c r="Y771" s="69"/>
      <c r="AA771" s="302"/>
    </row>
    <row r="772" spans="1:28" ht="15.75" customHeight="1">
      <c r="A772" s="323" t="s">
        <v>5205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4532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9" t="s">
        <v>5196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7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31" t="s">
        <v>5125</v>
      </c>
      <c r="E776" s="431" t="s">
        <v>5126</v>
      </c>
      <c r="F776" s="431" t="s">
        <v>5127</v>
      </c>
      <c r="G776" s="431" t="s">
        <v>5128</v>
      </c>
      <c r="H776" s="431" t="s">
        <v>5129</v>
      </c>
      <c r="I776" s="431" t="s">
        <v>5130</v>
      </c>
      <c r="J776" s="431" t="s">
        <v>5131</v>
      </c>
      <c r="K776" s="431" t="s">
        <v>5132</v>
      </c>
      <c r="L776" s="431" t="s">
        <v>5133</v>
      </c>
      <c r="M776" s="431" t="s">
        <v>5134</v>
      </c>
      <c r="N776" s="202" t="s">
        <v>40</v>
      </c>
      <c r="R776" s="1"/>
      <c r="S776" s="436"/>
      <c r="W776" s="28"/>
    </row>
    <row r="777" spans="1:28" ht="15">
      <c r="A777" s="546" t="s">
        <v>2284</v>
      </c>
      <c r="D777" s="50">
        <v>3</v>
      </c>
      <c r="E777" s="50">
        <v>2</v>
      </c>
      <c r="F777" s="50">
        <v>0</v>
      </c>
      <c r="G777" s="50" t="s">
        <v>5350</v>
      </c>
      <c r="H777" s="50">
        <v>3</v>
      </c>
      <c r="I777" s="50">
        <v>2</v>
      </c>
      <c r="J777" s="50">
        <v>2</v>
      </c>
      <c r="K777" s="50">
        <v>3</v>
      </c>
      <c r="L777" s="50" t="s">
        <v>5350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49" t="s">
        <v>2257</v>
      </c>
      <c r="B778" s="367"/>
      <c r="C778" s="326"/>
      <c r="D778" s="329">
        <v>2</v>
      </c>
      <c r="E778" s="329" t="s">
        <v>5350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5350</v>
      </c>
      <c r="K778" s="329">
        <v>0</v>
      </c>
      <c r="L778" s="329">
        <v>3</v>
      </c>
      <c r="M778" s="329">
        <v>0</v>
      </c>
      <c r="N778" s="525">
        <f>SUM(D778:M778)</f>
        <v>13</v>
      </c>
      <c r="O778" s="326">
        <v>3787.63</v>
      </c>
      <c r="P778" s="50" t="s">
        <v>76</v>
      </c>
      <c r="R778" s="1"/>
      <c r="S778" s="437"/>
      <c r="W778" s="28"/>
    </row>
    <row r="779" spans="1:28" ht="15">
      <c r="A779" s="545" t="s">
        <v>2283</v>
      </c>
      <c r="D779" s="50">
        <v>0</v>
      </c>
      <c r="E779" s="50">
        <v>1</v>
      </c>
      <c r="F779" s="50">
        <v>3</v>
      </c>
      <c r="G779" s="50">
        <v>3</v>
      </c>
      <c r="H779" s="50" t="s">
        <v>5350</v>
      </c>
      <c r="I779" s="50">
        <v>1</v>
      </c>
      <c r="J779" s="50">
        <v>3</v>
      </c>
      <c r="K779" s="50">
        <v>1</v>
      </c>
      <c r="L779" s="50">
        <v>0</v>
      </c>
      <c r="M779" s="50" t="s">
        <v>5350</v>
      </c>
      <c r="N779" s="335">
        <f>SUM(D779:M779)</f>
        <v>12</v>
      </c>
      <c r="O779">
        <v>5353.9</v>
      </c>
      <c r="R779" s="1"/>
      <c r="W779" s="28"/>
    </row>
    <row r="780" spans="1:28" ht="15">
      <c r="A780" s="545" t="s">
        <v>3605</v>
      </c>
      <c r="C780" s="1"/>
      <c r="D780" s="50" t="s">
        <v>5350</v>
      </c>
      <c r="E780" s="50">
        <v>1</v>
      </c>
      <c r="F780" s="50">
        <v>0</v>
      </c>
      <c r="G780" s="50">
        <v>2</v>
      </c>
      <c r="H780" s="50">
        <v>1</v>
      </c>
      <c r="I780" s="50" t="s">
        <v>5350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45" t="s">
        <v>5103</v>
      </c>
      <c r="D781" s="50">
        <v>1</v>
      </c>
      <c r="E781" s="50">
        <v>2</v>
      </c>
      <c r="F781" s="50" t="s">
        <v>5350</v>
      </c>
      <c r="G781" s="50">
        <v>1</v>
      </c>
      <c r="H781" s="50">
        <v>0</v>
      </c>
      <c r="I781" s="50">
        <v>0</v>
      </c>
      <c r="J781" s="50">
        <v>0</v>
      </c>
      <c r="K781" s="50" t="s">
        <v>5350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6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8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23" t="s">
        <v>2160</v>
      </c>
      <c r="B786" s="518"/>
      <c r="L786" s="100"/>
      <c r="M786" s="221"/>
      <c r="R786" s="1"/>
      <c r="S786" s="436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9"/>
      <c r="C788" s="439"/>
      <c r="D788" s="440"/>
      <c r="E788" s="440"/>
      <c r="F788" s="440"/>
      <c r="G788" s="317" t="s">
        <v>150</v>
      </c>
      <c r="H788" s="439"/>
      <c r="I788" s="318" t="s">
        <v>197</v>
      </c>
      <c r="J788" s="440"/>
      <c r="K788" s="439"/>
      <c r="L788" s="317"/>
      <c r="M788" s="439"/>
      <c r="N788" s="439"/>
      <c r="O788" s="317" t="s">
        <v>150</v>
      </c>
      <c r="P788" s="439"/>
      <c r="Q788" s="318" t="s">
        <v>198</v>
      </c>
      <c r="R788" s="439"/>
      <c r="S788" s="439"/>
      <c r="T788" s="439"/>
      <c r="U788" s="439"/>
      <c r="V788" s="439"/>
      <c r="W788" s="317" t="s">
        <v>150</v>
      </c>
    </row>
    <row r="789" spans="1:23" ht="15.75" customHeight="1">
      <c r="A789" s="323" t="s">
        <v>5222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4530</v>
      </c>
      <c r="I789" s="323" t="s">
        <v>5208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4531</v>
      </c>
      <c r="Q789" s="323" t="s">
        <v>5210</v>
      </c>
      <c r="R789" s="1"/>
      <c r="S789" s="437"/>
      <c r="T789" s="1"/>
      <c r="U789" s="1">
        <f>'Punten per wedstrijd'!R50*1.2</f>
        <v>293.64</v>
      </c>
      <c r="V789" s="1">
        <f>'Punten per wedstrijd'!R64</f>
        <v>156.4</v>
      </c>
      <c r="W789" s="312" t="s">
        <v>4531</v>
      </c>
    </row>
    <row r="790" spans="1:23" ht="15.75" customHeight="1">
      <c r="A790" s="323" t="s">
        <v>5206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4531</v>
      </c>
      <c r="H790" s="223"/>
      <c r="I790" s="323" t="s">
        <v>5209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4531</v>
      </c>
      <c r="P790" s="221"/>
      <c r="Q790" s="323" t="s">
        <v>5211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4531</v>
      </c>
    </row>
    <row r="791" spans="1:23" ht="15.75" customHeight="1">
      <c r="A791" s="519" t="s">
        <v>5207</v>
      </c>
      <c r="D791" s="1">
        <f>'Punten per wedstrijd'!Q41</f>
        <v>349.39999999999964</v>
      </c>
      <c r="E791" s="1"/>
      <c r="F791" s="1"/>
      <c r="I791" s="519" t="s">
        <v>5213</v>
      </c>
      <c r="L791" s="1">
        <f>'Punten per wedstrijd'!K154</f>
        <v>461.5</v>
      </c>
      <c r="M791" s="137"/>
      <c r="N791" s="1"/>
      <c r="Q791" s="519" t="s">
        <v>5212</v>
      </c>
      <c r="R791" s="1"/>
      <c r="S791" s="436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5120</v>
      </c>
      <c r="B793" s="439"/>
      <c r="C793" s="439"/>
      <c r="D793" s="440"/>
      <c r="E793" s="440"/>
      <c r="F793" s="440"/>
      <c r="G793" s="317" t="s">
        <v>150</v>
      </c>
      <c r="H793" s="439"/>
      <c r="I793" s="318" t="s">
        <v>5121</v>
      </c>
      <c r="J793" s="440"/>
      <c r="K793" s="439"/>
      <c r="L793" s="317"/>
      <c r="M793" s="439"/>
      <c r="N793" s="439"/>
      <c r="O793" s="317" t="s">
        <v>150</v>
      </c>
      <c r="P793" s="439"/>
      <c r="Q793" s="318" t="s">
        <v>5122</v>
      </c>
      <c r="R793" s="439"/>
      <c r="S793" s="439"/>
      <c r="T793" s="439"/>
      <c r="U793" s="439"/>
      <c r="V793" s="439"/>
      <c r="W793" s="317" t="s">
        <v>150</v>
      </c>
    </row>
    <row r="794" spans="1:23" ht="15.75" customHeight="1">
      <c r="A794" s="323" t="s">
        <v>5214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4532</v>
      </c>
      <c r="I794" s="323" t="s">
        <v>5217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4531</v>
      </c>
      <c r="Q794" s="323" t="s">
        <v>5220</v>
      </c>
      <c r="R794" s="203"/>
      <c r="S794" s="522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4531</v>
      </c>
    </row>
    <row r="795" spans="1:23" ht="15.75" customHeight="1">
      <c r="A795" s="323" t="s">
        <v>5215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4531</v>
      </c>
      <c r="H795" s="223"/>
      <c r="I795" s="323" t="s">
        <v>5218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4531</v>
      </c>
      <c r="Q795" s="323" t="s">
        <v>5221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4531</v>
      </c>
    </row>
    <row r="796" spans="1:23" ht="15.75" customHeight="1">
      <c r="A796" s="519" t="s">
        <v>5216</v>
      </c>
      <c r="D796" s="1">
        <f>'Punten per wedstrijd'!E792</f>
        <v>1588.9000000000033</v>
      </c>
      <c r="E796" s="1"/>
      <c r="F796" s="1"/>
      <c r="I796" s="519" t="s">
        <v>5219</v>
      </c>
      <c r="L796" s="1">
        <f>'Punten per wedstrijd'!K368</f>
        <v>88.899999999995998</v>
      </c>
      <c r="M796" s="137"/>
      <c r="N796" s="1"/>
      <c r="Q796" s="519" t="s">
        <v>5207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9"/>
      <c r="C798" s="439"/>
      <c r="D798" s="440"/>
      <c r="E798" s="440"/>
      <c r="F798" s="440"/>
      <c r="G798" s="317" t="s">
        <v>150</v>
      </c>
      <c r="H798" s="439"/>
      <c r="I798" s="318" t="s">
        <v>202</v>
      </c>
      <c r="J798" s="440"/>
      <c r="K798" s="439"/>
      <c r="L798" s="317"/>
      <c r="M798" s="439"/>
      <c r="N798" s="439"/>
      <c r="O798" s="317" t="s">
        <v>150</v>
      </c>
      <c r="P798" s="439"/>
      <c r="Q798" s="318" t="s">
        <v>5123</v>
      </c>
      <c r="R798" s="439"/>
      <c r="S798" s="439"/>
      <c r="T798" s="439"/>
      <c r="U798" s="439"/>
      <c r="V798" s="439"/>
      <c r="W798" s="317" t="s">
        <v>150</v>
      </c>
    </row>
    <row r="799" spans="1:23" ht="15.75" customHeight="1">
      <c r="A799" s="323" t="s">
        <v>5223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4530</v>
      </c>
      <c r="H799" s="14"/>
      <c r="I799" s="323" t="s">
        <v>5225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4531</v>
      </c>
      <c r="P799" s="14"/>
      <c r="Q799" s="323" t="s">
        <v>5227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4532</v>
      </c>
    </row>
    <row r="800" spans="1:23" ht="15.75" customHeight="1">
      <c r="A800" s="323" t="s">
        <v>5224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4533</v>
      </c>
      <c r="H800" s="521"/>
      <c r="I800" s="323" t="s">
        <v>5226</v>
      </c>
      <c r="J800" s="521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4533</v>
      </c>
      <c r="P800" s="14"/>
      <c r="Q800" s="323" t="s">
        <v>5228</v>
      </c>
      <c r="R800" s="203"/>
      <c r="S800" s="520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4531</v>
      </c>
    </row>
    <row r="801" spans="1:23" ht="15.75" customHeight="1">
      <c r="A801" s="519" t="s">
        <v>5213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9" t="s">
        <v>5212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9" t="s">
        <v>5216</v>
      </c>
      <c r="R801" s="203"/>
      <c r="S801" s="522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5124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5229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4531</v>
      </c>
      <c r="H804" s="521"/>
      <c r="L804" s="100"/>
      <c r="M804" s="221"/>
      <c r="R804" s="1"/>
      <c r="S804" s="436"/>
      <c r="W804" s="28"/>
    </row>
    <row r="805" spans="1:23" ht="15.75" customHeight="1">
      <c r="A805" s="323" t="s">
        <v>5230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4532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9" t="s">
        <v>5219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7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31" t="s">
        <v>5125</v>
      </c>
      <c r="E809" s="431" t="s">
        <v>5126</v>
      </c>
      <c r="F809" s="431" t="s">
        <v>5127</v>
      </c>
      <c r="G809" s="431" t="s">
        <v>5128</v>
      </c>
      <c r="H809" s="431" t="s">
        <v>5129</v>
      </c>
      <c r="I809" s="431" t="s">
        <v>5130</v>
      </c>
      <c r="J809" s="431" t="s">
        <v>5131</v>
      </c>
      <c r="K809" s="431" t="s">
        <v>5132</v>
      </c>
      <c r="L809" s="431" t="s">
        <v>5133</v>
      </c>
      <c r="M809" s="431" t="s">
        <v>5134</v>
      </c>
      <c r="N809" s="202" t="s">
        <v>40</v>
      </c>
      <c r="R809" s="1"/>
      <c r="S809" s="436"/>
      <c r="W809" s="28"/>
    </row>
    <row r="810" spans="1:23" ht="15">
      <c r="A810" s="546" t="s">
        <v>2259</v>
      </c>
      <c r="D810" s="50">
        <v>2</v>
      </c>
      <c r="E810" s="50">
        <v>3</v>
      </c>
      <c r="F810" s="50" t="s">
        <v>5350</v>
      </c>
      <c r="G810" s="50">
        <v>3</v>
      </c>
      <c r="H810" s="50">
        <v>3</v>
      </c>
      <c r="I810" s="50">
        <v>3</v>
      </c>
      <c r="J810" s="50">
        <v>1</v>
      </c>
      <c r="K810" s="50" t="s">
        <v>5350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49" t="s">
        <v>2293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5350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5350</v>
      </c>
      <c r="M811" s="329">
        <v>0</v>
      </c>
      <c r="N811" s="525">
        <f>SUM(D811:M811)</f>
        <v>11</v>
      </c>
      <c r="O811" s="326">
        <v>5022.18</v>
      </c>
      <c r="P811" s="50" t="s">
        <v>81</v>
      </c>
      <c r="R811" s="1"/>
      <c r="S811" s="437"/>
      <c r="W811" s="28"/>
    </row>
    <row r="812" spans="1:23" ht="15">
      <c r="A812" s="545" t="s">
        <v>2278</v>
      </c>
      <c r="C812" s="1"/>
      <c r="D812" s="50" t="s">
        <v>5350</v>
      </c>
      <c r="E812" s="50">
        <v>0</v>
      </c>
      <c r="F812" s="50">
        <v>3</v>
      </c>
      <c r="G812" s="50">
        <v>0</v>
      </c>
      <c r="H812" s="50">
        <v>0</v>
      </c>
      <c r="I812" s="50" t="s">
        <v>5350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45" t="s">
        <v>3600</v>
      </c>
      <c r="D813" s="50">
        <v>3</v>
      </c>
      <c r="E813" s="50">
        <v>0</v>
      </c>
      <c r="F813" s="50">
        <v>0</v>
      </c>
      <c r="G813" s="50">
        <v>3</v>
      </c>
      <c r="H813" s="50" t="s">
        <v>5350</v>
      </c>
      <c r="I813" s="50">
        <v>0</v>
      </c>
      <c r="J813" s="50">
        <v>2</v>
      </c>
      <c r="K813" s="50">
        <v>2</v>
      </c>
      <c r="L813" s="50">
        <v>0</v>
      </c>
      <c r="M813" s="50" t="s">
        <v>5350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45" t="s">
        <v>3577</v>
      </c>
      <c r="B814" s="3"/>
      <c r="D814" s="50">
        <v>1</v>
      </c>
      <c r="E814" s="50" t="s">
        <v>5350</v>
      </c>
      <c r="F814" s="50">
        <v>3</v>
      </c>
      <c r="G814" s="50">
        <v>0</v>
      </c>
      <c r="H814" s="50">
        <v>3</v>
      </c>
      <c r="I814" s="50">
        <v>0</v>
      </c>
      <c r="J814" s="50" t="s">
        <v>5350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6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8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23" t="s">
        <v>2161</v>
      </c>
      <c r="B819" s="518"/>
      <c r="L819" s="100"/>
      <c r="M819" s="221"/>
      <c r="R819" s="1"/>
      <c r="S819" s="436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9"/>
      <c r="C821" s="439"/>
      <c r="D821" s="440"/>
      <c r="E821" s="440"/>
      <c r="F821" s="440"/>
      <c r="G821" s="317" t="s">
        <v>150</v>
      </c>
      <c r="H821" s="439"/>
      <c r="I821" s="318" t="s">
        <v>197</v>
      </c>
      <c r="J821" s="440"/>
      <c r="K821" s="439"/>
      <c r="L821" s="317"/>
      <c r="M821" s="439"/>
      <c r="N821" s="439"/>
      <c r="O821" s="317" t="s">
        <v>150</v>
      </c>
      <c r="P821" s="439"/>
      <c r="Q821" s="318" t="s">
        <v>198</v>
      </c>
      <c r="R821" s="439"/>
      <c r="S821" s="439"/>
      <c r="T821" s="439"/>
      <c r="U821" s="439"/>
      <c r="V821" s="439"/>
      <c r="W821" s="317" t="s">
        <v>150</v>
      </c>
    </row>
    <row r="822" spans="1:23" ht="15.75" customHeight="1">
      <c r="A822" s="323" t="s">
        <v>5233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4530</v>
      </c>
      <c r="I822" s="323" t="s">
        <v>5234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4531</v>
      </c>
      <c r="Q822" s="323" t="s">
        <v>5239</v>
      </c>
      <c r="R822" s="1"/>
      <c r="S822" s="437"/>
      <c r="T822" s="1"/>
      <c r="U822" s="1">
        <f>'Punten per wedstrijd'!R47*1.2</f>
        <v>392.4</v>
      </c>
      <c r="V822" s="1">
        <f>'Punten per wedstrijd'!R48</f>
        <v>192</v>
      </c>
      <c r="W822" s="312" t="s">
        <v>4531</v>
      </c>
    </row>
    <row r="823" spans="1:23" ht="15.75" customHeight="1">
      <c r="A823" s="323" t="s">
        <v>5231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4533</v>
      </c>
      <c r="H823" s="223"/>
      <c r="I823" s="323" t="s">
        <v>5235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4533</v>
      </c>
      <c r="P823" s="221"/>
      <c r="Q823" s="323" t="s">
        <v>5237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4531</v>
      </c>
    </row>
    <row r="824" spans="1:23" ht="15.75" customHeight="1">
      <c r="A824" s="519" t="s">
        <v>5232</v>
      </c>
      <c r="D824" s="1">
        <f>'Punten per wedstrijd'!Q19</f>
        <v>382.80000000000291</v>
      </c>
      <c r="E824" s="1"/>
      <c r="F824" s="1"/>
      <c r="I824" s="519" t="s">
        <v>5236</v>
      </c>
      <c r="L824" s="1">
        <f>'Punten per wedstrijd'!K151</f>
        <v>338.00000000000546</v>
      </c>
      <c r="M824" s="137"/>
      <c r="N824" s="1"/>
      <c r="Q824" s="519" t="s">
        <v>5238</v>
      </c>
      <c r="R824" s="1"/>
      <c r="S824" s="436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5120</v>
      </c>
      <c r="B826" s="439"/>
      <c r="C826" s="439"/>
      <c r="D826" s="440"/>
      <c r="E826" s="440"/>
      <c r="F826" s="440"/>
      <c r="G826" s="317" t="s">
        <v>150</v>
      </c>
      <c r="H826" s="439"/>
      <c r="I826" s="318" t="s">
        <v>5121</v>
      </c>
      <c r="J826" s="440"/>
      <c r="K826" s="439"/>
      <c r="L826" s="317"/>
      <c r="M826" s="439"/>
      <c r="N826" s="439"/>
      <c r="O826" s="317" t="s">
        <v>150</v>
      </c>
      <c r="P826" s="439"/>
      <c r="Q826" s="318" t="s">
        <v>5122</v>
      </c>
      <c r="R826" s="439"/>
      <c r="S826" s="439"/>
      <c r="T826" s="439"/>
      <c r="U826" s="439"/>
      <c r="V826" s="439"/>
      <c r="W826" s="317" t="s">
        <v>150</v>
      </c>
    </row>
    <row r="827" spans="1:23" ht="15.75" customHeight="1">
      <c r="A827" s="323" t="s">
        <v>5240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51" t="s">
        <v>4531</v>
      </c>
      <c r="I827" s="323" t="s">
        <v>5244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4531</v>
      </c>
      <c r="Q827" s="323" t="s">
        <v>5246</v>
      </c>
      <c r="R827" s="203"/>
      <c r="S827" s="522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4531</v>
      </c>
    </row>
    <row r="828" spans="1:23" ht="15.75" customHeight="1">
      <c r="A828" s="323" t="s">
        <v>5241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4531</v>
      </c>
      <c r="H828" s="223"/>
      <c r="I828" s="323" t="s">
        <v>5243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4532</v>
      </c>
      <c r="Q828" s="323" t="s">
        <v>5247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4531</v>
      </c>
    </row>
    <row r="829" spans="1:23" ht="15.75" customHeight="1">
      <c r="A829" s="519" t="s">
        <v>5242</v>
      </c>
      <c r="D829" s="1">
        <f>'Punten per wedstrijd'!E776</f>
        <v>2190.0000000000055</v>
      </c>
      <c r="E829" s="1"/>
      <c r="F829" s="1"/>
      <c r="I829" s="519" t="s">
        <v>5245</v>
      </c>
      <c r="L829" s="1">
        <f>'Punten per wedstrijd'!K396</f>
        <v>18.000000000001819</v>
      </c>
      <c r="M829" s="137"/>
      <c r="N829" s="1"/>
      <c r="Q829" s="519" t="s">
        <v>5232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9"/>
      <c r="C831" s="439"/>
      <c r="D831" s="440"/>
      <c r="E831" s="440"/>
      <c r="F831" s="440"/>
      <c r="G831" s="317" t="s">
        <v>150</v>
      </c>
      <c r="H831" s="439"/>
      <c r="I831" s="318" t="s">
        <v>202</v>
      </c>
      <c r="J831" s="440"/>
      <c r="K831" s="439"/>
      <c r="L831" s="317"/>
      <c r="M831" s="439"/>
      <c r="N831" s="439"/>
      <c r="O831" s="317" t="s">
        <v>150</v>
      </c>
      <c r="P831" s="439"/>
      <c r="Q831" s="318" t="s">
        <v>5123</v>
      </c>
      <c r="R831" s="439"/>
      <c r="S831" s="439"/>
      <c r="T831" s="439"/>
      <c r="U831" s="439"/>
      <c r="V831" s="439"/>
      <c r="W831" s="317" t="s">
        <v>150</v>
      </c>
    </row>
    <row r="832" spans="1:23" ht="15.75" customHeight="1">
      <c r="A832" s="323" t="s">
        <v>5248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4533</v>
      </c>
      <c r="H832" s="14"/>
      <c r="I832" s="323" t="s">
        <v>5250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4531</v>
      </c>
      <c r="P832" s="14"/>
      <c r="Q832" s="323" t="s">
        <v>5252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4530</v>
      </c>
    </row>
    <row r="833" spans="1:23" ht="15.75" customHeight="1">
      <c r="A833" s="323" t="s">
        <v>5249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4531</v>
      </c>
      <c r="H833" s="521"/>
      <c r="I833" s="323" t="s">
        <v>5251</v>
      </c>
      <c r="J833" s="521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4531</v>
      </c>
      <c r="P833" s="14"/>
      <c r="Q833" s="323" t="s">
        <v>5253</v>
      </c>
      <c r="R833" s="203"/>
      <c r="S833" s="520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4531</v>
      </c>
    </row>
    <row r="834" spans="1:23" ht="15.75" customHeight="1">
      <c r="A834" s="519" t="s">
        <v>5236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9" t="s">
        <v>5238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9" t="s">
        <v>5242</v>
      </c>
      <c r="R834" s="203"/>
      <c r="S834" s="522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5124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5254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4531</v>
      </c>
      <c r="H837" s="521"/>
      <c r="L837" s="100"/>
      <c r="M837" s="221"/>
      <c r="R837" s="1"/>
      <c r="S837" s="436"/>
      <c r="W837" s="28"/>
    </row>
    <row r="838" spans="1:23" ht="15.75" customHeight="1">
      <c r="A838" s="323" t="s">
        <v>5255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5638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9" t="s">
        <v>5245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7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31" t="s">
        <v>5125</v>
      </c>
      <c r="E842" s="431" t="s">
        <v>5126</v>
      </c>
      <c r="F842" s="431" t="s">
        <v>5127</v>
      </c>
      <c r="G842" s="431" t="s">
        <v>5128</v>
      </c>
      <c r="H842" s="431" t="s">
        <v>5129</v>
      </c>
      <c r="I842" s="431" t="s">
        <v>5130</v>
      </c>
      <c r="J842" s="431" t="s">
        <v>5131</v>
      </c>
      <c r="K842" s="431" t="s">
        <v>5132</v>
      </c>
      <c r="L842" s="431" t="s">
        <v>5133</v>
      </c>
      <c r="M842" s="431" t="s">
        <v>5134</v>
      </c>
      <c r="N842" s="202" t="s">
        <v>40</v>
      </c>
      <c r="R842" s="1"/>
      <c r="S842" s="436"/>
      <c r="W842" s="28"/>
    </row>
    <row r="843" spans="1:23" ht="15">
      <c r="A843" s="547" t="s">
        <v>2266</v>
      </c>
      <c r="D843" s="50">
        <v>1</v>
      </c>
      <c r="E843" s="50">
        <v>3</v>
      </c>
      <c r="F843" s="50">
        <v>0</v>
      </c>
      <c r="G843" s="1" t="s">
        <v>5350</v>
      </c>
      <c r="H843" s="1">
        <v>3</v>
      </c>
      <c r="I843" s="1">
        <v>3</v>
      </c>
      <c r="J843" s="1">
        <v>1</v>
      </c>
      <c r="K843" s="1">
        <v>3</v>
      </c>
      <c r="L843" s="1" t="s">
        <v>5350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50" t="s">
        <v>3567</v>
      </c>
      <c r="B844" s="326"/>
      <c r="C844" s="524"/>
      <c r="D844" s="329" t="s">
        <v>5350</v>
      </c>
      <c r="E844" s="329">
        <v>0</v>
      </c>
      <c r="F844" s="329">
        <v>3</v>
      </c>
      <c r="G844" s="524">
        <v>3</v>
      </c>
      <c r="H844" s="524">
        <v>0</v>
      </c>
      <c r="I844" s="524" t="s">
        <v>5350</v>
      </c>
      <c r="J844" s="524">
        <v>2</v>
      </c>
      <c r="K844" s="524">
        <v>0</v>
      </c>
      <c r="L844" s="524">
        <v>2</v>
      </c>
      <c r="M844" s="524">
        <v>3</v>
      </c>
      <c r="N844" s="525">
        <f>SUM(D844:M844)</f>
        <v>13</v>
      </c>
      <c r="O844" s="326">
        <v>5797.78</v>
      </c>
      <c r="P844" s="50" t="s">
        <v>86</v>
      </c>
      <c r="R844" s="1"/>
      <c r="S844" s="437"/>
      <c r="W844" s="28"/>
    </row>
    <row r="845" spans="1:23" ht="15">
      <c r="A845" s="216" t="s">
        <v>2269</v>
      </c>
      <c r="D845" s="50">
        <v>2</v>
      </c>
      <c r="E845" s="50">
        <v>1</v>
      </c>
      <c r="F845" s="50">
        <v>0</v>
      </c>
      <c r="G845" s="446">
        <v>3</v>
      </c>
      <c r="H845" s="1" t="s">
        <v>5350</v>
      </c>
      <c r="I845" s="1">
        <v>0</v>
      </c>
      <c r="J845" s="1">
        <v>3</v>
      </c>
      <c r="K845" s="1">
        <v>3</v>
      </c>
      <c r="L845" s="1">
        <v>0</v>
      </c>
      <c r="M845" s="1" t="s">
        <v>5350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3579</v>
      </c>
      <c r="B846" s="3"/>
      <c r="D846" s="50">
        <v>1</v>
      </c>
      <c r="E846" s="50" t="s">
        <v>5350</v>
      </c>
      <c r="F846" s="50">
        <v>3</v>
      </c>
      <c r="G846" s="1">
        <v>0</v>
      </c>
      <c r="H846" s="1">
        <v>3</v>
      </c>
      <c r="I846" s="1">
        <v>0</v>
      </c>
      <c r="J846" s="1" t="s">
        <v>5350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2261</v>
      </c>
      <c r="D847" s="50">
        <v>2</v>
      </c>
      <c r="E847" s="50">
        <v>2</v>
      </c>
      <c r="F847" s="50" t="s">
        <v>5350</v>
      </c>
      <c r="G847" s="1">
        <v>0</v>
      </c>
      <c r="H847" s="1">
        <v>0</v>
      </c>
      <c r="I847" s="1">
        <v>3</v>
      </c>
      <c r="J847" s="1">
        <v>0</v>
      </c>
      <c r="K847" s="1" t="s">
        <v>5350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6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23" t="s">
        <v>2162</v>
      </c>
      <c r="B852" s="518"/>
      <c r="L852" s="100"/>
      <c r="M852" s="221"/>
      <c r="R852" s="1"/>
      <c r="S852" s="436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9"/>
      <c r="C854" s="439"/>
      <c r="D854" s="440"/>
      <c r="E854" s="440"/>
      <c r="F854" s="440"/>
      <c r="G854" s="317" t="s">
        <v>150</v>
      </c>
      <c r="H854" s="439"/>
      <c r="I854" s="318" t="s">
        <v>197</v>
      </c>
      <c r="J854" s="440"/>
      <c r="K854" s="439"/>
      <c r="L854" s="317"/>
      <c r="M854" s="439"/>
      <c r="N854" s="439"/>
      <c r="O854" s="317" t="s">
        <v>150</v>
      </c>
      <c r="P854" s="439"/>
      <c r="Q854" s="318" t="s">
        <v>198</v>
      </c>
      <c r="R854" s="439"/>
      <c r="S854" s="439"/>
      <c r="T854" s="439"/>
      <c r="U854" s="439"/>
      <c r="V854" s="439"/>
      <c r="W854" s="317" t="s">
        <v>150</v>
      </c>
    </row>
    <row r="855" spans="1:23" ht="15.75" customHeight="1">
      <c r="A855" s="323" t="s">
        <v>5256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4531</v>
      </c>
      <c r="I855" s="323" t="s">
        <v>5259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4531</v>
      </c>
      <c r="Q855" s="323" t="s">
        <v>5262</v>
      </c>
      <c r="R855" s="1"/>
      <c r="S855" s="437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4531</v>
      </c>
    </row>
    <row r="856" spans="1:23" ht="15.75" customHeight="1">
      <c r="A856" s="323" t="s">
        <v>5257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4531</v>
      </c>
      <c r="H856" s="223"/>
      <c r="I856" s="323" t="s">
        <v>5260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4533</v>
      </c>
      <c r="P856" s="221"/>
      <c r="Q856" s="323" t="s">
        <v>5263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4531</v>
      </c>
    </row>
    <row r="857" spans="1:23" ht="15.75" customHeight="1">
      <c r="A857" s="519" t="s">
        <v>5258</v>
      </c>
      <c r="D857" s="1">
        <f>'Punten per wedstrijd'!Q66</f>
        <v>254.39999999999964</v>
      </c>
      <c r="E857" s="1"/>
      <c r="F857" s="1"/>
      <c r="I857" s="519" t="s">
        <v>5261</v>
      </c>
      <c r="L857" s="1">
        <f>'Punten per wedstrijd'!K208</f>
        <v>758.09999999999854</v>
      </c>
      <c r="M857" s="137"/>
      <c r="N857" s="1"/>
      <c r="Q857" s="519" t="s">
        <v>5264</v>
      </c>
      <c r="R857" s="1"/>
      <c r="S857" s="436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5120</v>
      </c>
      <c r="B859" s="439"/>
      <c r="C859" s="439"/>
      <c r="D859" s="440"/>
      <c r="E859" s="440"/>
      <c r="F859" s="440"/>
      <c r="G859" s="317" t="s">
        <v>150</v>
      </c>
      <c r="H859" s="439"/>
      <c r="I859" s="318" t="s">
        <v>5121</v>
      </c>
      <c r="J859" s="440"/>
      <c r="K859" s="439"/>
      <c r="L859" s="317"/>
      <c r="M859" s="439"/>
      <c r="N859" s="439"/>
      <c r="O859" s="317" t="s">
        <v>150</v>
      </c>
      <c r="P859" s="439"/>
      <c r="Q859" s="318" t="s">
        <v>5122</v>
      </c>
      <c r="R859" s="439"/>
      <c r="S859" s="439"/>
      <c r="T859" s="439"/>
      <c r="U859" s="439"/>
      <c r="V859" s="439"/>
      <c r="W859" s="317" t="s">
        <v>150</v>
      </c>
    </row>
    <row r="860" spans="1:23" ht="15.75" customHeight="1">
      <c r="A860" s="323" t="s">
        <v>5265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4533</v>
      </c>
      <c r="I860" s="323" t="s">
        <v>5269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4531</v>
      </c>
      <c r="Q860" s="323" t="s">
        <v>5271</v>
      </c>
      <c r="R860" s="203"/>
      <c r="S860" s="522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4532</v>
      </c>
    </row>
    <row r="861" spans="1:23" ht="15.75" customHeight="1">
      <c r="A861" s="323" t="s">
        <v>5266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4532</v>
      </c>
      <c r="H861" s="223"/>
      <c r="I861" s="323" t="s">
        <v>5270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4531</v>
      </c>
      <c r="Q861" s="323" t="s">
        <v>5272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4532</v>
      </c>
    </row>
    <row r="862" spans="1:23" ht="15.75" customHeight="1">
      <c r="A862" s="519" t="s">
        <v>5267</v>
      </c>
      <c r="D862" s="1">
        <f>'Punten per wedstrijd'!E753</f>
        <v>2328.7000000000007</v>
      </c>
      <c r="E862" s="1"/>
      <c r="F862" s="1"/>
      <c r="I862" s="519" t="s">
        <v>5268</v>
      </c>
      <c r="L862" s="1">
        <f>'Punten per wedstrijd'!K346</f>
        <v>117.20000000000073</v>
      </c>
      <c r="M862" s="137"/>
      <c r="N862" s="1"/>
      <c r="Q862" s="519" t="s">
        <v>5258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9"/>
      <c r="C864" s="439"/>
      <c r="D864" s="440"/>
      <c r="E864" s="440"/>
      <c r="F864" s="440"/>
      <c r="G864" s="317" t="s">
        <v>150</v>
      </c>
      <c r="H864" s="439"/>
      <c r="I864" s="318" t="s">
        <v>202</v>
      </c>
      <c r="J864" s="440"/>
      <c r="K864" s="439"/>
      <c r="L864" s="317"/>
      <c r="M864" s="439"/>
      <c r="N864" s="439"/>
      <c r="O864" s="317" t="s">
        <v>150</v>
      </c>
      <c r="P864" s="439"/>
      <c r="Q864" s="318" t="s">
        <v>5123</v>
      </c>
      <c r="R864" s="439"/>
      <c r="S864" s="439"/>
      <c r="T864" s="439"/>
      <c r="U864" s="439"/>
      <c r="V864" s="439"/>
      <c r="W864" s="317" t="s">
        <v>150</v>
      </c>
    </row>
    <row r="865" spans="1:23" ht="15.75" customHeight="1">
      <c r="A865" s="323" t="s">
        <v>5273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4532</v>
      </c>
      <c r="H865" s="14"/>
      <c r="I865" s="323" t="s">
        <v>5275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4531</v>
      </c>
      <c r="P865" s="14"/>
      <c r="Q865" s="323" t="s">
        <v>5277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4531</v>
      </c>
    </row>
    <row r="866" spans="1:23" ht="15.75" customHeight="1">
      <c r="A866" s="323" t="s">
        <v>5274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4533</v>
      </c>
      <c r="H866" s="521"/>
      <c r="I866" s="323" t="s">
        <v>5276</v>
      </c>
      <c r="J866" s="521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4531</v>
      </c>
      <c r="P866" s="14"/>
      <c r="Q866" s="323" t="s">
        <v>5278</v>
      </c>
      <c r="R866" s="203"/>
      <c r="S866" s="520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4531</v>
      </c>
    </row>
    <row r="867" spans="1:23" ht="15.75" customHeight="1">
      <c r="A867" s="519" t="s">
        <v>5261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9" t="s">
        <v>5264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9" t="s">
        <v>5267</v>
      </c>
      <c r="R867" s="203"/>
      <c r="S867" s="522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5124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5279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4532</v>
      </c>
      <c r="H870" s="521"/>
      <c r="L870" s="100"/>
      <c r="M870" s="221"/>
      <c r="R870" s="1"/>
      <c r="S870" s="436"/>
      <c r="W870" s="28"/>
    </row>
    <row r="871" spans="1:23" ht="15.75" customHeight="1">
      <c r="A871" s="323" t="s">
        <v>5280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4530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9" t="s">
        <v>5268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7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31" t="s">
        <v>5125</v>
      </c>
      <c r="E875" s="431" t="s">
        <v>5126</v>
      </c>
      <c r="F875" s="431" t="s">
        <v>5127</v>
      </c>
      <c r="G875" s="431" t="s">
        <v>5128</v>
      </c>
      <c r="H875" s="431" t="s">
        <v>5129</v>
      </c>
      <c r="I875" s="431" t="s">
        <v>5130</v>
      </c>
      <c r="J875" s="431" t="s">
        <v>5131</v>
      </c>
      <c r="K875" s="431" t="s">
        <v>5132</v>
      </c>
      <c r="L875" s="431" t="s">
        <v>5133</v>
      </c>
      <c r="M875" s="431" t="s">
        <v>5134</v>
      </c>
      <c r="N875" s="202" t="s">
        <v>40</v>
      </c>
      <c r="R875" s="1"/>
      <c r="S875" s="436"/>
      <c r="W875" s="28"/>
    </row>
    <row r="876" spans="1:23" ht="15">
      <c r="A876" s="547" t="s">
        <v>2264</v>
      </c>
      <c r="B876" s="3"/>
      <c r="D876" s="50">
        <v>3</v>
      </c>
      <c r="E876" s="50" t="s">
        <v>5350</v>
      </c>
      <c r="F876" s="50">
        <v>3</v>
      </c>
      <c r="G876" s="50">
        <v>3</v>
      </c>
      <c r="H876" s="50">
        <v>3</v>
      </c>
      <c r="I876" s="50">
        <v>3</v>
      </c>
      <c r="J876" s="50" t="s">
        <v>5350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50" t="s">
        <v>3492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5350</v>
      </c>
      <c r="I877" s="329">
        <v>3</v>
      </c>
      <c r="J877" s="529">
        <v>2</v>
      </c>
      <c r="K877" s="329">
        <v>3</v>
      </c>
      <c r="L877" s="329">
        <v>0</v>
      </c>
      <c r="M877" s="329" t="s">
        <v>5350</v>
      </c>
      <c r="N877" s="525">
        <f>SUM(D877:M877)</f>
        <v>12</v>
      </c>
      <c r="O877" s="326">
        <v>6183.4</v>
      </c>
      <c r="P877" s="50" t="s">
        <v>91</v>
      </c>
      <c r="R877" s="1"/>
      <c r="S877" s="437"/>
      <c r="W877" s="28"/>
    </row>
    <row r="878" spans="1:23" ht="15">
      <c r="A878" s="216" t="s">
        <v>3602</v>
      </c>
      <c r="D878" s="50">
        <v>0</v>
      </c>
      <c r="E878" s="50">
        <v>2</v>
      </c>
      <c r="F878" s="50" t="s">
        <v>5350</v>
      </c>
      <c r="G878" s="50">
        <v>1</v>
      </c>
      <c r="H878" s="50">
        <v>3</v>
      </c>
      <c r="I878" s="50">
        <v>0</v>
      </c>
      <c r="J878" s="50">
        <v>1</v>
      </c>
      <c r="K878" s="50" t="s">
        <v>5350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2303</v>
      </c>
      <c r="D879" s="50">
        <v>0</v>
      </c>
      <c r="E879" s="50">
        <v>3</v>
      </c>
      <c r="F879" s="50">
        <v>0</v>
      </c>
      <c r="G879" s="50" t="s">
        <v>5350</v>
      </c>
      <c r="H879" s="50">
        <v>0</v>
      </c>
      <c r="I879" s="50">
        <v>0</v>
      </c>
      <c r="J879" s="50">
        <v>3</v>
      </c>
      <c r="K879" s="50">
        <v>3</v>
      </c>
      <c r="L879" s="50" t="s">
        <v>5350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3572</v>
      </c>
      <c r="C880" s="1"/>
      <c r="D880" s="50" t="s">
        <v>5350</v>
      </c>
      <c r="E880" s="50">
        <v>0</v>
      </c>
      <c r="F880" s="50">
        <v>3</v>
      </c>
      <c r="G880" s="50">
        <v>2</v>
      </c>
      <c r="H880" s="50">
        <v>0</v>
      </c>
      <c r="I880" s="50" t="s">
        <v>5350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6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23" t="s">
        <v>2163</v>
      </c>
      <c r="B885" s="518"/>
      <c r="L885" s="100"/>
      <c r="M885" s="221"/>
      <c r="R885" s="1"/>
      <c r="S885" s="436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9"/>
      <c r="C887" s="439"/>
      <c r="D887" s="440"/>
      <c r="E887" s="440"/>
      <c r="F887" s="440"/>
      <c r="G887" s="317" t="s">
        <v>150</v>
      </c>
      <c r="H887" s="439"/>
      <c r="I887" s="318" t="s">
        <v>197</v>
      </c>
      <c r="J887" s="440"/>
      <c r="K887" s="439"/>
      <c r="L887" s="317"/>
      <c r="M887" s="439"/>
      <c r="N887" s="439"/>
      <c r="O887" s="317" t="s">
        <v>150</v>
      </c>
      <c r="P887" s="439"/>
      <c r="Q887" s="318" t="s">
        <v>198</v>
      </c>
      <c r="R887" s="439"/>
      <c r="S887" s="439"/>
      <c r="T887" s="439"/>
      <c r="U887" s="439"/>
      <c r="V887" s="439"/>
      <c r="W887" s="317" t="s">
        <v>150</v>
      </c>
    </row>
    <row r="888" spans="1:23" ht="15.75" customHeight="1">
      <c r="A888" s="323" t="s">
        <v>5281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4533</v>
      </c>
      <c r="I888" s="323" t="s">
        <v>5284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4531</v>
      </c>
      <c r="Q888" s="323" t="s">
        <v>5287</v>
      </c>
      <c r="R888" s="1"/>
      <c r="S888" s="437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4530</v>
      </c>
    </row>
    <row r="889" spans="1:23" ht="15.75" customHeight="1">
      <c r="A889" s="323" t="s">
        <v>5282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4531</v>
      </c>
      <c r="H889" s="223"/>
      <c r="I889" s="323" t="s">
        <v>5285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4531</v>
      </c>
      <c r="P889" s="221"/>
      <c r="Q889" s="323" t="s">
        <v>5288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4531</v>
      </c>
    </row>
    <row r="890" spans="1:23" ht="15.75" customHeight="1">
      <c r="A890" s="519" t="s">
        <v>5283</v>
      </c>
      <c r="D890" s="1">
        <f>'Punten per wedstrijd'!Q58</f>
        <v>325.600000000004</v>
      </c>
      <c r="E890" s="1"/>
      <c r="F890" s="1"/>
      <c r="I890" s="519" t="s">
        <v>5286</v>
      </c>
      <c r="L890" s="1">
        <f>'Punten per wedstrijd'!K144</f>
        <v>646</v>
      </c>
      <c r="M890" s="137"/>
      <c r="N890" s="1"/>
      <c r="Q890" s="519" t="s">
        <v>5289</v>
      </c>
      <c r="R890" s="1"/>
      <c r="S890" s="436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5120</v>
      </c>
      <c r="B892" s="439"/>
      <c r="C892" s="439"/>
      <c r="D892" s="440"/>
      <c r="E892" s="440"/>
      <c r="F892" s="440"/>
      <c r="G892" s="317" t="s">
        <v>150</v>
      </c>
      <c r="H892" s="439"/>
      <c r="I892" s="318" t="s">
        <v>5121</v>
      </c>
      <c r="J892" s="440"/>
      <c r="K892" s="439"/>
      <c r="L892" s="317"/>
      <c r="M892" s="439"/>
      <c r="N892" s="439"/>
      <c r="O892" s="317" t="s">
        <v>150</v>
      </c>
      <c r="P892" s="439"/>
      <c r="Q892" s="318" t="s">
        <v>5122</v>
      </c>
      <c r="R892" s="439"/>
      <c r="S892" s="439"/>
      <c r="T892" s="439"/>
      <c r="U892" s="439"/>
      <c r="V892" s="439"/>
      <c r="W892" s="317" t="s">
        <v>150</v>
      </c>
    </row>
    <row r="893" spans="1:23" ht="15.75" customHeight="1">
      <c r="A893" s="323" t="s">
        <v>5290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4532</v>
      </c>
      <c r="I893" s="323" t="s">
        <v>5293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4531</v>
      </c>
      <c r="Q893" s="323" t="s">
        <v>5296</v>
      </c>
      <c r="R893" s="203"/>
      <c r="S893" s="522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4531</v>
      </c>
    </row>
    <row r="894" spans="1:23" ht="15.75" customHeight="1">
      <c r="A894" s="323" t="s">
        <v>5291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4532</v>
      </c>
      <c r="H894" s="223"/>
      <c r="I894" s="323" t="s">
        <v>5294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4531</v>
      </c>
      <c r="Q894" s="323" t="s">
        <v>5297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4532</v>
      </c>
    </row>
    <row r="895" spans="1:23" ht="15.75" customHeight="1">
      <c r="A895" s="519" t="s">
        <v>5292</v>
      </c>
      <c r="D895" s="1">
        <f>'Punten per wedstrijd'!E771</f>
        <v>658.10000000000218</v>
      </c>
      <c r="E895" s="1"/>
      <c r="F895" s="1"/>
      <c r="I895" s="519" t="s">
        <v>5295</v>
      </c>
      <c r="L895" s="1">
        <f>'Punten per wedstrijd'!K349</f>
        <v>85.399999999999636</v>
      </c>
      <c r="M895" s="137"/>
      <c r="N895" s="1"/>
      <c r="Q895" s="519" t="s">
        <v>5283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9"/>
      <c r="C897" s="439"/>
      <c r="D897" s="440"/>
      <c r="E897" s="440"/>
      <c r="F897" s="440"/>
      <c r="G897" s="317" t="s">
        <v>150</v>
      </c>
      <c r="H897" s="439"/>
      <c r="I897" s="318" t="s">
        <v>202</v>
      </c>
      <c r="J897" s="440"/>
      <c r="K897" s="439"/>
      <c r="L897" s="317"/>
      <c r="M897" s="439"/>
      <c r="N897" s="439"/>
      <c r="O897" s="317" t="s">
        <v>150</v>
      </c>
      <c r="P897" s="439"/>
      <c r="Q897" s="318" t="s">
        <v>5123</v>
      </c>
      <c r="R897" s="439"/>
      <c r="S897" s="439"/>
      <c r="T897" s="439"/>
      <c r="U897" s="439"/>
      <c r="V897" s="439"/>
      <c r="W897" s="317" t="s">
        <v>150</v>
      </c>
    </row>
    <row r="898" spans="1:23" ht="15.75" customHeight="1">
      <c r="A898" s="323" t="s">
        <v>5298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4531</v>
      </c>
      <c r="H898" s="14"/>
      <c r="I898" s="323" t="s">
        <v>5300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4532</v>
      </c>
      <c r="P898" s="14"/>
      <c r="Q898" s="323" t="s">
        <v>5302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4531</v>
      </c>
    </row>
    <row r="899" spans="1:23" ht="15.75" customHeight="1">
      <c r="A899" s="323" t="s">
        <v>5299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4531</v>
      </c>
      <c r="H899" s="521"/>
      <c r="I899" s="323" t="s">
        <v>5301</v>
      </c>
      <c r="J899" s="521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4532</v>
      </c>
      <c r="P899" s="14"/>
      <c r="Q899" s="323" t="s">
        <v>5303</v>
      </c>
      <c r="R899" s="203"/>
      <c r="S899" s="520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4531</v>
      </c>
    </row>
    <row r="900" spans="1:23" ht="15.75" customHeight="1">
      <c r="A900" s="519" t="s">
        <v>5286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9" t="s">
        <v>5289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9" t="s">
        <v>5292</v>
      </c>
      <c r="R900" s="203"/>
      <c r="S900" s="522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5124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5304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4531</v>
      </c>
      <c r="H903" s="521"/>
      <c r="L903" s="100"/>
      <c r="M903" s="221"/>
      <c r="R903" s="1"/>
      <c r="S903" s="436"/>
      <c r="W903" s="28"/>
    </row>
    <row r="904" spans="1:23" ht="15.75" customHeight="1">
      <c r="A904" s="323" t="s">
        <v>5305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4531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9" t="s">
        <v>5295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7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31" t="s">
        <v>5125</v>
      </c>
      <c r="E908" s="431" t="s">
        <v>5126</v>
      </c>
      <c r="F908" s="431" t="s">
        <v>5127</v>
      </c>
      <c r="G908" s="431" t="s">
        <v>5128</v>
      </c>
      <c r="H908" s="431" t="s">
        <v>5129</v>
      </c>
      <c r="I908" s="431" t="s">
        <v>5130</v>
      </c>
      <c r="J908" s="431" t="s">
        <v>5131</v>
      </c>
      <c r="K908" s="431" t="s">
        <v>5132</v>
      </c>
      <c r="L908" s="431" t="s">
        <v>5133</v>
      </c>
      <c r="M908" s="431" t="s">
        <v>5134</v>
      </c>
      <c r="N908" s="202" t="s">
        <v>40</v>
      </c>
      <c r="R908" s="1"/>
      <c r="S908" s="436"/>
      <c r="W908" s="28"/>
    </row>
    <row r="909" spans="1:23" ht="15">
      <c r="A909" s="547" t="s">
        <v>3604</v>
      </c>
      <c r="D909" s="50">
        <v>1</v>
      </c>
      <c r="E909" s="50">
        <v>3</v>
      </c>
      <c r="F909" s="50" t="s">
        <v>5350</v>
      </c>
      <c r="G909" s="50">
        <v>3</v>
      </c>
      <c r="H909" s="50">
        <v>3</v>
      </c>
      <c r="I909" s="50">
        <v>3</v>
      </c>
      <c r="J909" s="50">
        <v>0</v>
      </c>
      <c r="K909" s="50" t="s">
        <v>5350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50" t="s">
        <v>3585</v>
      </c>
      <c r="B910" s="367"/>
      <c r="C910" s="326"/>
      <c r="D910" s="329">
        <v>2</v>
      </c>
      <c r="E910" s="329" t="s">
        <v>5350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5350</v>
      </c>
      <c r="K910" s="329">
        <v>3</v>
      </c>
      <c r="L910" s="329">
        <v>3</v>
      </c>
      <c r="M910" s="329">
        <v>0</v>
      </c>
      <c r="N910" s="525">
        <f>SUM(D910:M910)</f>
        <v>15</v>
      </c>
      <c r="O910" s="326">
        <v>6724.26</v>
      </c>
      <c r="P910" s="50" t="s">
        <v>96</v>
      </c>
      <c r="R910" s="1"/>
      <c r="S910" s="437"/>
      <c r="W910" s="28"/>
    </row>
    <row r="911" spans="1:23" ht="15">
      <c r="A911" s="216" t="s">
        <v>3490</v>
      </c>
      <c r="C911" s="1"/>
      <c r="D911" s="50" t="s">
        <v>5350</v>
      </c>
      <c r="E911" s="50">
        <v>0</v>
      </c>
      <c r="F911" s="50">
        <v>3</v>
      </c>
      <c r="G911" s="50">
        <v>0</v>
      </c>
      <c r="H911" s="50">
        <v>0</v>
      </c>
      <c r="I911" s="50" t="s">
        <v>5350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2292</v>
      </c>
      <c r="D912" s="50">
        <v>3</v>
      </c>
      <c r="E912" s="50">
        <v>0</v>
      </c>
      <c r="F912" s="50">
        <v>0</v>
      </c>
      <c r="G912" s="50">
        <v>0</v>
      </c>
      <c r="H912" s="50" t="s">
        <v>5350</v>
      </c>
      <c r="I912" s="50">
        <v>3</v>
      </c>
      <c r="J912" s="50">
        <v>3</v>
      </c>
      <c r="K912" s="50">
        <v>0</v>
      </c>
      <c r="L912" s="50">
        <v>0</v>
      </c>
      <c r="M912" s="50" t="s">
        <v>5350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3597</v>
      </c>
      <c r="D913" s="50">
        <v>0</v>
      </c>
      <c r="E913" s="50">
        <v>3</v>
      </c>
      <c r="F913" s="50">
        <v>2</v>
      </c>
      <c r="G913" s="50" t="s">
        <v>5350</v>
      </c>
      <c r="H913" s="50">
        <v>0</v>
      </c>
      <c r="I913" s="50">
        <v>0</v>
      </c>
      <c r="J913" s="50">
        <v>0</v>
      </c>
      <c r="K913" s="50">
        <v>0</v>
      </c>
      <c r="L913" s="50" t="s">
        <v>5350</v>
      </c>
      <c r="M913" s="50">
        <v>3</v>
      </c>
      <c r="N913" s="335">
        <f>SUM(D913:M913)</f>
        <v>8</v>
      </c>
      <c r="O913">
        <v>3133.08</v>
      </c>
      <c r="R913" s="1"/>
      <c r="S913" s="436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23" t="s">
        <v>2164</v>
      </c>
      <c r="B918" s="518"/>
      <c r="L918" s="100"/>
      <c r="M918" s="221"/>
      <c r="R918" s="1"/>
      <c r="S918" s="436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9"/>
      <c r="C920" s="439"/>
      <c r="D920" s="440"/>
      <c r="E920" s="440"/>
      <c r="F920" s="440"/>
      <c r="G920" s="317" t="s">
        <v>150</v>
      </c>
      <c r="H920" s="439"/>
      <c r="I920" s="318" t="s">
        <v>197</v>
      </c>
      <c r="J920" s="440"/>
      <c r="K920" s="439"/>
      <c r="L920" s="317"/>
      <c r="M920" s="439"/>
      <c r="N920" s="439"/>
      <c r="O920" s="317" t="s">
        <v>150</v>
      </c>
      <c r="P920" s="439"/>
      <c r="Q920" s="318" t="s">
        <v>198</v>
      </c>
      <c r="R920" s="439"/>
      <c r="S920" s="439"/>
      <c r="T920" s="439"/>
      <c r="U920" s="439"/>
      <c r="V920" s="439"/>
      <c r="W920" s="317" t="s">
        <v>150</v>
      </c>
    </row>
    <row r="921" spans="1:23" ht="15.75" customHeight="1">
      <c r="A921" s="323" t="s">
        <v>5306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4531</v>
      </c>
      <c r="I921" s="323" t="s">
        <v>5309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4531</v>
      </c>
      <c r="Q921" s="323" t="s">
        <v>5312</v>
      </c>
      <c r="R921" s="1"/>
      <c r="S921" s="437"/>
      <c r="T921" s="1"/>
      <c r="U921" s="1">
        <f>'Punten per wedstrijd'!R74*1.2</f>
        <v>99</v>
      </c>
      <c r="V921" s="1">
        <f>'Punten per wedstrijd'!R15</f>
        <v>42</v>
      </c>
      <c r="W921" s="312" t="s">
        <v>4531</v>
      </c>
    </row>
    <row r="922" spans="1:23" ht="15.75" customHeight="1">
      <c r="A922" s="323" t="s">
        <v>5307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4531</v>
      </c>
      <c r="H922" s="223"/>
      <c r="I922" s="323" t="s">
        <v>5310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4531</v>
      </c>
      <c r="P922" s="221"/>
      <c r="Q922" s="323" t="s">
        <v>5313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4533</v>
      </c>
    </row>
    <row r="923" spans="1:23" ht="15.75" customHeight="1">
      <c r="A923" s="519" t="s">
        <v>5308</v>
      </c>
      <c r="D923" s="1">
        <f>'Punten per wedstrijd'!Q23</f>
        <v>367</v>
      </c>
      <c r="E923" s="1"/>
      <c r="F923" s="1"/>
      <c r="I923" s="519" t="s">
        <v>5311</v>
      </c>
      <c r="L923" s="1">
        <f>'Punten per wedstrijd'!K178</f>
        <v>465.39999999999964</v>
      </c>
      <c r="M923" s="137"/>
      <c r="N923" s="1"/>
      <c r="Q923" s="519" t="s">
        <v>5314</v>
      </c>
      <c r="R923" s="1"/>
      <c r="S923" s="436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5120</v>
      </c>
      <c r="B925" s="439"/>
      <c r="C925" s="439"/>
      <c r="D925" s="440"/>
      <c r="E925" s="440"/>
      <c r="F925" s="440"/>
      <c r="G925" s="317" t="s">
        <v>150</v>
      </c>
      <c r="H925" s="439"/>
      <c r="I925" s="318" t="s">
        <v>5121</v>
      </c>
      <c r="J925" s="440"/>
      <c r="K925" s="439"/>
      <c r="L925" s="317"/>
      <c r="M925" s="439"/>
      <c r="N925" s="439"/>
      <c r="O925" s="317" t="s">
        <v>150</v>
      </c>
      <c r="P925" s="439"/>
      <c r="Q925" s="318" t="s">
        <v>5122</v>
      </c>
      <c r="R925" s="439"/>
      <c r="S925" s="439"/>
      <c r="T925" s="439"/>
      <c r="U925" s="439"/>
      <c r="V925" s="439"/>
      <c r="W925" s="317" t="s">
        <v>150</v>
      </c>
    </row>
    <row r="926" spans="1:23" ht="15.75" customHeight="1">
      <c r="A926" s="323" t="s">
        <v>5315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4530</v>
      </c>
      <c r="I926" s="323" t="s">
        <v>5318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4530</v>
      </c>
      <c r="Q926" s="323" t="s">
        <v>5321</v>
      </c>
      <c r="R926" s="203"/>
      <c r="S926" s="522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4532</v>
      </c>
    </row>
    <row r="927" spans="1:23" ht="15.75" customHeight="1">
      <c r="A927" s="323" t="s">
        <v>5316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4531</v>
      </c>
      <c r="H927" s="223"/>
      <c r="I927" s="323" t="s">
        <v>5319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4531</v>
      </c>
      <c r="Q927" s="323" t="s">
        <v>5322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4531</v>
      </c>
    </row>
    <row r="928" spans="1:23" ht="15.75" customHeight="1">
      <c r="A928" s="519" t="s">
        <v>5317</v>
      </c>
      <c r="D928" s="1">
        <f>'Punten per wedstrijd'!E743</f>
        <v>2312.6000000000095</v>
      </c>
      <c r="E928" s="1"/>
      <c r="F928" s="1"/>
      <c r="I928" s="519" t="s">
        <v>5320</v>
      </c>
      <c r="L928" s="1">
        <f>'Punten per wedstrijd'!K402</f>
        <v>77.099999999996726</v>
      </c>
      <c r="M928" s="221"/>
      <c r="N928" s="1"/>
      <c r="Q928" s="519" t="s">
        <v>5308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9"/>
      <c r="C930" s="439"/>
      <c r="D930" s="440"/>
      <c r="E930" s="440"/>
      <c r="F930" s="440"/>
      <c r="G930" s="317" t="s">
        <v>150</v>
      </c>
      <c r="H930" s="439"/>
      <c r="I930" s="318" t="s">
        <v>202</v>
      </c>
      <c r="J930" s="440"/>
      <c r="K930" s="439"/>
      <c r="L930" s="317"/>
      <c r="M930" s="439"/>
      <c r="N930" s="439"/>
      <c r="O930" s="317" t="s">
        <v>150</v>
      </c>
      <c r="P930" s="439"/>
      <c r="Q930" s="318" t="s">
        <v>5123</v>
      </c>
      <c r="R930" s="439"/>
      <c r="S930" s="439"/>
      <c r="T930" s="439"/>
      <c r="U930" s="439"/>
      <c r="V930" s="439"/>
      <c r="W930" s="317" t="s">
        <v>150</v>
      </c>
    </row>
    <row r="931" spans="1:23" ht="15.75" customHeight="1">
      <c r="A931" s="323" t="s">
        <v>5323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4533</v>
      </c>
      <c r="H931" s="14"/>
      <c r="I931" s="323" t="s">
        <v>5325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4533</v>
      </c>
      <c r="P931" s="14"/>
      <c r="Q931" s="323" t="s">
        <v>5327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4531</v>
      </c>
    </row>
    <row r="932" spans="1:23" ht="15.75" customHeight="1">
      <c r="A932" s="323" t="s">
        <v>5324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4532</v>
      </c>
      <c r="H932" s="521"/>
      <c r="I932" s="323" t="s">
        <v>5326</v>
      </c>
      <c r="J932" s="521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4532</v>
      </c>
      <c r="P932" s="14"/>
      <c r="Q932" s="323" t="s">
        <v>5328</v>
      </c>
      <c r="R932" s="203"/>
      <c r="S932" s="520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4533</v>
      </c>
    </row>
    <row r="933" spans="1:23" ht="15.75" customHeight="1">
      <c r="A933" s="519" t="s">
        <v>5311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9" t="s">
        <v>5314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9" t="s">
        <v>5317</v>
      </c>
      <c r="R933" s="203"/>
      <c r="S933" s="522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5124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5329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4533</v>
      </c>
      <c r="H936" s="521"/>
      <c r="L936" s="100"/>
      <c r="M936" s="221"/>
      <c r="R936" s="1"/>
      <c r="S936" s="436"/>
      <c r="W936" s="28"/>
    </row>
    <row r="937" spans="1:23" ht="15.75" customHeight="1">
      <c r="A937" s="323" t="s">
        <v>5330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4531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9" t="s">
        <v>5320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7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31" t="s">
        <v>5125</v>
      </c>
      <c r="E941" s="431" t="s">
        <v>5126</v>
      </c>
      <c r="F941" s="431" t="s">
        <v>5127</v>
      </c>
      <c r="G941" s="431" t="s">
        <v>5128</v>
      </c>
      <c r="H941" s="431" t="s">
        <v>5129</v>
      </c>
      <c r="I941" s="431" t="s">
        <v>5130</v>
      </c>
      <c r="J941" s="431" t="s">
        <v>5131</v>
      </c>
      <c r="K941" s="431" t="s">
        <v>5132</v>
      </c>
      <c r="L941" s="431" t="s">
        <v>5133</v>
      </c>
      <c r="M941" s="431" t="s">
        <v>5134</v>
      </c>
      <c r="N941" s="202" t="s">
        <v>40</v>
      </c>
      <c r="R941" s="1"/>
      <c r="S941" s="436"/>
      <c r="W941" s="28"/>
    </row>
    <row r="942" spans="1:23" ht="15">
      <c r="A942" s="547" t="s">
        <v>2295</v>
      </c>
      <c r="D942" s="50">
        <v>0</v>
      </c>
      <c r="E942" s="50">
        <v>3</v>
      </c>
      <c r="F942" s="50" t="s">
        <v>5350</v>
      </c>
      <c r="G942" s="50">
        <v>2</v>
      </c>
      <c r="H942" s="50">
        <v>3</v>
      </c>
      <c r="I942" s="50">
        <v>0</v>
      </c>
      <c r="J942" s="50">
        <v>3</v>
      </c>
      <c r="K942" s="50" t="s">
        <v>5350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50" t="s">
        <v>2263</v>
      </c>
      <c r="B943" s="367"/>
      <c r="C943" s="326"/>
      <c r="D943" s="329">
        <v>3</v>
      </c>
      <c r="E943" s="329" t="s">
        <v>5350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5350</v>
      </c>
      <c r="K943" s="329">
        <v>1</v>
      </c>
      <c r="L943" s="329">
        <v>2</v>
      </c>
      <c r="M943" s="329">
        <v>1</v>
      </c>
      <c r="N943" s="525">
        <f>SUM(D943:M943)</f>
        <v>14</v>
      </c>
      <c r="O943" s="526">
        <v>4400.8599999999997</v>
      </c>
      <c r="P943" s="50" t="s">
        <v>101</v>
      </c>
      <c r="R943" s="1"/>
      <c r="S943" s="437"/>
      <c r="W943" s="28"/>
    </row>
    <row r="944" spans="1:23" ht="15">
      <c r="A944" s="216" t="s">
        <v>2276</v>
      </c>
      <c r="D944" s="50">
        <v>0</v>
      </c>
      <c r="E944" s="50">
        <v>3</v>
      </c>
      <c r="F944" s="50">
        <v>0</v>
      </c>
      <c r="G944" s="50" t="s">
        <v>5350</v>
      </c>
      <c r="H944" s="50">
        <v>0</v>
      </c>
      <c r="I944" s="50">
        <v>3</v>
      </c>
      <c r="J944" s="50">
        <v>1</v>
      </c>
      <c r="K944" s="50">
        <v>2</v>
      </c>
      <c r="L944" s="50" t="s">
        <v>5350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3580</v>
      </c>
      <c r="C945" s="1"/>
      <c r="D945" s="50" t="s">
        <v>5350</v>
      </c>
      <c r="E945" s="50">
        <v>0</v>
      </c>
      <c r="F945" s="50">
        <v>2</v>
      </c>
      <c r="G945" s="50">
        <v>1</v>
      </c>
      <c r="H945" s="50">
        <v>2</v>
      </c>
      <c r="I945" s="50" t="s">
        <v>5350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3575</v>
      </c>
      <c r="D946" s="50">
        <v>3</v>
      </c>
      <c r="E946" s="50">
        <v>0</v>
      </c>
      <c r="F946" s="50">
        <v>1</v>
      </c>
      <c r="G946" s="50">
        <v>3</v>
      </c>
      <c r="H946" s="50" t="s">
        <v>5350</v>
      </c>
      <c r="I946" s="50">
        <v>0</v>
      </c>
      <c r="J946" s="50">
        <v>0</v>
      </c>
      <c r="K946" s="50">
        <v>0</v>
      </c>
      <c r="L946" s="50">
        <v>1</v>
      </c>
      <c r="M946" s="50" t="s">
        <v>5350</v>
      </c>
      <c r="N946" s="335">
        <f>SUM(D946:M946)</f>
        <v>8</v>
      </c>
      <c r="O946">
        <v>4174.5</v>
      </c>
      <c r="R946" s="1"/>
      <c r="S946" s="436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2053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1732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2067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2288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5" t="s">
        <v>3149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2332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1787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2086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2615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2072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5" t="s">
        <v>3151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1833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2062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2079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5" t="s">
        <v>3150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2562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2337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2059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2788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1785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5" t="s">
        <v>3153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2073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2058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5" t="s">
        <v>3164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5" t="s">
        <v>3160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1721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2519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2685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2054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2133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2602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4" t="s">
        <v>2333</v>
      </c>
      <c r="N65" s="28"/>
      <c r="O65" s="28"/>
      <c r="P65" s="284">
        <v>136</v>
      </c>
      <c r="Q65" s="1" t="s">
        <v>137</v>
      </c>
      <c r="S65" s="206" t="s">
        <v>2549</v>
      </c>
      <c r="T65" s="50"/>
      <c r="U65" s="50"/>
      <c r="V65" s="284">
        <v>91</v>
      </c>
      <c r="W65" s="1" t="s">
        <v>135</v>
      </c>
    </row>
    <row r="66" spans="1:23" ht="18">
      <c r="A66" s="206" t="s">
        <v>2553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2588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2516</v>
      </c>
      <c r="T67" s="28"/>
      <c r="U67" s="28"/>
      <c r="V67" s="284">
        <v>90</v>
      </c>
      <c r="W67" s="1" t="s">
        <v>135</v>
      </c>
    </row>
    <row r="68" spans="1:23" ht="18">
      <c r="A68" s="394" t="s">
        <v>2343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2142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3143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2082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2081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2096</v>
      </c>
      <c r="B76" s="28"/>
      <c r="C76" s="275"/>
      <c r="D76" s="284">
        <v>63</v>
      </c>
      <c r="E76" s="1" t="s">
        <v>131</v>
      </c>
      <c r="G76" s="206" t="s">
        <v>2714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2083</v>
      </c>
      <c r="H77" s="28"/>
      <c r="I77" s="275"/>
      <c r="J77" s="284">
        <v>43</v>
      </c>
      <c r="K77" s="1" t="s">
        <v>132</v>
      </c>
      <c r="S77" s="404" t="s">
        <v>3152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2671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1729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2341</v>
      </c>
      <c r="N82" s="28"/>
      <c r="O82" s="28"/>
      <c r="P82" s="284">
        <v>30</v>
      </c>
      <c r="Q82" s="1" t="s">
        <v>130</v>
      </c>
      <c r="S82" s="206" t="s">
        <v>2563</v>
      </c>
      <c r="T82" s="28"/>
      <c r="U82" s="28"/>
      <c r="V82" s="284">
        <v>81</v>
      </c>
      <c r="W82" s="1" t="s">
        <v>135</v>
      </c>
    </row>
    <row r="83" spans="1:23" ht="18">
      <c r="A83" s="330" t="s">
        <v>1735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3142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2066</v>
      </c>
      <c r="T84" s="275"/>
      <c r="U84" s="275"/>
      <c r="V84" s="284">
        <v>80</v>
      </c>
      <c r="W84" s="1" t="s">
        <v>135</v>
      </c>
    </row>
    <row r="85" spans="1:23" ht="18">
      <c r="A85" s="206" t="s">
        <v>3101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2103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2315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2552</v>
      </c>
      <c r="B87" s="28"/>
      <c r="C87" s="28"/>
      <c r="D87" s="284">
        <v>58</v>
      </c>
      <c r="E87" s="1" t="s">
        <v>131</v>
      </c>
      <c r="G87" s="330" t="s">
        <v>2056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2130</v>
      </c>
      <c r="B91" s="28"/>
      <c r="C91" s="275"/>
      <c r="D91" s="284">
        <v>56</v>
      </c>
      <c r="E91" s="1" t="s">
        <v>131</v>
      </c>
      <c r="G91" s="330" t="s">
        <v>2091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1725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2663</v>
      </c>
      <c r="H93" s="28"/>
      <c r="I93" s="28"/>
      <c r="J93" s="284">
        <v>41</v>
      </c>
      <c r="K93" s="1" t="s">
        <v>132</v>
      </c>
      <c r="M93" s="206" t="s">
        <v>2511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2591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5" t="s">
        <v>3159</v>
      </c>
      <c r="T94" s="28"/>
      <c r="U94" s="275"/>
      <c r="V94" s="284">
        <v>18</v>
      </c>
      <c r="W94" s="1" t="s">
        <v>129</v>
      </c>
    </row>
    <row r="95" spans="1:23" ht="18">
      <c r="A95" s="330" t="s">
        <v>2068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2107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2652</v>
      </c>
      <c r="B96" s="28"/>
      <c r="C96" s="28"/>
      <c r="D96" s="284">
        <v>54</v>
      </c>
      <c r="E96" s="1" t="s">
        <v>131</v>
      </c>
      <c r="G96" s="330" t="s">
        <v>1731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2064</v>
      </c>
      <c r="B97" s="275"/>
      <c r="C97" s="275"/>
      <c r="D97" s="284">
        <v>53</v>
      </c>
      <c r="E97" s="1" t="s">
        <v>131</v>
      </c>
      <c r="G97" s="330" t="s">
        <v>2057</v>
      </c>
      <c r="H97" s="275"/>
      <c r="I97" s="275"/>
      <c r="J97" s="284">
        <v>40</v>
      </c>
      <c r="K97" s="1" t="s">
        <v>132</v>
      </c>
      <c r="M97" s="330" t="s">
        <v>2124</v>
      </c>
      <c r="N97" s="28"/>
      <c r="O97" s="275"/>
      <c r="P97" s="284">
        <v>28</v>
      </c>
      <c r="Q97" s="1" t="s">
        <v>130</v>
      </c>
      <c r="S97" s="330" t="s">
        <v>2149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2092</v>
      </c>
      <c r="N98" s="28"/>
      <c r="O98" s="275"/>
      <c r="P98" s="284">
        <v>28</v>
      </c>
      <c r="Q98" s="1" t="s">
        <v>130</v>
      </c>
      <c r="S98" s="206" t="s">
        <v>2658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2706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2826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2104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2623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2805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2675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2074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2063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2088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2087</v>
      </c>
      <c r="N107" s="28"/>
      <c r="O107" s="275"/>
      <c r="P107" s="284">
        <v>27</v>
      </c>
      <c r="Q107" s="1" t="s">
        <v>130</v>
      </c>
      <c r="S107" s="330" t="s">
        <v>1734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2632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2670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2789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2097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2728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2780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2638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5" t="s">
        <v>3161</v>
      </c>
      <c r="N113" s="275"/>
      <c r="O113" s="275"/>
      <c r="P113" s="284">
        <v>26</v>
      </c>
      <c r="Q113" s="1" t="s">
        <v>130</v>
      </c>
      <c r="S113" s="206" t="s">
        <v>2324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2065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2781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4" t="s">
        <v>2713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2330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2687</v>
      </c>
      <c r="H117" s="28"/>
      <c r="I117" s="28"/>
      <c r="J117" s="284">
        <v>36</v>
      </c>
      <c r="K117" s="1" t="s">
        <v>132</v>
      </c>
      <c r="M117" s="206" t="s">
        <v>2314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3083</v>
      </c>
      <c r="N118" s="28"/>
      <c r="O118" s="28"/>
      <c r="P118" s="284">
        <v>25</v>
      </c>
      <c r="Q118" s="1" t="s">
        <v>130</v>
      </c>
      <c r="S118" s="330" t="s">
        <v>2150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2338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2569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2557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2317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2823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2779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2514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2827</v>
      </c>
      <c r="N124" s="28"/>
      <c r="O124" s="28"/>
      <c r="P124" s="284">
        <v>24</v>
      </c>
      <c r="Q124" s="1" t="s">
        <v>130</v>
      </c>
      <c r="S124" s="206" t="s">
        <v>2512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2798</v>
      </c>
      <c r="N125" s="28"/>
      <c r="O125" s="28"/>
      <c r="P125" s="284">
        <v>24</v>
      </c>
      <c r="Q125" s="1" t="s">
        <v>130</v>
      </c>
      <c r="S125" s="206" t="s">
        <v>2587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2681</v>
      </c>
      <c r="H126" s="28"/>
      <c r="I126" s="28"/>
      <c r="J126" s="284">
        <v>34</v>
      </c>
      <c r="K126" s="1" t="s">
        <v>132</v>
      </c>
      <c r="M126" s="206" t="s">
        <v>2635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3100</v>
      </c>
      <c r="N127" s="28"/>
      <c r="O127" s="28"/>
      <c r="P127" s="284">
        <v>24</v>
      </c>
      <c r="Q127" s="1" t="s">
        <v>130</v>
      </c>
      <c r="S127" s="330" t="s">
        <v>2069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2113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2070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2704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2313</v>
      </c>
      <c r="H132" s="28"/>
      <c r="I132" s="28"/>
      <c r="J132" s="284">
        <v>33</v>
      </c>
      <c r="K132" s="1" t="s">
        <v>132</v>
      </c>
      <c r="M132" s="206" t="s">
        <v>2321</v>
      </c>
      <c r="N132" s="28"/>
      <c r="O132" s="28"/>
      <c r="P132" s="284">
        <v>23</v>
      </c>
      <c r="Q132" s="1" t="s">
        <v>130</v>
      </c>
      <c r="S132" s="330" t="s">
        <v>2118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2841</v>
      </c>
      <c r="H133" s="28"/>
      <c r="I133" s="28"/>
      <c r="J133" s="284">
        <v>33</v>
      </c>
      <c r="K133" s="1" t="s">
        <v>132</v>
      </c>
      <c r="M133" s="206" t="s">
        <v>2794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2644</v>
      </c>
      <c r="H134" s="28"/>
      <c r="I134" s="28"/>
      <c r="J134" s="284">
        <v>33</v>
      </c>
      <c r="K134" s="1" t="s">
        <v>132</v>
      </c>
      <c r="M134" s="206" t="s">
        <v>2513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2116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2089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5" t="s">
        <v>3163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2145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2094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2515</v>
      </c>
      <c r="H140" s="28"/>
      <c r="I140" s="28"/>
      <c r="J140" s="284">
        <v>31</v>
      </c>
      <c r="K140" s="1" t="s">
        <v>132</v>
      </c>
      <c r="M140" s="330" t="s">
        <v>2137</v>
      </c>
      <c r="N140" s="28"/>
      <c r="O140" s="275"/>
      <c r="P140" s="284">
        <v>22</v>
      </c>
      <c r="Q140" s="1" t="s">
        <v>130</v>
      </c>
      <c r="S140" s="206" t="s">
        <v>2651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2727</v>
      </c>
      <c r="H141" s="28"/>
      <c r="I141" s="28"/>
      <c r="J141" s="284">
        <v>31</v>
      </c>
      <c r="K141" s="1" t="s">
        <v>132</v>
      </c>
      <c r="M141" s="330" t="s">
        <v>2071</v>
      </c>
      <c r="N141" s="275"/>
      <c r="O141" s="275"/>
      <c r="P141" s="284">
        <v>22</v>
      </c>
      <c r="Q141" s="1" t="s">
        <v>130</v>
      </c>
      <c r="S141" s="206" t="s">
        <v>2666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2815</v>
      </c>
      <c r="H142" s="28"/>
      <c r="I142" s="28"/>
      <c r="J142" s="284">
        <v>31</v>
      </c>
      <c r="K142" s="1" t="s">
        <v>132</v>
      </c>
      <c r="M142" s="330" t="s">
        <v>2090</v>
      </c>
      <c r="N142" s="28"/>
      <c r="O142" s="275"/>
      <c r="P142" s="284">
        <v>22</v>
      </c>
      <c r="Q142" s="1" t="s">
        <v>130</v>
      </c>
      <c r="S142" s="206" t="s">
        <v>2669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2580</v>
      </c>
      <c r="H143" s="28"/>
      <c r="I143" s="28"/>
      <c r="J143" s="284">
        <v>31</v>
      </c>
      <c r="K143" s="1" t="s">
        <v>132</v>
      </c>
      <c r="M143" s="206" t="s">
        <v>2567</v>
      </c>
      <c r="N143" s="28"/>
      <c r="O143" s="28"/>
      <c r="P143" s="284">
        <v>22</v>
      </c>
      <c r="Q143" s="1" t="s">
        <v>130</v>
      </c>
      <c r="S143" s="206" t="s">
        <v>2746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2767</v>
      </c>
      <c r="N144" s="28"/>
      <c r="O144" s="28"/>
      <c r="P144" s="284">
        <v>22</v>
      </c>
      <c r="Q144" s="1" t="s">
        <v>130</v>
      </c>
      <c r="S144" s="206" t="s">
        <v>2796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2791</v>
      </c>
      <c r="N145" s="28"/>
      <c r="O145" s="28"/>
      <c r="P145" s="284">
        <v>22</v>
      </c>
      <c r="Q145" s="1" t="s">
        <v>130</v>
      </c>
      <c r="S145" s="206" t="s">
        <v>2854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2078</v>
      </c>
      <c r="N146" s="275"/>
      <c r="O146" s="275"/>
      <c r="P146" s="284">
        <v>21</v>
      </c>
      <c r="Q146" s="1" t="s">
        <v>130</v>
      </c>
      <c r="S146" s="206" t="s">
        <v>2603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3105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1722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2112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2814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2548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2723</v>
      </c>
      <c r="N154" s="28"/>
      <c r="O154" s="28"/>
      <c r="P154" s="284">
        <v>20</v>
      </c>
      <c r="Q154" s="1" t="s">
        <v>130</v>
      </c>
      <c r="S154" s="330" t="s">
        <v>1784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2581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2838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2610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2740</v>
      </c>
      <c r="N158" s="28"/>
      <c r="O158" s="28"/>
      <c r="P158" s="284">
        <v>20</v>
      </c>
      <c r="Q158" s="1" t="s">
        <v>130</v>
      </c>
      <c r="S158" s="206" t="s">
        <v>2684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2577</v>
      </c>
      <c r="N159" s="28"/>
      <c r="O159" s="28"/>
      <c r="P159" s="284">
        <v>20</v>
      </c>
      <c r="Q159" s="1" t="s">
        <v>130</v>
      </c>
      <c r="S159" s="206" t="s">
        <v>2757</v>
      </c>
      <c r="T159" s="28"/>
      <c r="U159" s="28"/>
      <c r="V159" s="284">
        <v>14</v>
      </c>
      <c r="W159" s="1" t="s">
        <v>129</v>
      </c>
    </row>
    <row r="160" spans="13:23" ht="18">
      <c r="M160" s="394" t="s">
        <v>2590</v>
      </c>
      <c r="N160" s="28"/>
      <c r="O160" s="28"/>
      <c r="P160" s="284">
        <v>20</v>
      </c>
      <c r="Q160" s="1" t="s">
        <v>130</v>
      </c>
      <c r="S160" s="404" t="s">
        <v>3165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2604</v>
      </c>
      <c r="N161" s="28"/>
      <c r="O161" s="28"/>
      <c r="P161" s="284">
        <v>20</v>
      </c>
      <c r="Q161" s="1" t="s">
        <v>130</v>
      </c>
      <c r="S161" s="206" t="s">
        <v>2833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2339</v>
      </c>
      <c r="N162" s="28"/>
      <c r="O162" s="28"/>
      <c r="P162" s="284">
        <v>20</v>
      </c>
      <c r="Q162" s="1" t="s">
        <v>130</v>
      </c>
      <c r="S162" s="206" t="s">
        <v>2596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2707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2568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1831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2109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5" t="s">
        <v>3155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2060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2311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2654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2657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2598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2551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2782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1832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1843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2055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2076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2873</v>
      </c>
      <c r="T190" s="28"/>
      <c r="U190" s="28"/>
      <c r="V190" s="284">
        <v>12</v>
      </c>
      <c r="W190" s="1" t="s">
        <v>129</v>
      </c>
    </row>
    <row r="191" spans="19:23" ht="18">
      <c r="S191" s="394" t="s">
        <v>2520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2572</v>
      </c>
      <c r="T192" s="28"/>
      <c r="U192" s="28"/>
      <c r="V192" s="284">
        <v>12</v>
      </c>
      <c r="W192" s="1" t="s">
        <v>129</v>
      </c>
    </row>
    <row r="193" spans="19:23" ht="18">
      <c r="S193" s="404" t="s">
        <v>3193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3102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1733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2115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2119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1842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1727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2850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2592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2834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2550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2560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2318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2672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3120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2105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5" t="s">
        <v>3156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5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2132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1844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5" t="s">
        <v>3157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2743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2734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2730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2601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2751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2745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2732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2733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2561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2737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2862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2741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2738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2747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2108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2121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1730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2075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2143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2147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2773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2331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2837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2682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2316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2857</v>
      </c>
      <c r="T269" s="28"/>
      <c r="U269" s="28"/>
      <c r="V269" s="284">
        <v>9</v>
      </c>
      <c r="W269" s="1" t="s">
        <v>129</v>
      </c>
    </row>
    <row r="270" spans="19:23" ht="18">
      <c r="S270" s="394" t="s">
        <v>2640</v>
      </c>
      <c r="T270" s="28"/>
      <c r="U270" s="28"/>
      <c r="V270" s="284">
        <v>9</v>
      </c>
      <c r="W270" s="1" t="s">
        <v>129</v>
      </c>
    </row>
    <row r="271" spans="19:23" ht="18">
      <c r="S271" s="394" t="s">
        <v>2807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2612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5" t="s">
        <v>3192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2643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2541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2649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2824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2863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2556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2674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2540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3085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2660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2606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2770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2683</v>
      </c>
      <c r="T294" s="28"/>
      <c r="U294" s="28"/>
      <c r="V294" s="284">
        <v>8</v>
      </c>
      <c r="W294" s="1" t="s">
        <v>129</v>
      </c>
    </row>
    <row r="295" spans="19:23" ht="18">
      <c r="S295" s="394" t="s">
        <v>2334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2736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2646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3099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1845</v>
      </c>
      <c r="T300" s="275"/>
      <c r="U300" s="275"/>
      <c r="V300" s="284">
        <v>7</v>
      </c>
      <c r="W300" s="1" t="s">
        <v>129</v>
      </c>
    </row>
    <row r="301" spans="19:23" ht="18">
      <c r="S301" s="405" t="s">
        <v>3158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2624</v>
      </c>
      <c r="T305" s="28"/>
      <c r="U305" s="28"/>
      <c r="V305" s="284">
        <v>7</v>
      </c>
      <c r="W305" s="1" t="s">
        <v>129</v>
      </c>
    </row>
    <row r="306" spans="19:23" ht="18">
      <c r="S306" s="404" t="s">
        <v>3191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2661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2708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2813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2861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2712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2700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2844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2851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2342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2829</v>
      </c>
      <c r="T316" s="28"/>
      <c r="U316" s="28"/>
      <c r="V316" s="284">
        <v>7</v>
      </c>
      <c r="W316" s="1" t="s">
        <v>129</v>
      </c>
    </row>
    <row r="317" spans="19:23" ht="18">
      <c r="S317" s="407" t="s">
        <v>3190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2117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2080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2095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2571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2866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2842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2605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2822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2578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2686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2329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2616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2667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2633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2793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2699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3130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1834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2093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2122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2128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5" t="s">
        <v>3154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2820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2659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2735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2744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2328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2664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2599</v>
      </c>
      <c r="T379" s="28"/>
      <c r="U379" s="28"/>
      <c r="V379" s="284">
        <v>5</v>
      </c>
      <c r="W379" s="1" t="s">
        <v>129</v>
      </c>
    </row>
    <row r="380" spans="19:23" ht="18">
      <c r="S380" s="393" t="s">
        <v>2750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2620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2726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2555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2739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2778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2835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2749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2809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2310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2724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2597</v>
      </c>
      <c r="T391" s="28"/>
      <c r="U391" s="28"/>
      <c r="V391" s="284">
        <v>5</v>
      </c>
      <c r="W391" s="1" t="s">
        <v>129</v>
      </c>
    </row>
    <row r="392" spans="19:23" ht="18">
      <c r="S392" s="393" t="s">
        <v>2729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2709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2716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3078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2725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2630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2742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2752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2510</v>
      </c>
      <c r="T400" s="28"/>
      <c r="U400" s="28"/>
      <c r="V400" s="284">
        <v>5</v>
      </c>
      <c r="W400" s="1" t="s">
        <v>129</v>
      </c>
    </row>
    <row r="401" spans="19:23" ht="18">
      <c r="S401" s="393" t="s">
        <v>2731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2748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3104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3122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3127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3131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2077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2120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2125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2129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2136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2771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2801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2627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2831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2528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2799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2843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2847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2852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2698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2777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2617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2678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2715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2783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2702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2845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2832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2286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3124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3128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2106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2114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2061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1840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1737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2134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2138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2141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2146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2521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2613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2559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2812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2665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2846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2802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2517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2582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2611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2344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2855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2828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2803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2628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3086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2594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2840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2774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2579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2600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2810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2856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2825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2326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2808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2858</v>
      </c>
      <c r="T495" s="28"/>
      <c r="U495" s="28"/>
      <c r="V495" s="284">
        <v>3</v>
      </c>
      <c r="W495" s="1" t="s">
        <v>129</v>
      </c>
    </row>
    <row r="496" spans="19:23" ht="18">
      <c r="S496" s="394" t="s">
        <v>2710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2718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2719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2816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3106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1723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1720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2110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1786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1724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2131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2084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2705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2325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2673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2787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3084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2867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2323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2629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2340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2522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2811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2800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2322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2595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2680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3081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3080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2542</v>
      </c>
      <c r="T534" s="28"/>
      <c r="U534" s="28"/>
      <c r="V534" s="284">
        <v>2</v>
      </c>
      <c r="W534" s="1" t="s">
        <v>129</v>
      </c>
    </row>
    <row r="535" spans="19:23" ht="18">
      <c r="S535" s="394" t="s">
        <v>2319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2625</v>
      </c>
      <c r="T536" s="28"/>
      <c r="U536" s="28"/>
      <c r="V536" s="284">
        <v>2</v>
      </c>
      <c r="W536" s="1" t="s">
        <v>129</v>
      </c>
    </row>
    <row r="537" spans="19:23" ht="18">
      <c r="S537" s="394" t="s">
        <v>2639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2679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2529</v>
      </c>
      <c r="T539" s="28"/>
      <c r="U539" s="28"/>
      <c r="V539" s="284">
        <v>2</v>
      </c>
      <c r="W539" s="1" t="s">
        <v>129</v>
      </c>
    </row>
    <row r="540" spans="19:23" ht="18">
      <c r="S540" s="394" t="s">
        <v>2806</v>
      </c>
      <c r="T540" s="28"/>
      <c r="U540" s="28"/>
      <c r="V540" s="284">
        <v>2</v>
      </c>
      <c r="W540" s="1" t="s">
        <v>129</v>
      </c>
    </row>
    <row r="541" spans="19:23" ht="18">
      <c r="S541" s="394" t="s">
        <v>2544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2853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2621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2547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2865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2784</v>
      </c>
      <c r="T546" s="28"/>
      <c r="U546" s="28"/>
      <c r="V546" s="284">
        <v>2</v>
      </c>
      <c r="W546" s="1" t="s">
        <v>129</v>
      </c>
    </row>
    <row r="547" spans="19:23" ht="18">
      <c r="S547" s="394" t="s">
        <v>2619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2614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2650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2836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2642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3094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3103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3107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3129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2085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2111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5" t="s">
        <v>3162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2123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2126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2127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1836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1736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2135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2139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2140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2144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1783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1726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2148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2676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2634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2818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2566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2786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2570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2583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2607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2830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2336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2668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2335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2618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2711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2554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2717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2647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2641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3087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2648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2821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2593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2622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2849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2645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2797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2309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2785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2804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2327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2817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2573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3077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2677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2626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2792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2518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2839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2345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2874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2703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3089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2795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2772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2848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2864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2662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2701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3082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2631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3108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3118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7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7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7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2023-07-25T21:43:55Z</dcterms:modified>
</cp:coreProperties>
</file>